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renj\AppData\Roaming\OpenText\OTEdit\EC_infohub\c8982077\"/>
    </mc:Choice>
  </mc:AlternateContent>
  <bookViews>
    <workbookView xWindow="1644" yWindow="0" windowWidth="20731" windowHeight="11765" tabRatio="500"/>
  </bookViews>
  <sheets>
    <sheet name="Cover" sheetId="14" r:id="rId1"/>
    <sheet name="TRJA" sheetId="7" r:id="rId2"/>
    <sheet name="TUJA" sheetId="2" r:id="rId3"/>
    <sheet name="TULB" sheetId="8" r:id="rId4"/>
    <sheet name="TLRJA" sheetId="5" r:id="rId5"/>
    <sheet name="TLRLB" sheetId="10" r:id="rId6"/>
    <sheet name="SRJA" sheetId="11" r:id="rId7"/>
    <sheet name="SRLB" sheetId="12" r:id="rId8"/>
    <sheet name="SUJA" sheetId="1" r:id="rId9"/>
    <sheet name="Contour of comparison" sheetId="13" r:id="rId10"/>
    <sheet name="Sheet2" sheetId="15" r:id="rId1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4" i="13"/>
  <c r="D64" i="13"/>
  <c r="E64" i="13"/>
  <c r="F64" i="13"/>
  <c r="G64" i="13"/>
  <c r="H64" i="13"/>
  <c r="I64" i="13"/>
  <c r="J64" i="13"/>
  <c r="K64" i="13"/>
  <c r="L64" i="13"/>
  <c r="C65" i="13"/>
  <c r="D65" i="13"/>
  <c r="E65" i="13"/>
  <c r="F65" i="13"/>
  <c r="G65" i="13"/>
  <c r="H65" i="13"/>
  <c r="I65" i="13"/>
  <c r="J65" i="13"/>
  <c r="K65" i="13"/>
  <c r="L65" i="13"/>
  <c r="C66" i="13"/>
  <c r="D66" i="13"/>
  <c r="E66" i="13"/>
  <c r="F66" i="13"/>
  <c r="G66" i="13"/>
  <c r="H66" i="13"/>
  <c r="I66" i="13"/>
  <c r="J66" i="13"/>
  <c r="K66" i="13"/>
  <c r="L66" i="13"/>
  <c r="C67" i="13"/>
  <c r="D67" i="13"/>
  <c r="E67" i="13"/>
  <c r="F67" i="13"/>
  <c r="G67" i="13"/>
  <c r="H67" i="13"/>
  <c r="I67" i="13"/>
  <c r="J67" i="13"/>
  <c r="K67" i="13"/>
  <c r="L67" i="13"/>
  <c r="C68" i="13"/>
  <c r="D68" i="13"/>
  <c r="E68" i="13"/>
  <c r="F68" i="13"/>
  <c r="G68" i="13"/>
  <c r="H68" i="13"/>
  <c r="I68" i="13"/>
  <c r="J68" i="13"/>
  <c r="K68" i="13"/>
  <c r="L68" i="13"/>
  <c r="C69" i="13"/>
  <c r="D69" i="13"/>
  <c r="E69" i="13"/>
  <c r="F69" i="13"/>
  <c r="G69" i="13"/>
  <c r="H69" i="13"/>
  <c r="I69" i="13"/>
  <c r="J69" i="13"/>
  <c r="K69" i="13"/>
  <c r="L69" i="13"/>
  <c r="C70" i="13"/>
  <c r="D70" i="13"/>
  <c r="E70" i="13"/>
  <c r="F70" i="13"/>
  <c r="G70" i="13"/>
  <c r="H70" i="13"/>
  <c r="I70" i="13"/>
  <c r="J70" i="13"/>
  <c r="K70" i="13"/>
  <c r="L70" i="13"/>
  <c r="C71" i="13"/>
  <c r="D71" i="13"/>
  <c r="E71" i="13"/>
  <c r="F71" i="13"/>
  <c r="G71" i="13"/>
  <c r="H71" i="13"/>
  <c r="I71" i="13"/>
  <c r="J71" i="13"/>
  <c r="K71" i="13"/>
  <c r="L71" i="13"/>
  <c r="C72" i="13"/>
  <c r="D72" i="13"/>
  <c r="E72" i="13"/>
  <c r="F72" i="13"/>
  <c r="G72" i="13"/>
  <c r="H72" i="13"/>
  <c r="I72" i="13"/>
  <c r="J72" i="13"/>
  <c r="K72" i="13"/>
  <c r="L72" i="13"/>
  <c r="D63" i="13"/>
  <c r="E63" i="13"/>
  <c r="F63" i="13"/>
  <c r="G63" i="13"/>
  <c r="H63" i="13"/>
  <c r="I63" i="13"/>
  <c r="J63" i="13"/>
  <c r="K63" i="13"/>
  <c r="L63" i="13"/>
  <c r="C63" i="13"/>
  <c r="D9" i="2"/>
  <c r="D10" i="2"/>
  <c r="H12" i="2" s="1"/>
  <c r="D11" i="2"/>
  <c r="H10" i="2" s="1"/>
  <c r="D12" i="2"/>
  <c r="D13" i="2"/>
  <c r="D14" i="2"/>
  <c r="H14" i="2" s="1"/>
  <c r="D15" i="2"/>
  <c r="H15" i="2" s="1"/>
  <c r="D16" i="2"/>
  <c r="D17" i="2"/>
  <c r="D18" i="2"/>
  <c r="H18" i="2" s="1"/>
  <c r="D20" i="2"/>
  <c r="B6" i="2" s="1"/>
  <c r="J49" i="13"/>
  <c r="J36" i="13" s="1"/>
  <c r="I50" i="13"/>
  <c r="H51" i="13"/>
  <c r="H38" i="13" s="1"/>
  <c r="G52" i="13"/>
  <c r="F53" i="13"/>
  <c r="F40" i="13" s="1"/>
  <c r="E54" i="13"/>
  <c r="D55" i="13"/>
  <c r="D42" i="13" s="1"/>
  <c r="L55" i="13"/>
  <c r="K56" i="13"/>
  <c r="K43" i="13" s="1"/>
  <c r="J57" i="13"/>
  <c r="I58" i="13"/>
  <c r="I45" i="13" s="1"/>
  <c r="C55" i="13"/>
  <c r="C42" i="13" s="1"/>
  <c r="D14" i="7"/>
  <c r="D10" i="7"/>
  <c r="D9" i="7"/>
  <c r="H9" i="7" s="1"/>
  <c r="D11" i="7"/>
  <c r="D12" i="7"/>
  <c r="D13" i="7"/>
  <c r="D16" i="7"/>
  <c r="B6" i="7" s="1"/>
  <c r="B17" i="7" s="1"/>
  <c r="D9" i="8"/>
  <c r="D10" i="8"/>
  <c r="D11" i="8"/>
  <c r="D12" i="8"/>
  <c r="D13" i="8"/>
  <c r="D14" i="8"/>
  <c r="D15" i="8"/>
  <c r="D16" i="8"/>
  <c r="H14" i="7"/>
  <c r="H14" i="8"/>
  <c r="H11" i="2"/>
  <c r="H16" i="2"/>
  <c r="B6" i="11"/>
  <c r="B6" i="5"/>
  <c r="B20" i="1"/>
  <c r="B6" i="10"/>
  <c r="B16" i="10" s="1"/>
  <c r="I37" i="13"/>
  <c r="G39" i="13"/>
  <c r="E41" i="13"/>
  <c r="L42" i="13"/>
  <c r="J44" i="13"/>
  <c r="B6" i="12"/>
  <c r="B17" i="12" s="1"/>
  <c r="B18" i="11"/>
  <c r="B15" i="5"/>
  <c r="D18" i="8" l="1"/>
  <c r="B6" i="8" s="1"/>
  <c r="B19" i="8" s="1"/>
  <c r="H13" i="8"/>
  <c r="H9" i="8"/>
  <c r="G49" i="13"/>
  <c r="G36" i="13" s="1"/>
  <c r="K49" i="13"/>
  <c r="K36" i="13" s="1"/>
  <c r="F50" i="13"/>
  <c r="F37" i="13" s="1"/>
  <c r="J50" i="13"/>
  <c r="J37" i="13" s="1"/>
  <c r="E51" i="13"/>
  <c r="E38" i="13" s="1"/>
  <c r="I51" i="13"/>
  <c r="I38" i="13" s="1"/>
  <c r="D52" i="13"/>
  <c r="D39" i="13" s="1"/>
  <c r="H52" i="13"/>
  <c r="H39" i="13" s="1"/>
  <c r="L52" i="13"/>
  <c r="L39" i="13" s="1"/>
  <c r="G53" i="13"/>
  <c r="G40" i="13" s="1"/>
  <c r="K53" i="13"/>
  <c r="K40" i="13" s="1"/>
  <c r="F54" i="13"/>
  <c r="F41" i="13" s="1"/>
  <c r="J54" i="13"/>
  <c r="J41" i="13" s="1"/>
  <c r="E55" i="13"/>
  <c r="E42" i="13" s="1"/>
  <c r="I55" i="13"/>
  <c r="I42" i="13" s="1"/>
  <c r="D56" i="13"/>
  <c r="D43" i="13" s="1"/>
  <c r="H56" i="13"/>
  <c r="H43" i="13" s="1"/>
  <c r="L56" i="13"/>
  <c r="L43" i="13" s="1"/>
  <c r="G57" i="13"/>
  <c r="G44" i="13" s="1"/>
  <c r="K57" i="13"/>
  <c r="K44" i="13" s="1"/>
  <c r="F58" i="13"/>
  <c r="F45" i="13" s="1"/>
  <c r="J58" i="13"/>
  <c r="J45" i="13" s="1"/>
  <c r="C52" i="13"/>
  <c r="C39" i="13" s="1"/>
  <c r="C56" i="13"/>
  <c r="C43" i="13" s="1"/>
  <c r="C49" i="13"/>
  <c r="C36" i="13" s="1"/>
  <c r="D49" i="13"/>
  <c r="D36" i="13" s="1"/>
  <c r="H49" i="13"/>
  <c r="H36" i="13" s="1"/>
  <c r="L49" i="13"/>
  <c r="L36" i="13" s="1"/>
  <c r="G50" i="13"/>
  <c r="G37" i="13" s="1"/>
  <c r="K50" i="13"/>
  <c r="K37" i="13" s="1"/>
  <c r="F51" i="13"/>
  <c r="F38" i="13" s="1"/>
  <c r="J51" i="13"/>
  <c r="J38" i="13" s="1"/>
  <c r="E52" i="13"/>
  <c r="E39" i="13" s="1"/>
  <c r="I52" i="13"/>
  <c r="I39" i="13" s="1"/>
  <c r="D53" i="13"/>
  <c r="D40" i="13" s="1"/>
  <c r="H53" i="13"/>
  <c r="H40" i="13" s="1"/>
  <c r="L53" i="13"/>
  <c r="L40" i="13" s="1"/>
  <c r="G54" i="13"/>
  <c r="G41" i="13" s="1"/>
  <c r="K54" i="13"/>
  <c r="K41" i="13" s="1"/>
  <c r="F55" i="13"/>
  <c r="F42" i="13" s="1"/>
  <c r="J55" i="13"/>
  <c r="J42" i="13" s="1"/>
  <c r="E56" i="13"/>
  <c r="E43" i="13" s="1"/>
  <c r="I56" i="13"/>
  <c r="I43" i="13" s="1"/>
  <c r="D57" i="13"/>
  <c r="D44" i="13" s="1"/>
  <c r="H57" i="13"/>
  <c r="H44" i="13" s="1"/>
  <c r="L57" i="13"/>
  <c r="L44" i="13" s="1"/>
  <c r="G58" i="13"/>
  <c r="G45" i="13" s="1"/>
  <c r="K58" i="13"/>
  <c r="K45" i="13" s="1"/>
  <c r="C53" i="13"/>
  <c r="C40" i="13" s="1"/>
  <c r="C57" i="13"/>
  <c r="C44" i="13" s="1"/>
  <c r="B21" i="2"/>
  <c r="H12" i="8"/>
  <c r="H13" i="7"/>
  <c r="C54" i="13"/>
  <c r="C41" i="13" s="1"/>
  <c r="H58" i="13"/>
  <c r="H45" i="13" s="1"/>
  <c r="I57" i="13"/>
  <c r="I44" i="13" s="1"/>
  <c r="J56" i="13"/>
  <c r="J43" i="13" s="1"/>
  <c r="K55" i="13"/>
  <c r="K42" i="13" s="1"/>
  <c r="L54" i="13"/>
  <c r="L41" i="13" s="1"/>
  <c r="D54" i="13"/>
  <c r="D41" i="13" s="1"/>
  <c r="E53" i="13"/>
  <c r="E40" i="13" s="1"/>
  <c r="F52" i="13"/>
  <c r="F39" i="13" s="1"/>
  <c r="G51" i="13"/>
  <c r="G38" i="13" s="1"/>
  <c r="H50" i="13"/>
  <c r="H37" i="13" s="1"/>
  <c r="I49" i="13"/>
  <c r="I36" i="13" s="1"/>
  <c r="H9" i="2"/>
  <c r="H16" i="8"/>
  <c r="H11" i="8"/>
  <c r="H12" i="7"/>
  <c r="C50" i="13"/>
  <c r="C37" i="13" s="1"/>
  <c r="C51" i="13"/>
  <c r="C38" i="13" s="1"/>
  <c r="E58" i="13"/>
  <c r="E45" i="13" s="1"/>
  <c r="F57" i="13"/>
  <c r="F44" i="13" s="1"/>
  <c r="G56" i="13"/>
  <c r="G43" i="13" s="1"/>
  <c r="H55" i="13"/>
  <c r="H42" i="13" s="1"/>
  <c r="I54" i="13"/>
  <c r="I41" i="13" s="1"/>
  <c r="J53" i="13"/>
  <c r="J40" i="13" s="1"/>
  <c r="K52" i="13"/>
  <c r="K39" i="13" s="1"/>
  <c r="L51" i="13"/>
  <c r="L38" i="13" s="1"/>
  <c r="D51" i="13"/>
  <c r="D38" i="13" s="1"/>
  <c r="E50" i="13"/>
  <c r="E37" i="13" s="1"/>
  <c r="F49" i="13"/>
  <c r="F36" i="13" s="1"/>
  <c r="H17" i="2"/>
  <c r="H13" i="2"/>
  <c r="H15" i="8"/>
  <c r="H10" i="8"/>
  <c r="H10" i="7"/>
  <c r="H11" i="7"/>
  <c r="C58" i="13"/>
  <c r="C45" i="13" s="1"/>
  <c r="L58" i="13"/>
  <c r="L45" i="13" s="1"/>
  <c r="D58" i="13"/>
  <c r="D45" i="13" s="1"/>
  <c r="E57" i="13"/>
  <c r="E44" i="13" s="1"/>
  <c r="F56" i="13"/>
  <c r="F43" i="13" s="1"/>
  <c r="G55" i="13"/>
  <c r="G42" i="13" s="1"/>
  <c r="H54" i="13"/>
  <c r="H41" i="13" s="1"/>
  <c r="I53" i="13"/>
  <c r="I40" i="13" s="1"/>
  <c r="J52" i="13"/>
  <c r="J39" i="13" s="1"/>
  <c r="K51" i="13"/>
  <c r="K38" i="13" s="1"/>
  <c r="L50" i="13"/>
  <c r="L37" i="13" s="1"/>
  <c r="D50" i="13"/>
  <c r="D37" i="13" s="1"/>
  <c r="E49" i="13"/>
  <c r="E36" i="13" s="1"/>
</calcChain>
</file>

<file path=xl/sharedStrings.xml><?xml version="1.0" encoding="utf-8"?>
<sst xmlns="http://schemas.openxmlformats.org/spreadsheetml/2006/main" count="160" uniqueCount="99">
  <si>
    <t>Q1</t>
  </si>
  <si>
    <t>Q5</t>
  </si>
  <si>
    <t>MRSL</t>
  </si>
  <si>
    <t>Design Index</t>
  </si>
  <si>
    <t>Design Index Calculator</t>
  </si>
  <si>
    <t>Lane width right turn from main road</t>
  </si>
  <si>
    <t xml:space="preserve">Main road median width </t>
  </si>
  <si>
    <t>Near side shoulder width</t>
  </si>
  <si>
    <t>Value</t>
  </si>
  <si>
    <t>LTSL into main road (Y=1, N=2)</t>
  </si>
  <si>
    <t>LTSL into main road (Low entry angle=1, High entry angle=2)</t>
  </si>
  <si>
    <t>Seagull splitter island length (m)</t>
  </si>
  <si>
    <t>Unsafety</t>
  </si>
  <si>
    <t>Near side number of through lanes</t>
  </si>
  <si>
    <t>Main road median width, Painted line 1, &lt;0.5m=2, 0.5m-1m=3, 1m-2m=4, &gt;2m=5</t>
  </si>
  <si>
    <t xml:space="preserve">Length of seagull acceleration lane (m) </t>
  </si>
  <si>
    <t>Distance to far side upstream feature, 0m to 49m=1, 50m to 99m=2, 100m to 199m=3, 200m plus=4</t>
  </si>
  <si>
    <t>Right Turn Bay stacking, number of vehicles</t>
  </si>
  <si>
    <t>Length from Limit Line Side Rd to end of LTSL into Side Rd Island (m)</t>
  </si>
  <si>
    <t>LTSL out Main Road Control, None=1, Give Way=2, Stop=3</t>
  </si>
  <si>
    <t>Downstream Median Island Type, Painted Line=1, Hit Posts=2, Solid Island=3, Solid Barrier=4, Painted Island=5</t>
  </si>
  <si>
    <t>TRJA</t>
  </si>
  <si>
    <t>Far side number of through lanes</t>
  </si>
  <si>
    <t>Side road median width (None=1, Painted=2, &lt;0.5m=3, 0.5-1.0m=4, 1.0-2.0m=5, &gt;2.0m=6)</t>
  </si>
  <si>
    <t>Q3</t>
  </si>
  <si>
    <t>Lane width Right Turn from Main Road (m)</t>
  </si>
  <si>
    <t>Side road lanes (LT&amp;RT=1, LR stacked=2, Combined L&amp;R=3))</t>
  </si>
  <si>
    <t>Top of T chevron board (Y=1, N=2)</t>
  </si>
  <si>
    <t>LTSL out of Main Road (Type) (Low entry angle=1, High entry angle=2)</t>
  </si>
  <si>
    <t>Main road median width (m)</t>
  </si>
  <si>
    <t>Side road signage (None=1, Give Way=2, Stop=3, Signal=4)</t>
  </si>
  <si>
    <t>Width LTSL out main road flush median or painted line (Painted line(&lt;0.1m)=1, 0.1-3.0m=2, &gt;3.0m=3)</t>
  </si>
  <si>
    <t>LTSL out main road offset from limit line of side road (m) (Positive if LTSL behind Limit Line)</t>
  </si>
  <si>
    <t>Downstream median island type (Painted line=1, Hit posts=2, Solid island=3, Solid barrier=4, painted island=5)</t>
  </si>
  <si>
    <t>Right turn bay stacking (number of cars assuming 1 car = 6m)</t>
  </si>
  <si>
    <t>LTSL out main road - profile (painted island=1, raised solid island=2, solid island and painted island=3)</t>
  </si>
  <si>
    <t>Right turn bay (Yes=1, No=2)</t>
  </si>
  <si>
    <t>First Flow (Q1 if JA, Q3 if LB)</t>
  </si>
  <si>
    <t>Second Flow (Q5)</t>
  </si>
  <si>
    <t>Scenario</t>
  </si>
  <si>
    <t>Code</t>
  </si>
  <si>
    <t>First chosen scenario</t>
  </si>
  <si>
    <t>TUJA</t>
  </si>
  <si>
    <t>TULB</t>
  </si>
  <si>
    <t>TLRJA</t>
  </si>
  <si>
    <t>TLRLB</t>
  </si>
  <si>
    <t>SRJA</t>
  </si>
  <si>
    <t>SRLB</t>
  </si>
  <si>
    <t>SUJA</t>
  </si>
  <si>
    <t>Second chosen scenario</t>
  </si>
  <si>
    <t>First scenario unsafety</t>
  </si>
  <si>
    <t>Second scenario unsafety</t>
  </si>
  <si>
    <t>Ratio first to second unsafety</t>
  </si>
  <si>
    <t xml:space="preserve">Second Flow (Q5) </t>
  </si>
  <si>
    <t>TRJA Unsafety Calculator (T-junction, Rural, JA crashes)</t>
  </si>
  <si>
    <t>TUJA Unsafety Calculator (T-junction, Urban, JA crashes)</t>
  </si>
  <si>
    <t>TULB Unsafety Calculator (T-junction, Urban, LB crashes)</t>
  </si>
  <si>
    <t>TLRJA Unsafety Calculator (T-junctions with LTSLs, Rural, JA crashes)</t>
  </si>
  <si>
    <t>TLRLB Unsafety Calculator (T-junction with LTSLs, Rural, LB crashes)</t>
  </si>
  <si>
    <t>SRJA Unsafety Calculator (Seagull intersection, Rural, JA crashes)</t>
  </si>
  <si>
    <t>SRLB Unsafety Calculator (Seagull intersection, Rural, LB crashes)</t>
  </si>
  <si>
    <t>SUJA Unsafety Calculator (Seagull intersection, Urban, JA crashes)</t>
  </si>
  <si>
    <t>Side road lanes, Left Turn &amp; Right Turn=1, Left-Right stacked=2, Combined left and right=3</t>
  </si>
  <si>
    <t>Far side upstream median island type (Painted line=1, Hit posts=2, Solid barrier=3, Painted island=4, Solid island=5)</t>
  </si>
  <si>
    <t>Side Road Median Width (revised),  No centreline=1, Painted line=2, &lt;0.5m=3, 0.5m-1m=4, 1m-2m=5, &gt;2m=6</t>
  </si>
  <si>
    <t>Near Side Number of Through Lanes, (1 or 2)</t>
  </si>
  <si>
    <t>Right Turn Bay Taper Length, (m)</t>
  </si>
  <si>
    <t>Gradient main road, right side, Flat=1, Moderate=3, Steep=5</t>
  </si>
  <si>
    <t>Upstream median island - type, Painted line=1, Hit posts=2, Solid barrier=3, Painted island=4, Solid island=5</t>
  </si>
  <si>
    <t>Width of acceleration lane, (m)</t>
  </si>
  <si>
    <t>Car parking, None=1, One of three sides=2, Two of three sides=3, Three (or all) of three sides=4</t>
  </si>
  <si>
    <t>Distance to near side upstream feature, 0m to 49m=1, 50m to 99m=2, 100m to 199m=3, 200m plus=4</t>
  </si>
  <si>
    <t>Side road median island, Yes=1, No=2</t>
  </si>
  <si>
    <t>Side road median width (recoded), No centreline=1, Painted line=2, &lt;0.5m=3, 0.5m-1m=4, 1m-2m=5, &gt;2m=6</t>
  </si>
  <si>
    <t>Top of T chevron board, Yes=1, No=2</t>
  </si>
  <si>
    <t>Upstream median island width, &lt;0.5m=1, 0.5m-1m=2, 1m-2m=3, &gt;2m=4</t>
  </si>
  <si>
    <t>Wider distraction, None=2, Distraction=4</t>
  </si>
  <si>
    <t>Total main road width (W2), (m)</t>
  </si>
  <si>
    <t>Contribution of components to Design Index</t>
  </si>
  <si>
    <t>Number of non-missing components</t>
  </si>
  <si>
    <t>Proportional contribution</t>
  </si>
  <si>
    <t>Contribution of components to design index</t>
  </si>
  <si>
    <t>Near Side Upstream Feature (None=-1, Feature present=1)</t>
  </si>
  <si>
    <t xml:space="preserve">Right Approach Visibility two metres from limit line (m) </t>
  </si>
  <si>
    <t>Right Turn Bay Stacking (number of vehicles, assuming one vehicle = 6m)</t>
  </si>
  <si>
    <t xml:space="preserve">Main Road Median Width (None=0, Painted Line=1, &lt;0.5m=2, 0.5m to 1m=3, 1m to 2m=4, &gt;2m=5) </t>
  </si>
  <si>
    <t>MRAS (Main Road Approach Speed)</t>
  </si>
  <si>
    <t>Street lighting, None=1, One at the top of T-Junction=2, One at the side of approach road=3, Full=4</t>
  </si>
  <si>
    <t xml:space="preserve">This sheet allows you to compare the unsafety of two scenarios, as the two flows vary. </t>
  </si>
  <si>
    <t>Scenario comparison</t>
  </si>
  <si>
    <t>When less than one the first scenario is the safer.</t>
  </si>
  <si>
    <t xml:space="preserve">Place the scenario numbers in F3 and F4 (using the sheet code below left) and a contour plot of the ratio of first to second unsafety is shown. </t>
  </si>
  <si>
    <t>The tables below handle the calculations for the contour plot.</t>
  </si>
  <si>
    <t>The crash performance of seagull intersections and left-turn slip lanes</t>
  </si>
  <si>
    <t>Appendix J: Design index and unsafety calculator</t>
  </si>
  <si>
    <t>NZ Transport Agency research report  644</t>
  </si>
  <si>
    <t>www.nzta.govt.nz/resources/research/reports/644</t>
  </si>
  <si>
    <t>Contracted research organisation – MWH NZ Ltd (now Stantec NZ Ltd)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</si>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</sst>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Lucida Sans"/>
      <family val="2"/>
    </font>
    <font>
      <sz val="12"/>
      <color theme="1"/>
      <name val="Lucida Sans"/>
      <family val="2"/>
    </font>
    <font>
      <b/>
      <sz val="18"/>
      <color theme="1"/>
      <name val="Lucida Sans"/>
      <family val="2"/>
    </font>
    <font>
      <b/>
      <sz val="12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/>
    <xf numFmtId="0" fontId="7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center" wrapText="1"/>
    </xf>
    <xf numFmtId="0" fontId="0" fillId="0" borderId="0" xfId="0" applyBorder="1"/>
    <xf numFmtId="49" fontId="6" fillId="2" borderId="0" xfId="0" applyNumberFormat="1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wrapText="1"/>
    </xf>
    <xf numFmtId="0" fontId="9" fillId="2" borderId="0" xfId="0" applyFont="1" applyFill="1" applyAlignment="1">
      <alignment horizontal="left" vertic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Ratio of </a:t>
            </a:r>
          </a:p>
          <a:p>
            <a:pPr>
              <a:defRPr/>
            </a:pPr>
            <a:r>
              <a:rPr lang="en-US" sz="1200" b="0"/>
              <a:t>first to second </a:t>
            </a:r>
          </a:p>
          <a:p>
            <a:pPr>
              <a:defRPr/>
            </a:pPr>
            <a:r>
              <a:rPr lang="en-US" sz="1200" b="0"/>
              <a:t>unsafety</a:t>
            </a:r>
          </a:p>
        </c:rich>
      </c:tx>
      <c:layout>
        <c:manualLayout>
          <c:xMode val="edge"/>
          <c:yMode val="edge"/>
          <c:x val="0.81163381647357802"/>
          <c:y val="0.51524390243902396"/>
        </c:manualLayout>
      </c:layout>
      <c:overlay val="0"/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175508128299095E-2"/>
          <c:y val="3.8651751011941897E-2"/>
          <c:w val="0.64499644320160898"/>
          <c:h val="0.83107218425890605"/>
        </c:manualLayout>
      </c:layout>
      <c:surfaceChart>
        <c:wireframe val="0"/>
        <c:ser>
          <c:idx val="0"/>
          <c:order val="0"/>
          <c:tx>
            <c:v>1000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comparison'!$C$36:$L$36</c:f>
              <c:numCache>
                <c:formatCode>General</c:formatCode>
                <c:ptCount val="10"/>
                <c:pt idx="0">
                  <c:v>29.556554909863692</c:v>
                </c:pt>
                <c:pt idx="1">
                  <c:v>14.625420653624088</c:v>
                </c:pt>
                <c:pt idx="2">
                  <c:v>9.6911594266251342</c:v>
                </c:pt>
                <c:pt idx="3">
                  <c:v>7.2370724513657612</c:v>
                </c:pt>
                <c:pt idx="4">
                  <c:v>5.7703114843912378</c:v>
                </c:pt>
                <c:pt idx="5">
                  <c:v>4.7954602174702732</c:v>
                </c:pt>
                <c:pt idx="6">
                  <c:v>4.1009011503286148</c:v>
                </c:pt>
                <c:pt idx="7">
                  <c:v>3.5811084622266218</c:v>
                </c:pt>
                <c:pt idx="8">
                  <c:v>3.177588569394548</c:v>
                </c:pt>
                <c:pt idx="9">
                  <c:v>2.8553135850584503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0-4A10-BE87-25C2C1377D89}"/>
            </c:ext>
          </c:extLst>
        </c:ser>
        <c:ser>
          <c:idx val="1"/>
          <c:order val="1"/>
          <c:tx>
            <c:v>2000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comparison'!$C$37:$L$37</c:f>
              <c:numCache>
                <c:formatCode>General</c:formatCode>
                <c:ptCount val="10"/>
                <c:pt idx="0">
                  <c:v>27.197576823072577</c:v>
                </c:pt>
                <c:pt idx="1">
                  <c:v>13.458131470658875</c:v>
                </c:pt>
                <c:pt idx="2">
                  <c:v>8.9176852246172942</c:v>
                </c:pt>
                <c:pt idx="3">
                  <c:v>6.6594646964242621</c:v>
                </c:pt>
                <c:pt idx="4">
                  <c:v>5.3097693681957079</c:v>
                </c:pt>
                <c:pt idx="5">
                  <c:v>4.412723271179023</c:v>
                </c:pt>
                <c:pt idx="6">
                  <c:v>3.7735985949657351</c:v>
                </c:pt>
                <c:pt idx="7">
                  <c:v>3.2952917824891732</c:v>
                </c:pt>
                <c:pt idx="8">
                  <c:v>2.9239777603236266</c:v>
                </c:pt>
                <c:pt idx="9">
                  <c:v>2.6274242996322248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0-4A10-BE87-25C2C1377D89}"/>
            </c:ext>
          </c:extLst>
        </c:ser>
        <c:ser>
          <c:idx val="2"/>
          <c:order val="2"/>
          <c:tx>
            <c:v>3000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comparison'!$C$38:$L$38</c:f>
              <c:numCache>
                <c:formatCode>General</c:formatCode>
                <c:ptCount val="10"/>
                <c:pt idx="0">
                  <c:v>25.905934376696965</c:v>
                </c:pt>
                <c:pt idx="1">
                  <c:v>12.818990198276849</c:v>
                </c:pt>
                <c:pt idx="2">
                  <c:v>8.4941746731272474</c:v>
                </c:pt>
                <c:pt idx="3">
                  <c:v>6.343199489122985</c:v>
                </c:pt>
                <c:pt idx="4">
                  <c:v>5.0576026571301673</c:v>
                </c:pt>
                <c:pt idx="5">
                  <c:v>4.2031582530069231</c:v>
                </c:pt>
                <c:pt idx="6">
                  <c:v>3.5943863014386785</c:v>
                </c:pt>
                <c:pt idx="7">
                  <c:v>3.1387947986900508</c:v>
                </c:pt>
                <c:pt idx="8">
                  <c:v>2.7851148824995855</c:v>
                </c:pt>
                <c:pt idx="9">
                  <c:v>2.5026450675660525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0-4A10-BE87-25C2C1377D89}"/>
            </c:ext>
          </c:extLst>
        </c:ser>
        <c:ser>
          <c:idx val="3"/>
          <c:order val="3"/>
          <c:tx>
            <c:v>4000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comparison'!$C$39:$L$39</c:f>
              <c:numCache>
                <c:formatCode>General</c:formatCode>
                <c:ptCount val="10"/>
                <c:pt idx="0">
                  <c:v>25.026874319512711</c:v>
                </c:pt>
                <c:pt idx="1">
                  <c:v>12.384006379786287</c:v>
                </c:pt>
                <c:pt idx="2">
                  <c:v>8.2059438158527485</c:v>
                </c:pt>
                <c:pt idx="3">
                  <c:v>6.1279571734219402</c:v>
                </c:pt>
                <c:pt idx="4">
                  <c:v>4.8859842002799372</c:v>
                </c:pt>
                <c:pt idx="5">
                  <c:v>4.0605334597639393</c:v>
                </c:pt>
                <c:pt idx="6">
                  <c:v>3.472418825502849</c:v>
                </c:pt>
                <c:pt idx="7">
                  <c:v>3.0322868034521693</c:v>
                </c:pt>
                <c:pt idx="8">
                  <c:v>2.690608225751582</c:v>
                </c:pt>
                <c:pt idx="9">
                  <c:v>2.4177233934732847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0-4A10-BE87-25C2C1377D89}"/>
            </c:ext>
          </c:extLst>
        </c:ser>
        <c:ser>
          <c:idx val="4"/>
          <c:order val="4"/>
          <c:tx>
            <c:v>5000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comparison'!$C$40:$L$40</c:f>
              <c:numCache>
                <c:formatCode>General</c:formatCode>
                <c:ptCount val="10"/>
                <c:pt idx="0">
                  <c:v>24.365616876640157</c:v>
                </c:pt>
                <c:pt idx="1">
                  <c:v>12.056797464814819</c:v>
                </c:pt>
                <c:pt idx="2">
                  <c:v>7.9891272308189567</c:v>
                </c:pt>
                <c:pt idx="3">
                  <c:v>5.9660449330519869</c:v>
                </c:pt>
                <c:pt idx="4">
                  <c:v>4.7568872392713546</c:v>
                </c:pt>
                <c:pt idx="5">
                  <c:v>3.9532464714639861</c:v>
                </c:pt>
                <c:pt idx="6">
                  <c:v>3.3806709402567758</c:v>
                </c:pt>
                <c:pt idx="7">
                  <c:v>2.9521680402335586</c:v>
                </c:pt>
                <c:pt idx="8">
                  <c:v>2.6195172580015598</c:v>
                </c:pt>
                <c:pt idx="9">
                  <c:v>2.3538425600807256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30-4A10-BE87-25C2C1377D89}"/>
            </c:ext>
          </c:extLst>
        </c:ser>
        <c:ser>
          <c:idx val="5"/>
          <c:order val="5"/>
          <c:tx>
            <c:v>6000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comparison'!$C$41:$L$41</c:f>
              <c:numCache>
                <c:formatCode>General</c:formatCode>
                <c:ptCount val="10"/>
                <c:pt idx="0">
                  <c:v>23.838320891334966</c:v>
                </c:pt>
                <c:pt idx="1">
                  <c:v>11.795876473935675</c:v>
                </c:pt>
                <c:pt idx="2">
                  <c:v>7.8162346364622763</c:v>
                </c:pt>
                <c:pt idx="3">
                  <c:v>5.8369338353409868</c:v>
                </c:pt>
                <c:pt idx="4">
                  <c:v>4.6539435068587336</c:v>
                </c:pt>
                <c:pt idx="5">
                  <c:v>3.8676943180389953</c:v>
                </c:pt>
                <c:pt idx="6">
                  <c:v>3.3075098861590915</c:v>
                </c:pt>
                <c:pt idx="7">
                  <c:v>2.8882802116001756</c:v>
                </c:pt>
                <c:pt idx="8">
                  <c:v>2.5628283204476681</c:v>
                </c:pt>
                <c:pt idx="9">
                  <c:v>2.3029030850715371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30-4A10-BE87-25C2C1377D89}"/>
            </c:ext>
          </c:extLst>
        </c:ser>
        <c:ser>
          <c:idx val="6"/>
          <c:order val="6"/>
          <c:tx>
            <c:v>7000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comparison'!$C$42:$L$42</c:f>
              <c:numCache>
                <c:formatCode>General</c:formatCode>
                <c:ptCount val="10"/>
                <c:pt idx="0">
                  <c:v>23.401411141249017</c:v>
                </c:pt>
                <c:pt idx="1">
                  <c:v>11.579681152723039</c:v>
                </c:pt>
                <c:pt idx="2">
                  <c:v>7.672978358589484</c:v>
                </c:pt>
                <c:pt idx="3">
                  <c:v>5.7299542659790355</c:v>
                </c:pt>
                <c:pt idx="4">
                  <c:v>4.5686458341004608</c:v>
                </c:pt>
                <c:pt idx="5">
                  <c:v>3.7968070535539571</c:v>
                </c:pt>
                <c:pt idx="6">
                  <c:v>3.246889705553424</c:v>
                </c:pt>
                <c:pt idx="7">
                  <c:v>2.835343690140431</c:v>
                </c:pt>
                <c:pt idx="8">
                  <c:v>2.5158566949668235</c:v>
                </c:pt>
                <c:pt idx="9">
                  <c:v>2.2606953802605627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30-4A10-BE87-25C2C1377D89}"/>
            </c:ext>
          </c:extLst>
        </c:ser>
        <c:ser>
          <c:idx val="7"/>
          <c:order val="7"/>
          <c:tx>
            <c:v>8000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comparison'!$C$43:$L$43</c:f>
              <c:numCache>
                <c:formatCode>General</c:formatCode>
                <c:ptCount val="10"/>
                <c:pt idx="0">
                  <c:v>23.029420682556427</c:v>
                </c:pt>
                <c:pt idx="1">
                  <c:v>11.395609735939008</c:v>
                </c:pt>
                <c:pt idx="2">
                  <c:v>7.5510081610692614</c:v>
                </c:pt>
                <c:pt idx="3">
                  <c:v>5.6388705145409839</c:v>
                </c:pt>
                <c:pt idx="4">
                  <c:v>4.496022322245854</c:v>
                </c:pt>
                <c:pt idx="5">
                  <c:v>3.7364527446238753</c:v>
                </c:pt>
                <c:pt idx="6">
                  <c:v>3.1952769210250551</c:v>
                </c:pt>
                <c:pt idx="7">
                  <c:v>2.7902728696894643</c:v>
                </c:pt>
                <c:pt idx="8">
                  <c:v>2.4758644620063119</c:v>
                </c:pt>
                <c:pt idx="9">
                  <c:v>2.224759209300982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30-4A10-BE87-25C2C1377D89}"/>
            </c:ext>
          </c:extLst>
        </c:ser>
        <c:ser>
          <c:idx val="8"/>
          <c:order val="8"/>
          <c:tx>
            <c:v>9000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comparison'!$C$44:$L$44</c:f>
              <c:numCache>
                <c:formatCode>General</c:formatCode>
                <c:ptCount val="10"/>
                <c:pt idx="0">
                  <c:v>22.706213155639531</c:v>
                </c:pt>
                <c:pt idx="1">
                  <c:v>11.235677495730606</c:v>
                </c:pt>
                <c:pt idx="2">
                  <c:v>7.4450331690314906</c:v>
                </c:pt>
                <c:pt idx="3">
                  <c:v>5.5597315114921662</c:v>
                </c:pt>
                <c:pt idx="4">
                  <c:v>4.4329226778489419</c:v>
                </c:pt>
                <c:pt idx="5">
                  <c:v>3.6840133164820088</c:v>
                </c:pt>
                <c:pt idx="6">
                  <c:v>3.1504326513538961</c:v>
                </c:pt>
                <c:pt idx="7">
                  <c:v>2.7511126491148006</c:v>
                </c:pt>
                <c:pt idx="8">
                  <c:v>2.4411168215520904</c:v>
                </c:pt>
                <c:pt idx="9">
                  <c:v>2.1935357177535635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30-4A10-BE87-25C2C1377D89}"/>
            </c:ext>
          </c:extLst>
        </c:ser>
        <c:ser>
          <c:idx val="9"/>
          <c:order val="9"/>
          <c:tx>
            <c:v>10000</c:v>
          </c:tx>
          <c:cat>
            <c:numRef>
              <c:f>'Contour of comparison'!$C$35:$L$35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'Contour of comparison'!$C$45:$L$45</c:f>
              <c:numCache>
                <c:formatCode>General</c:formatCode>
                <c:ptCount val="10"/>
                <c:pt idx="0">
                  <c:v>22.420939749741308</c:v>
                </c:pt>
                <c:pt idx="1">
                  <c:v>11.0945161332079</c:v>
                </c:pt>
                <c:pt idx="2">
                  <c:v>7.3514962170705065</c:v>
                </c:pt>
                <c:pt idx="3">
                  <c:v>5.4898808704675481</c:v>
                </c:pt>
                <c:pt idx="4">
                  <c:v>4.3772288929925551</c:v>
                </c:pt>
                <c:pt idx="5">
                  <c:v>3.6377285829175219</c:v>
                </c:pt>
                <c:pt idx="6">
                  <c:v>3.11085165005067</c:v>
                </c:pt>
                <c:pt idx="7">
                  <c:v>2.7165485731923598</c:v>
                </c:pt>
                <c:pt idx="8">
                  <c:v>2.410447431411769</c:v>
                </c:pt>
                <c:pt idx="9">
                  <c:v>2.165976855301524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30-4A10-BE87-25C2C1377D89}"/>
            </c:ext>
          </c:extLst>
        </c:ser>
        <c:bandFmts/>
        <c:axId val="420568064"/>
        <c:axId val="420586624"/>
        <c:axId val="174787648"/>
      </c:surfaceChart>
      <c:catAx>
        <c:axId val="42056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 b="0"/>
                  <a:t>Q1 if JA (or Q3 if LB)</a:t>
                </a:r>
              </a:p>
            </c:rich>
          </c:tx>
          <c:layout>
            <c:manualLayout>
              <c:xMode val="edge"/>
              <c:yMode val="edge"/>
              <c:x val="0.228831435879432"/>
              <c:y val="0.90322834645669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205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86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2400" b="0"/>
                  <a:t>Q5</a:t>
                </a:r>
              </a:p>
            </c:rich>
          </c:tx>
          <c:layout>
            <c:manualLayout>
              <c:xMode val="edge"/>
              <c:yMode val="edge"/>
              <c:x val="0.82033390035599696"/>
              <c:y val="0.20495700505467501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20568064"/>
        <c:crosses val="autoZero"/>
        <c:crossBetween val="midCat"/>
      </c:valAx>
      <c:serAx>
        <c:axId val="17478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420586624"/>
        <c:crosses val="autoZero"/>
        <c:tickLblSkip val="1"/>
        <c:tickMarkSkip val="1"/>
      </c:serAx>
    </c:plotArea>
    <c:legend>
      <c:legendPos val="r"/>
      <c:layout>
        <c:manualLayout>
          <c:xMode val="edge"/>
          <c:yMode val="edge"/>
          <c:x val="0.82060701807178604"/>
          <c:y val="0.65803101594008095"/>
          <c:w val="0.122587558720765"/>
          <c:h val="0.3089379681198389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812800</xdr:colOff>
      <xdr:row>4</xdr:row>
      <xdr:rowOff>165100</xdr:rowOff>
    </xdr:from>
    <xdr:to>
      <xdr:col>13</xdr:col>
      <xdr:colOff>508000</xdr:colOff>
      <xdr:row>30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3" sqref="A3:H3"/>
    </sheetView>
  </sheetViews>
  <sheetFormatPr defaultRowHeight="16.3" x14ac:dyDescent="0.3"/>
  <sheetData>
    <row r="1" spans="1:8" x14ac:dyDescent="0.3">
      <c r="A1" s="21"/>
      <c r="B1" s="21"/>
      <c r="C1" s="21"/>
      <c r="D1" s="21"/>
      <c r="E1" s="21"/>
      <c r="F1" s="21"/>
      <c r="G1" s="21"/>
      <c r="H1" s="21"/>
    </row>
    <row r="2" spans="1:8" x14ac:dyDescent="0.3">
      <c r="A2" s="21"/>
      <c r="B2" s="21"/>
      <c r="C2" s="21"/>
      <c r="D2" s="21"/>
      <c r="E2" s="21"/>
      <c r="F2" s="21"/>
      <c r="G2" s="21"/>
      <c r="H2" s="21"/>
    </row>
    <row r="3" spans="1:8" ht="50.1" customHeight="1" x14ac:dyDescent="0.3">
      <c r="A3" s="22" t="s">
        <v>93</v>
      </c>
      <c r="B3" s="22"/>
      <c r="C3" s="22"/>
      <c r="D3" s="22"/>
      <c r="E3" s="22"/>
      <c r="F3" s="22"/>
      <c r="G3" s="22"/>
      <c r="H3" s="22"/>
    </row>
    <row r="4" spans="1:8" ht="39.9" customHeight="1" x14ac:dyDescent="0.3">
      <c r="A4" s="23" t="s">
        <v>98</v>
      </c>
      <c r="B4" s="23"/>
      <c r="C4" s="23"/>
      <c r="D4" s="23"/>
      <c r="E4" s="23"/>
      <c r="F4" s="23"/>
      <c r="G4" s="23"/>
    </row>
    <row r="5" spans="1:8" ht="24.45" x14ac:dyDescent="0.3">
      <c r="A5" s="16"/>
      <c r="B5" s="16"/>
      <c r="C5" s="16"/>
      <c r="D5" s="16"/>
      <c r="E5" s="16"/>
      <c r="F5" s="16"/>
      <c r="G5" s="16"/>
    </row>
    <row r="6" spans="1:8" ht="24.45" x14ac:dyDescent="0.3">
      <c r="A6" s="16"/>
      <c r="B6" s="16"/>
      <c r="C6" s="16"/>
      <c r="D6" s="16"/>
      <c r="E6" s="16"/>
      <c r="F6" s="16"/>
      <c r="G6" s="16"/>
    </row>
    <row r="7" spans="1:8" x14ac:dyDescent="0.3">
      <c r="A7" s="17"/>
      <c r="B7" s="17"/>
      <c r="C7" s="17"/>
      <c r="D7" s="17"/>
      <c r="E7" s="17"/>
      <c r="F7" s="17"/>
      <c r="G7" s="17"/>
    </row>
    <row r="8" spans="1:8" ht="39.9" customHeight="1" x14ac:dyDescent="0.3">
      <c r="A8" s="24" t="s">
        <v>94</v>
      </c>
      <c r="B8" s="24"/>
      <c r="C8" s="24"/>
      <c r="D8" s="24"/>
      <c r="E8" s="24"/>
      <c r="F8" s="24"/>
      <c r="G8" s="24"/>
    </row>
    <row r="9" spans="1:8" ht="25.5" customHeight="1" x14ac:dyDescent="0.3">
      <c r="A9" s="18" t="s">
        <v>96</v>
      </c>
      <c r="B9" s="17"/>
      <c r="C9" s="17"/>
      <c r="D9" s="17"/>
      <c r="E9" s="17"/>
      <c r="F9" s="17"/>
      <c r="G9" s="17"/>
      <c r="H9" s="18"/>
    </row>
    <row r="10" spans="1:8" x14ac:dyDescent="0.3">
      <c r="A10" s="17"/>
      <c r="B10" s="17"/>
      <c r="C10" s="17"/>
      <c r="D10" s="17"/>
      <c r="E10" s="17"/>
      <c r="F10" s="17"/>
      <c r="G10" s="17"/>
    </row>
    <row r="11" spans="1:8" x14ac:dyDescent="0.3">
      <c r="A11" s="17"/>
      <c r="B11" s="17"/>
      <c r="C11" s="17"/>
      <c r="D11" s="17"/>
      <c r="E11" s="17"/>
      <c r="F11" s="17"/>
      <c r="G11" s="17"/>
    </row>
    <row r="12" spans="1:8" x14ac:dyDescent="0.3">
      <c r="A12" s="17"/>
      <c r="B12" s="17"/>
      <c r="C12" s="17"/>
      <c r="D12" s="17"/>
      <c r="E12" s="17"/>
      <c r="F12" s="17"/>
      <c r="G12" s="17"/>
    </row>
    <row r="13" spans="1:8" x14ac:dyDescent="0.3">
      <c r="A13" s="17"/>
      <c r="B13" s="17"/>
      <c r="C13" s="17"/>
      <c r="D13" s="17"/>
      <c r="E13" s="17"/>
      <c r="F13" s="17"/>
      <c r="G13" s="17"/>
    </row>
    <row r="14" spans="1:8" x14ac:dyDescent="0.3">
      <c r="A14" s="17"/>
      <c r="B14" s="17"/>
      <c r="C14" s="17"/>
      <c r="D14" s="17"/>
      <c r="E14" s="17"/>
      <c r="F14" s="17"/>
      <c r="G14" s="17"/>
    </row>
    <row r="15" spans="1:8" x14ac:dyDescent="0.3">
      <c r="A15" s="17"/>
      <c r="B15" s="17"/>
      <c r="C15" s="17"/>
      <c r="D15" s="17"/>
      <c r="E15" s="17"/>
      <c r="F15" s="17"/>
      <c r="G15" s="17"/>
    </row>
    <row r="16" spans="1:8" x14ac:dyDescent="0.3">
      <c r="A16" s="25"/>
      <c r="B16" s="25"/>
      <c r="C16" s="25"/>
      <c r="D16" s="25"/>
      <c r="E16" s="25"/>
      <c r="F16" s="25"/>
      <c r="G16" s="25"/>
    </row>
    <row r="17" spans="1:7" x14ac:dyDescent="0.3">
      <c r="A17" s="17"/>
      <c r="B17" s="17"/>
      <c r="C17" s="17"/>
      <c r="D17" s="17"/>
      <c r="E17" s="17"/>
      <c r="F17" s="17"/>
      <c r="G17" s="17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x14ac:dyDescent="0.3">
      <c r="A19" s="17"/>
      <c r="B19" s="17"/>
      <c r="C19" s="17"/>
      <c r="D19" s="17"/>
      <c r="E19" s="17"/>
      <c r="F19" s="17"/>
      <c r="G19" s="17"/>
    </row>
    <row r="20" spans="1:7" x14ac:dyDescent="0.3">
      <c r="A20" s="17"/>
      <c r="B20" s="17"/>
      <c r="C20" s="17"/>
      <c r="D20" s="17"/>
      <c r="E20" s="17"/>
      <c r="F20" s="17"/>
      <c r="G20" s="17"/>
    </row>
    <row r="21" spans="1:7" x14ac:dyDescent="0.3">
      <c r="A21" s="17"/>
      <c r="B21" s="17"/>
      <c r="C21" s="17"/>
      <c r="D21" s="17"/>
      <c r="E21" s="17"/>
      <c r="F21" s="17"/>
      <c r="G21" s="17"/>
    </row>
    <row r="22" spans="1:7" x14ac:dyDescent="0.3">
      <c r="A22" s="17"/>
      <c r="B22" s="17"/>
      <c r="C22" s="17"/>
      <c r="D22" s="17"/>
      <c r="E22" s="17"/>
      <c r="F22" s="17"/>
      <c r="G22" s="17"/>
    </row>
    <row r="23" spans="1:7" x14ac:dyDescent="0.3">
      <c r="A23" s="17"/>
      <c r="B23" s="17"/>
      <c r="C23" s="17"/>
      <c r="D23" s="17"/>
      <c r="E23" s="17"/>
      <c r="F23" s="17"/>
      <c r="G23" s="17"/>
    </row>
    <row r="24" spans="1:7" x14ac:dyDescent="0.3">
      <c r="A24" s="17"/>
      <c r="B24" s="17"/>
      <c r="C24" s="17"/>
      <c r="D24" s="17"/>
      <c r="E24" s="17"/>
      <c r="F24" s="17"/>
      <c r="G24" s="17"/>
    </row>
    <row r="25" spans="1:7" x14ac:dyDescent="0.3">
      <c r="A25" s="17"/>
      <c r="B25" s="17"/>
      <c r="C25" s="17"/>
      <c r="D25" s="17"/>
      <c r="E25" s="17"/>
      <c r="F25" s="17"/>
      <c r="G25" s="17"/>
    </row>
    <row r="26" spans="1:7" x14ac:dyDescent="0.3">
      <c r="A26" s="17"/>
      <c r="B26" s="17"/>
      <c r="C26" s="17"/>
      <c r="D26" s="17"/>
      <c r="E26" s="17"/>
      <c r="F26" s="17"/>
      <c r="G26" s="17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17"/>
      <c r="B29" s="17"/>
      <c r="C29" s="17"/>
      <c r="D29" s="17"/>
      <c r="E29" s="17"/>
      <c r="F29" s="17"/>
      <c r="G29" s="17"/>
    </row>
    <row r="30" spans="1:7" x14ac:dyDescent="0.3">
      <c r="A30" s="17"/>
      <c r="B30" s="17"/>
      <c r="C30" s="17"/>
      <c r="D30" s="17"/>
      <c r="E30" s="17"/>
      <c r="F30" s="17"/>
      <c r="G30" s="17"/>
    </row>
    <row r="31" spans="1:7" x14ac:dyDescent="0.3">
      <c r="A31" s="17"/>
      <c r="B31" s="17"/>
      <c r="C31" s="17"/>
      <c r="D31" s="17"/>
      <c r="E31" s="17"/>
      <c r="F31" s="17"/>
      <c r="G31" s="17"/>
    </row>
    <row r="32" spans="1:7" x14ac:dyDescent="0.3">
      <c r="A32" s="17"/>
      <c r="B32" s="17"/>
      <c r="C32" s="17"/>
      <c r="D32" s="17"/>
      <c r="E32" s="17"/>
      <c r="F32" s="17"/>
      <c r="G32" s="17"/>
    </row>
    <row r="33" spans="1:8" x14ac:dyDescent="0.3">
      <c r="A33" s="17"/>
      <c r="B33" s="17"/>
      <c r="C33" s="17"/>
      <c r="D33" s="17"/>
      <c r="E33" s="17"/>
      <c r="F33" s="17"/>
      <c r="G33" s="17"/>
    </row>
    <row r="34" spans="1:8" x14ac:dyDescent="0.3">
      <c r="A34" s="17"/>
      <c r="B34" s="17"/>
      <c r="C34" s="17"/>
      <c r="D34" s="17"/>
      <c r="E34" s="17"/>
      <c r="F34" s="17"/>
      <c r="G34" s="17"/>
    </row>
    <row r="35" spans="1:8" x14ac:dyDescent="0.3">
      <c r="A35" s="26" t="s">
        <v>95</v>
      </c>
      <c r="B35" s="26"/>
      <c r="C35" s="26"/>
      <c r="D35" s="26"/>
      <c r="E35" s="26"/>
      <c r="F35" s="26"/>
      <c r="G35" s="26"/>
    </row>
    <row r="36" spans="1:8" x14ac:dyDescent="0.3">
      <c r="A36" s="18" t="s">
        <v>97</v>
      </c>
      <c r="B36" s="19"/>
      <c r="C36" s="19"/>
      <c r="D36" s="19"/>
      <c r="E36" s="19"/>
      <c r="F36" s="19"/>
      <c r="G36" s="20"/>
      <c r="H36" s="18"/>
    </row>
    <row r="37" spans="1:8" x14ac:dyDescent="0.3">
      <c r="A37" s="17"/>
      <c r="B37" s="17"/>
      <c r="C37" s="17"/>
      <c r="D37" s="17"/>
      <c r="E37" s="17"/>
      <c r="F37" s="17"/>
      <c r="G37" s="17"/>
    </row>
  </sheetData>
  <mergeCells count="6">
    <mergeCell ref="A35:G35"/>
    <mergeCell ref="A1:H2"/>
    <mergeCell ref="A3:H3"/>
    <mergeCell ref="A4:G4"/>
    <mergeCell ref="A8:G8"/>
    <mergeCell ref="A16:G1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/>
  </sheetViews>
  <sheetFormatPr defaultColWidth="11.21875" defaultRowHeight="16.3" x14ac:dyDescent="0.3"/>
  <cols>
    <col min="1" max="1" width="16.77734375" customWidth="1"/>
    <col min="2" max="2" width="10" customWidth="1"/>
    <col min="3" max="3" width="11.77734375" customWidth="1"/>
    <col min="12" max="12" width="11" customWidth="1"/>
    <col min="13" max="14" width="13.77734375" customWidth="1"/>
  </cols>
  <sheetData>
    <row r="1" spans="1:6" x14ac:dyDescent="0.3">
      <c r="A1" s="2" t="s">
        <v>89</v>
      </c>
    </row>
    <row r="3" spans="1:6" x14ac:dyDescent="0.3">
      <c r="A3" s="7" t="s">
        <v>88</v>
      </c>
    </row>
    <row r="4" spans="1:6" x14ac:dyDescent="0.3">
      <c r="A4" t="s">
        <v>91</v>
      </c>
    </row>
    <row r="5" spans="1:6" x14ac:dyDescent="0.3">
      <c r="A5" t="s">
        <v>90</v>
      </c>
    </row>
    <row r="9" spans="1:6" x14ac:dyDescent="0.3">
      <c r="A9" s="4" t="s">
        <v>39</v>
      </c>
      <c r="B9" s="4" t="s">
        <v>40</v>
      </c>
      <c r="D9" t="s">
        <v>41</v>
      </c>
      <c r="F9" s="4">
        <v>2</v>
      </c>
    </row>
    <row r="10" spans="1:6" x14ac:dyDescent="0.3">
      <c r="A10" s="4" t="s">
        <v>21</v>
      </c>
      <c r="B10" s="4">
        <v>1</v>
      </c>
      <c r="D10" t="s">
        <v>49</v>
      </c>
      <c r="F10" s="4">
        <v>8</v>
      </c>
    </row>
    <row r="11" spans="1:6" x14ac:dyDescent="0.3">
      <c r="A11" s="4" t="s">
        <v>42</v>
      </c>
      <c r="B11" s="4">
        <v>2</v>
      </c>
    </row>
    <row r="12" spans="1:6" x14ac:dyDescent="0.3">
      <c r="A12" s="4" t="s">
        <v>43</v>
      </c>
      <c r="B12" s="4">
        <v>3</v>
      </c>
    </row>
    <row r="13" spans="1:6" x14ac:dyDescent="0.3">
      <c r="A13" s="4" t="s">
        <v>44</v>
      </c>
      <c r="B13" s="4">
        <v>4</v>
      </c>
    </row>
    <row r="14" spans="1:6" x14ac:dyDescent="0.3">
      <c r="A14" s="4" t="s">
        <v>45</v>
      </c>
      <c r="B14" s="4">
        <v>5</v>
      </c>
    </row>
    <row r="15" spans="1:6" x14ac:dyDescent="0.3">
      <c r="A15" s="4" t="s">
        <v>46</v>
      </c>
      <c r="B15" s="4">
        <v>6</v>
      </c>
    </row>
    <row r="16" spans="1:6" x14ac:dyDescent="0.3">
      <c r="A16" s="4" t="s">
        <v>47</v>
      </c>
      <c r="B16" s="4">
        <v>7</v>
      </c>
    </row>
    <row r="17" spans="1:2" x14ac:dyDescent="0.3">
      <c r="A17" s="4" t="s">
        <v>48</v>
      </c>
      <c r="B17" s="4">
        <v>8</v>
      </c>
    </row>
    <row r="32" spans="1:2" x14ac:dyDescent="0.3">
      <c r="A32" t="s">
        <v>92</v>
      </c>
    </row>
    <row r="34" spans="1:12" x14ac:dyDescent="0.3">
      <c r="A34" t="s">
        <v>52</v>
      </c>
      <c r="C34" t="s">
        <v>37</v>
      </c>
    </row>
    <row r="35" spans="1:12" x14ac:dyDescent="0.3">
      <c r="C35">
        <v>100</v>
      </c>
      <c r="D35">
        <v>200</v>
      </c>
      <c r="E35">
        <v>300</v>
      </c>
      <c r="F35">
        <v>400</v>
      </c>
      <c r="G35">
        <v>500</v>
      </c>
      <c r="H35">
        <v>600</v>
      </c>
      <c r="I35">
        <v>700</v>
      </c>
      <c r="J35">
        <v>800</v>
      </c>
      <c r="K35">
        <v>900</v>
      </c>
      <c r="L35">
        <v>1000</v>
      </c>
    </row>
    <row r="36" spans="1:12" x14ac:dyDescent="0.3">
      <c r="A36" s="4" t="s">
        <v>53</v>
      </c>
      <c r="B36">
        <v>1000</v>
      </c>
      <c r="C36">
        <f t="shared" ref="C36:L36" si="0">C49/C63</f>
        <v>29.556554909863692</v>
      </c>
      <c r="D36">
        <f t="shared" si="0"/>
        <v>14.625420653624088</v>
      </c>
      <c r="E36">
        <f t="shared" si="0"/>
        <v>9.6911594266251342</v>
      </c>
      <c r="F36">
        <f t="shared" si="0"/>
        <v>7.2370724513657612</v>
      </c>
      <c r="G36">
        <f t="shared" si="0"/>
        <v>5.7703114843912378</v>
      </c>
      <c r="H36">
        <f t="shared" si="0"/>
        <v>4.7954602174702732</v>
      </c>
      <c r="I36">
        <f t="shared" si="0"/>
        <v>4.1009011503286148</v>
      </c>
      <c r="J36">
        <f t="shared" si="0"/>
        <v>3.5811084622266218</v>
      </c>
      <c r="K36">
        <f t="shared" si="0"/>
        <v>3.177588569394548</v>
      </c>
      <c r="L36">
        <f t="shared" si="0"/>
        <v>2.8553135850584503</v>
      </c>
    </row>
    <row r="37" spans="1:12" x14ac:dyDescent="0.3">
      <c r="B37">
        <v>2000</v>
      </c>
      <c r="C37">
        <f t="shared" ref="C37:L37" si="1">C50/C64</f>
        <v>27.197576823072577</v>
      </c>
      <c r="D37">
        <f t="shared" si="1"/>
        <v>13.458131470658875</v>
      </c>
      <c r="E37">
        <f t="shared" si="1"/>
        <v>8.9176852246172942</v>
      </c>
      <c r="F37">
        <f t="shared" si="1"/>
        <v>6.6594646964242621</v>
      </c>
      <c r="G37">
        <f t="shared" si="1"/>
        <v>5.3097693681957079</v>
      </c>
      <c r="H37">
        <f t="shared" si="1"/>
        <v>4.412723271179023</v>
      </c>
      <c r="I37">
        <f t="shared" si="1"/>
        <v>3.7735985949657351</v>
      </c>
      <c r="J37">
        <f t="shared" si="1"/>
        <v>3.2952917824891732</v>
      </c>
      <c r="K37">
        <f t="shared" si="1"/>
        <v>2.9239777603236266</v>
      </c>
      <c r="L37">
        <f t="shared" si="1"/>
        <v>2.6274242996322248</v>
      </c>
    </row>
    <row r="38" spans="1:12" x14ac:dyDescent="0.3">
      <c r="B38">
        <v>3000</v>
      </c>
      <c r="C38">
        <f t="shared" ref="C38:L38" si="2">C51/C65</f>
        <v>25.905934376696965</v>
      </c>
      <c r="D38">
        <f t="shared" si="2"/>
        <v>12.818990198276849</v>
      </c>
      <c r="E38">
        <f t="shared" si="2"/>
        <v>8.4941746731272474</v>
      </c>
      <c r="F38">
        <f t="shared" si="2"/>
        <v>6.343199489122985</v>
      </c>
      <c r="G38">
        <f t="shared" si="2"/>
        <v>5.0576026571301673</v>
      </c>
      <c r="H38">
        <f t="shared" si="2"/>
        <v>4.2031582530069231</v>
      </c>
      <c r="I38">
        <f t="shared" si="2"/>
        <v>3.5943863014386785</v>
      </c>
      <c r="J38">
        <f t="shared" si="2"/>
        <v>3.1387947986900508</v>
      </c>
      <c r="K38">
        <f t="shared" si="2"/>
        <v>2.7851148824995855</v>
      </c>
      <c r="L38">
        <f t="shared" si="2"/>
        <v>2.5026450675660525</v>
      </c>
    </row>
    <row r="39" spans="1:12" x14ac:dyDescent="0.3">
      <c r="B39">
        <v>4000</v>
      </c>
      <c r="C39">
        <f t="shared" ref="C39:L39" si="3">C52/C66</f>
        <v>25.026874319512711</v>
      </c>
      <c r="D39">
        <f t="shared" si="3"/>
        <v>12.384006379786287</v>
      </c>
      <c r="E39">
        <f t="shared" si="3"/>
        <v>8.2059438158527485</v>
      </c>
      <c r="F39">
        <f t="shared" si="3"/>
        <v>6.1279571734219402</v>
      </c>
      <c r="G39">
        <f t="shared" si="3"/>
        <v>4.8859842002799372</v>
      </c>
      <c r="H39">
        <f t="shared" si="3"/>
        <v>4.0605334597639393</v>
      </c>
      <c r="I39">
        <f t="shared" si="3"/>
        <v>3.472418825502849</v>
      </c>
      <c r="J39">
        <f t="shared" si="3"/>
        <v>3.0322868034521693</v>
      </c>
      <c r="K39">
        <f t="shared" si="3"/>
        <v>2.690608225751582</v>
      </c>
      <c r="L39">
        <f t="shared" si="3"/>
        <v>2.4177233934732847</v>
      </c>
    </row>
    <row r="40" spans="1:12" x14ac:dyDescent="0.3">
      <c r="B40">
        <v>5000</v>
      </c>
      <c r="C40">
        <f t="shared" ref="C40:L40" si="4">C53/C67</f>
        <v>24.365616876640157</v>
      </c>
      <c r="D40">
        <f t="shared" si="4"/>
        <v>12.056797464814819</v>
      </c>
      <c r="E40">
        <f t="shared" si="4"/>
        <v>7.9891272308189567</v>
      </c>
      <c r="F40">
        <f t="shared" si="4"/>
        <v>5.9660449330519869</v>
      </c>
      <c r="G40">
        <f t="shared" si="4"/>
        <v>4.7568872392713546</v>
      </c>
      <c r="H40">
        <f t="shared" si="4"/>
        <v>3.9532464714639861</v>
      </c>
      <c r="I40">
        <f t="shared" si="4"/>
        <v>3.3806709402567758</v>
      </c>
      <c r="J40">
        <f t="shared" si="4"/>
        <v>2.9521680402335586</v>
      </c>
      <c r="K40">
        <f t="shared" si="4"/>
        <v>2.6195172580015598</v>
      </c>
      <c r="L40">
        <f t="shared" si="4"/>
        <v>2.3538425600807256</v>
      </c>
    </row>
    <row r="41" spans="1:12" x14ac:dyDescent="0.3">
      <c r="B41">
        <v>6000</v>
      </c>
      <c r="C41">
        <f t="shared" ref="C41:L41" si="5">C54/C68</f>
        <v>23.838320891334966</v>
      </c>
      <c r="D41">
        <f t="shared" si="5"/>
        <v>11.795876473935675</v>
      </c>
      <c r="E41">
        <f t="shared" si="5"/>
        <v>7.8162346364622763</v>
      </c>
      <c r="F41">
        <f t="shared" si="5"/>
        <v>5.8369338353409868</v>
      </c>
      <c r="G41">
        <f t="shared" si="5"/>
        <v>4.6539435068587336</v>
      </c>
      <c r="H41">
        <f t="shared" si="5"/>
        <v>3.8676943180389953</v>
      </c>
      <c r="I41">
        <f t="shared" si="5"/>
        <v>3.3075098861590915</v>
      </c>
      <c r="J41">
        <f t="shared" si="5"/>
        <v>2.8882802116001756</v>
      </c>
      <c r="K41">
        <f t="shared" si="5"/>
        <v>2.5628283204476681</v>
      </c>
      <c r="L41">
        <f t="shared" si="5"/>
        <v>2.3029030850715371</v>
      </c>
    </row>
    <row r="42" spans="1:12" x14ac:dyDescent="0.3">
      <c r="B42">
        <v>7000</v>
      </c>
      <c r="C42">
        <f t="shared" ref="C42:L42" si="6">C55/C69</f>
        <v>23.401411141249017</v>
      </c>
      <c r="D42">
        <f t="shared" si="6"/>
        <v>11.579681152723039</v>
      </c>
      <c r="E42">
        <f t="shared" si="6"/>
        <v>7.672978358589484</v>
      </c>
      <c r="F42">
        <f t="shared" si="6"/>
        <v>5.7299542659790355</v>
      </c>
      <c r="G42">
        <f t="shared" si="6"/>
        <v>4.5686458341004608</v>
      </c>
      <c r="H42">
        <f t="shared" si="6"/>
        <v>3.7968070535539571</v>
      </c>
      <c r="I42">
        <f t="shared" si="6"/>
        <v>3.246889705553424</v>
      </c>
      <c r="J42">
        <f t="shared" si="6"/>
        <v>2.835343690140431</v>
      </c>
      <c r="K42">
        <f t="shared" si="6"/>
        <v>2.5158566949668235</v>
      </c>
      <c r="L42">
        <f t="shared" si="6"/>
        <v>2.2606953802605627</v>
      </c>
    </row>
    <row r="43" spans="1:12" x14ac:dyDescent="0.3">
      <c r="B43">
        <v>8000</v>
      </c>
      <c r="C43">
        <f t="shared" ref="C43:L43" si="7">C56/C70</f>
        <v>23.029420682556427</v>
      </c>
      <c r="D43">
        <f t="shared" si="7"/>
        <v>11.395609735939008</v>
      </c>
      <c r="E43">
        <f t="shared" si="7"/>
        <v>7.5510081610692614</v>
      </c>
      <c r="F43">
        <f t="shared" si="7"/>
        <v>5.6388705145409839</v>
      </c>
      <c r="G43">
        <f t="shared" si="7"/>
        <v>4.496022322245854</v>
      </c>
      <c r="H43">
        <f t="shared" si="7"/>
        <v>3.7364527446238753</v>
      </c>
      <c r="I43">
        <f t="shared" si="7"/>
        <v>3.1952769210250551</v>
      </c>
      <c r="J43">
        <f t="shared" si="7"/>
        <v>2.7902728696894643</v>
      </c>
      <c r="K43">
        <f t="shared" si="7"/>
        <v>2.4758644620063119</v>
      </c>
      <c r="L43">
        <f t="shared" si="7"/>
        <v>2.224759209300982</v>
      </c>
    </row>
    <row r="44" spans="1:12" x14ac:dyDescent="0.3">
      <c r="B44">
        <v>9000</v>
      </c>
      <c r="C44">
        <f t="shared" ref="C44:L44" si="8">C57/C71</f>
        <v>22.706213155639531</v>
      </c>
      <c r="D44">
        <f t="shared" si="8"/>
        <v>11.235677495730606</v>
      </c>
      <c r="E44">
        <f t="shared" si="8"/>
        <v>7.4450331690314906</v>
      </c>
      <c r="F44">
        <f t="shared" si="8"/>
        <v>5.5597315114921662</v>
      </c>
      <c r="G44">
        <f t="shared" si="8"/>
        <v>4.4329226778489419</v>
      </c>
      <c r="H44">
        <f t="shared" si="8"/>
        <v>3.6840133164820088</v>
      </c>
      <c r="I44">
        <f t="shared" si="8"/>
        <v>3.1504326513538961</v>
      </c>
      <c r="J44">
        <f t="shared" si="8"/>
        <v>2.7511126491148006</v>
      </c>
      <c r="K44">
        <f t="shared" si="8"/>
        <v>2.4411168215520904</v>
      </c>
      <c r="L44">
        <f t="shared" si="8"/>
        <v>2.1935357177535635</v>
      </c>
    </row>
    <row r="45" spans="1:12" x14ac:dyDescent="0.3">
      <c r="B45">
        <v>10000</v>
      </c>
      <c r="C45">
        <f t="shared" ref="C45:L45" si="9">C58/C72</f>
        <v>22.420939749741308</v>
      </c>
      <c r="D45">
        <f t="shared" si="9"/>
        <v>11.0945161332079</v>
      </c>
      <c r="E45">
        <f t="shared" si="9"/>
        <v>7.3514962170705065</v>
      </c>
      <c r="F45">
        <f t="shared" si="9"/>
        <v>5.4898808704675481</v>
      </c>
      <c r="G45">
        <f t="shared" si="9"/>
        <v>4.3772288929925551</v>
      </c>
      <c r="H45">
        <f t="shared" si="9"/>
        <v>3.6377285829175219</v>
      </c>
      <c r="I45">
        <f t="shared" si="9"/>
        <v>3.11085165005067</v>
      </c>
      <c r="J45">
        <f t="shared" si="9"/>
        <v>2.7165485731923598</v>
      </c>
      <c r="K45">
        <f t="shared" si="9"/>
        <v>2.410447431411769</v>
      </c>
      <c r="L45">
        <f t="shared" si="9"/>
        <v>2.165976855301524</v>
      </c>
    </row>
    <row r="47" spans="1:12" x14ac:dyDescent="0.3">
      <c r="A47" t="s">
        <v>50</v>
      </c>
      <c r="C47" t="s">
        <v>37</v>
      </c>
    </row>
    <row r="48" spans="1:12" x14ac:dyDescent="0.3">
      <c r="C48">
        <v>100</v>
      </c>
      <c r="D48">
        <v>200</v>
      </c>
      <c r="E48">
        <v>300</v>
      </c>
      <c r="F48">
        <v>400</v>
      </c>
      <c r="G48">
        <v>500</v>
      </c>
      <c r="H48">
        <v>600</v>
      </c>
      <c r="I48">
        <v>700</v>
      </c>
      <c r="J48">
        <v>800</v>
      </c>
      <c r="K48">
        <v>900</v>
      </c>
      <c r="L48">
        <v>1000</v>
      </c>
    </row>
    <row r="49" spans="1:12" x14ac:dyDescent="0.3">
      <c r="A49" t="s">
        <v>38</v>
      </c>
      <c r="B49">
        <v>1000</v>
      </c>
      <c r="C49">
        <f>CHOOSE($F$9,
EXP(-30.37)*C$35^0.51*$B36^0.27*TRJA!$B$5^3.97*TRJA!$B$6^1.58,
EXP(-38.47)*C$35^0.025*$B36^0.13*TUJA!$B$5^3.8*TUJA!$B$6^5.8,
EXP(1.21)*C$35^0.4*$B36^0.21*TULB!$B$5^-4.53*TULB!$B$6^3.07,
EXP(-26.13)*C$35^0.92*$B36^0.42*TLRJA!$B$5^2.24*TLRJA!$B$6^5.26,
EXP(-21.17)*C$35^-0.034*$B36^0.35*TLRLB!$B$5^2.36*TLRLB!$B$6^4.77,
EXP(-21)*C$35^1.11*$B36^0.23*SRJA!$B$5^1.85*SRJA!$B$6^2.81,
EXP(-8.5)*C$35^1*SRLB!$B$6^1.46,
EXP(-13.42)*C$35^1.04*$B36^0.25*SUJA!$B$6^3.58)</f>
        <v>2.7840087959892976</v>
      </c>
      <c r="D49">
        <f>CHOOSE($F$9,
EXP(-30.37)*D$35^0.51*$B36^0.27*TRJA!$B$5^3.97*TRJA!$B$6^1.58,
EXP(-38.47)*D$35^0.025*$B36^0.13*TUJA!$B$5^3.8*TUJA!$B$6^5.8,
EXP(1.21)*D$35^0.4*$B36^0.21*TULB!$B$5^-4.53*TULB!$B$6^3.07,
EXP(-26.13)*D$35^0.92*$B36^0.42*TLRJA!$B$5^2.24*TLRJA!$B$6^5.26,
EXP(-21.17)*D$35^-0.034*$B36^0.35*TLRLB!$B$5^2.36*TLRLB!$B$6^4.77,
EXP(-21)*D$35^1.11*$B36^0.23*SRJA!$B$5^1.85*SRJA!$B$6^2.81,
EXP(-8.5)*D$35^1*SRLB!$B$6^1.46,
EXP(-13.42)*D$35^1.04*$B36^0.25*SUJA!$B$6^3.58)</f>
        <v>2.8326724125543605</v>
      </c>
      <c r="E49">
        <f>CHOOSE($F$9,
EXP(-30.37)*E$35^0.51*$B36^0.27*TRJA!$B$5^3.97*TRJA!$B$6^1.58,
EXP(-38.47)*E$35^0.025*$B36^0.13*TUJA!$B$5^3.8*TUJA!$B$6^5.8,
EXP(1.21)*E$35^0.4*$B36^0.21*TULB!$B$5^-4.53*TULB!$B$6^3.07,
EXP(-26.13)*E$35^0.92*$B36^0.42*TLRJA!$B$5^2.24*TLRJA!$B$6^5.26,
EXP(-21.17)*E$35^-0.034*$B36^0.35*TLRLB!$B$5^2.36*TLRLB!$B$6^4.77,
EXP(-21)*E$35^1.11*$B36^0.23*SRJA!$B$5^1.85*SRJA!$B$6^2.81,
EXP(-8.5)*E$35^1*SRLB!$B$6^1.46,
EXP(-13.42)*E$35^1.04*$B36^0.25*SUJA!$B$6^3.58)</f>
        <v>2.861532181456333</v>
      </c>
      <c r="F49">
        <f>CHOOSE($F$9,
EXP(-30.37)*F$35^0.51*$B36^0.27*TRJA!$B$5^3.97*TRJA!$B$6^1.58,
EXP(-38.47)*F$35^0.025*$B36^0.13*TUJA!$B$5^3.8*TUJA!$B$6^5.8,
EXP(1.21)*F$35^0.4*$B36^0.21*TULB!$B$5^-4.53*TULB!$B$6^3.07,
EXP(-26.13)*F$35^0.92*$B36^0.42*TLRJA!$B$5^2.24*TLRJA!$B$6^5.26,
EXP(-21.17)*F$35^-0.034*$B36^0.35*TLRLB!$B$5^2.36*TLRLB!$B$6^4.77,
EXP(-21)*F$35^1.11*$B36^0.23*SRJA!$B$5^1.85*SRJA!$B$6^2.81,
EXP(-8.5)*F$35^1*SRLB!$B$6^1.46,
EXP(-13.42)*F$35^1.04*$B36^0.25*SUJA!$B$6^3.58)</f>
        <v>2.8821866541535845</v>
      </c>
      <c r="G49">
        <f>CHOOSE($F$9,
EXP(-30.37)*G$35^0.51*$B36^0.27*TRJA!$B$5^3.97*TRJA!$B$6^1.58,
EXP(-38.47)*G$35^0.025*$B36^0.13*TUJA!$B$5^3.8*TUJA!$B$6^5.8,
EXP(1.21)*G$35^0.4*$B36^0.21*TULB!$B$5^-4.53*TULB!$B$6^3.07,
EXP(-26.13)*G$35^0.92*$B36^0.42*TLRJA!$B$5^2.24*TLRJA!$B$6^5.26,
EXP(-21.17)*G$35^-0.034*$B36^0.35*TLRLB!$B$5^2.36*TLRLB!$B$6^4.77,
EXP(-21)*G$35^1.11*$B36^0.23*SRJA!$B$5^1.85*SRJA!$B$6^2.81,
EXP(-8.5)*G$35^1*SRLB!$B$6^1.46,
EXP(-13.42)*G$35^1.04*$B36^0.25*SUJA!$B$6^3.58)</f>
        <v>2.8983101195698211</v>
      </c>
      <c r="H49">
        <f>CHOOSE($F$9,
EXP(-30.37)*H$35^0.51*$B36^0.27*TRJA!$B$5^3.97*TRJA!$B$6^1.58,
EXP(-38.47)*H$35^0.025*$B36^0.13*TUJA!$B$5^3.8*TUJA!$B$6^5.8,
EXP(1.21)*H$35^0.4*$B36^0.21*TULB!$B$5^-4.53*TULB!$B$6^3.07,
EXP(-26.13)*H$35^0.92*$B36^0.42*TLRJA!$B$5^2.24*TLRJA!$B$6^5.26,
EXP(-21.17)*H$35^-0.034*$B36^0.35*TLRLB!$B$5^2.36*TLRLB!$B$6^4.77,
EXP(-21)*H$35^1.11*$B36^0.23*SRJA!$B$5^1.85*SRJA!$B$6^2.81,
EXP(-8.5)*H$35^1*SRLB!$B$6^1.46,
EXP(-13.42)*H$35^1.04*$B36^0.25*SUJA!$B$6^3.58)</f>
        <v>2.911550882930118</v>
      </c>
      <c r="I49">
        <f>CHOOSE($F$9,
EXP(-30.37)*I$35^0.51*$B36^0.27*TRJA!$B$5^3.97*TRJA!$B$6^1.58,
EXP(-38.47)*I$35^0.025*$B36^0.13*TUJA!$B$5^3.8*TUJA!$B$6^5.8,
EXP(1.21)*I$35^0.4*$B36^0.21*TULB!$B$5^-4.53*TULB!$B$6^3.07,
EXP(-26.13)*I$35^0.92*$B36^0.42*TLRJA!$B$5^2.24*TLRJA!$B$6^5.26,
EXP(-21.17)*I$35^-0.034*$B36^0.35*TLRLB!$B$5^2.36*TLRLB!$B$6^4.77,
EXP(-21)*I$35^1.11*$B36^0.23*SRJA!$B$5^1.85*SRJA!$B$6^2.81,
EXP(-8.5)*I$35^1*SRLB!$B$6^1.46,
EXP(-13.42)*I$35^1.04*$B36^0.25*SUJA!$B$6^3.58)</f>
        <v>2.922792969907376</v>
      </c>
      <c r="J49">
        <f>CHOOSE($F$9,
EXP(-30.37)*J$35^0.51*$B36^0.27*TRJA!$B$5^3.97*TRJA!$B$6^1.58,
EXP(-38.47)*J$35^0.025*$B36^0.13*TUJA!$B$5^3.8*TUJA!$B$6^5.8,
EXP(1.21)*J$35^0.4*$B36^0.21*TULB!$B$5^-4.53*TULB!$B$6^3.07,
EXP(-26.13)*J$35^0.92*$B36^0.42*TLRJA!$B$5^2.24*TLRJA!$B$6^5.26,
EXP(-21.17)*J$35^-0.034*$B36^0.35*TLRLB!$B$5^2.36*TLRLB!$B$6^4.77,
EXP(-21)*J$35^1.11*$B36^0.23*SRJA!$B$5^1.85*SRJA!$B$6^2.81,
EXP(-8.5)*J$35^1*SRLB!$B$6^1.46,
EXP(-13.42)*J$35^1.04*$B36^0.25*SUJA!$B$6^3.58)</f>
        <v>2.9325663894506615</v>
      </c>
      <c r="K49">
        <f>CHOOSE($F$9,
EXP(-30.37)*K$35^0.51*$B36^0.27*TRJA!$B$5^3.97*TRJA!$B$6^1.58,
EXP(-38.47)*K$35^0.025*$B36^0.13*TUJA!$B$5^3.8*TUJA!$B$6^5.8,
EXP(1.21)*K$35^0.4*$B36^0.21*TULB!$B$5^-4.53*TULB!$B$6^3.07,
EXP(-26.13)*K$35^0.92*$B36^0.42*TLRJA!$B$5^2.24*TLRJA!$B$6^5.26,
EXP(-21.17)*K$35^-0.034*$B36^0.35*TLRLB!$B$5^2.36*TLRLB!$B$6^4.77,
EXP(-21)*K$35^1.11*$B36^0.23*SRJA!$B$5^1.85*SRJA!$B$6^2.81,
EXP(-8.5)*K$35^1*SRLB!$B$6^1.46,
EXP(-13.42)*K$35^1.04*$B36^0.25*SUJA!$B$6^3.58)</f>
        <v>2.9412142796770517</v>
      </c>
      <c r="L49">
        <f>CHOOSE($F$9,
EXP(-30.37)*L$35^0.51*$B36^0.27*TRJA!$B$5^3.97*TRJA!$B$6^1.58,
EXP(-38.47)*L$35^0.025*$B36^0.13*TUJA!$B$5^3.8*TUJA!$B$6^5.8,
EXP(1.21)*L$35^0.4*$B36^0.21*TULB!$B$5^-4.53*TULB!$B$6^3.07,
EXP(-26.13)*L$35^0.92*$B36^0.42*TLRJA!$B$5^2.24*TLRJA!$B$6^5.26,
EXP(-21.17)*L$35^-0.034*$B36^0.35*TLRLB!$B$5^2.36*TLRLB!$B$6^4.77,
EXP(-21)*L$35^1.11*$B36^0.23*SRJA!$B$5^1.85*SRJA!$B$6^2.81,
EXP(-8.5)*L$35^1*SRLB!$B$6^1.46,
EXP(-13.42)*L$35^1.04*$B36^0.25*SUJA!$B$6^3.58)</f>
        <v>2.9489716880780019</v>
      </c>
    </row>
    <row r="50" spans="1:12" x14ac:dyDescent="0.3">
      <c r="B50">
        <v>2000</v>
      </c>
      <c r="C50">
        <f>CHOOSE($F$9,
EXP(-30.37)*C$35^0.51*$B37^0.27*TRJA!$B$5^3.97*TRJA!$B$6^1.58,
EXP(-38.47)*C$35^0.025*$B37^0.13*TUJA!$B$5^3.8*TUJA!$B$6^5.8,
EXP(1.21)*C$35^0.4*$B37^0.21*TULB!$B$5^-4.53*TULB!$B$6^3.07,
EXP(-26.13)*C$35^0.92*$B37^0.42*TLRJA!$B$5^2.24*TLRJA!$B$6^5.26,
EXP(-21.17)*C$35^-0.034*$B37^0.35*TLRLB!$B$5^2.36*TLRLB!$B$6^4.77,
EXP(-21)*C$35^1.11*$B37^0.23*SRJA!$B$5^1.85*SRJA!$B$6^2.81,
EXP(-8.5)*C$35^1*SRLB!$B$6^1.46,
EXP(-13.42)*C$35^1.04*$B37^0.25*SUJA!$B$6^3.58)</f>
        <v>3.0465232897055832</v>
      </c>
      <c r="D50">
        <f>CHOOSE($F$9,
EXP(-30.37)*D$35^0.51*$B37^0.27*TRJA!$B$5^3.97*TRJA!$B$6^1.58,
EXP(-38.47)*D$35^0.025*$B37^0.13*TUJA!$B$5^3.8*TUJA!$B$6^5.8,
EXP(1.21)*D$35^0.4*$B37^0.21*TULB!$B$5^-4.53*TULB!$B$6^3.07,
EXP(-26.13)*D$35^0.92*$B37^0.42*TLRJA!$B$5^2.24*TLRJA!$B$6^5.26,
EXP(-21.17)*D$35^-0.034*$B37^0.35*TLRLB!$B$5^2.36*TLRLB!$B$6^4.77,
EXP(-21)*D$35^1.11*$B37^0.23*SRJA!$B$5^1.85*SRJA!$B$6^2.81,
EXP(-8.5)*D$35^1*SRLB!$B$6^1.46,
EXP(-13.42)*D$35^1.04*$B37^0.25*SUJA!$B$6^3.58)</f>
        <v>3.0997755787933001</v>
      </c>
      <c r="E50">
        <f>CHOOSE($F$9,
EXP(-30.37)*E$35^0.51*$B37^0.27*TRJA!$B$5^3.97*TRJA!$B$6^1.58,
EXP(-38.47)*E$35^0.025*$B37^0.13*TUJA!$B$5^3.8*TUJA!$B$6^5.8,
EXP(1.21)*E$35^0.4*$B37^0.21*TULB!$B$5^-4.53*TULB!$B$6^3.07,
EXP(-26.13)*E$35^0.92*$B37^0.42*TLRJA!$B$5^2.24*TLRJA!$B$6^5.26,
EXP(-21.17)*E$35^-0.034*$B37^0.35*TLRLB!$B$5^2.36*TLRLB!$B$6^4.77,
EXP(-21)*E$35^1.11*$B37^0.23*SRJA!$B$5^1.85*SRJA!$B$6^2.81,
EXP(-8.5)*E$35^1*SRLB!$B$6^1.46,
EXP(-13.42)*E$35^1.04*$B37^0.25*SUJA!$B$6^3.58)</f>
        <v>3.1313566421225687</v>
      </c>
      <c r="F50">
        <f>CHOOSE($F$9,
EXP(-30.37)*F$35^0.51*$B37^0.27*TRJA!$B$5^3.97*TRJA!$B$6^1.58,
EXP(-38.47)*F$35^0.025*$B37^0.13*TUJA!$B$5^3.8*TUJA!$B$6^5.8,
EXP(1.21)*F$35^0.4*$B37^0.21*TULB!$B$5^-4.53*TULB!$B$6^3.07,
EXP(-26.13)*F$35^0.92*$B37^0.42*TLRJA!$B$5^2.24*TLRJA!$B$6^5.26,
EXP(-21.17)*F$35^-0.034*$B37^0.35*TLRLB!$B$5^2.36*TLRLB!$B$6^4.77,
EXP(-21)*F$35^1.11*$B37^0.23*SRJA!$B$5^1.85*SRJA!$B$6^2.81,
EXP(-8.5)*F$35^1*SRLB!$B$6^1.46,
EXP(-13.42)*F$35^1.04*$B37^0.25*SUJA!$B$6^3.58)</f>
        <v>3.1539587014980324</v>
      </c>
      <c r="G50">
        <f>CHOOSE($F$9,
EXP(-30.37)*G$35^0.51*$B37^0.27*TRJA!$B$5^3.97*TRJA!$B$6^1.58,
EXP(-38.47)*G$35^0.025*$B37^0.13*TUJA!$B$5^3.8*TUJA!$B$6^5.8,
EXP(1.21)*G$35^0.4*$B37^0.21*TULB!$B$5^-4.53*TULB!$B$6^3.07,
EXP(-26.13)*G$35^0.92*$B37^0.42*TLRJA!$B$5^2.24*TLRJA!$B$6^5.26,
EXP(-21.17)*G$35^-0.034*$B37^0.35*TLRLB!$B$5^2.36*TLRLB!$B$6^4.77,
EXP(-21)*G$35^1.11*$B37^0.23*SRJA!$B$5^1.85*SRJA!$B$6^2.81,
EXP(-8.5)*G$35^1*SRLB!$B$6^1.46,
EXP(-13.42)*G$35^1.04*$B37^0.25*SUJA!$B$6^3.58)</f>
        <v>3.1716025081455159</v>
      </c>
      <c r="H50">
        <f>CHOOSE($F$9,
EXP(-30.37)*H$35^0.51*$B37^0.27*TRJA!$B$5^3.97*TRJA!$B$6^1.58,
EXP(-38.47)*H$35^0.025*$B37^0.13*TUJA!$B$5^3.8*TUJA!$B$6^5.8,
EXP(1.21)*H$35^0.4*$B37^0.21*TULB!$B$5^-4.53*TULB!$B$6^3.07,
EXP(-26.13)*H$35^0.92*$B37^0.42*TLRJA!$B$5^2.24*TLRJA!$B$6^5.26,
EXP(-21.17)*H$35^-0.034*$B37^0.35*TLRLB!$B$5^2.36*TLRLB!$B$6^4.77,
EXP(-21)*H$35^1.11*$B37^0.23*SRJA!$B$5^1.85*SRJA!$B$6^2.81,
EXP(-8.5)*H$35^1*SRLB!$B$6^1.46,
EXP(-13.42)*H$35^1.04*$B37^0.25*SUJA!$B$6^3.58)</f>
        <v>3.1860917920905729</v>
      </c>
      <c r="I50">
        <f>CHOOSE($F$9,
EXP(-30.37)*I$35^0.51*$B37^0.27*TRJA!$B$5^3.97*TRJA!$B$6^1.58,
EXP(-38.47)*I$35^0.025*$B37^0.13*TUJA!$B$5^3.8*TUJA!$B$6^5.8,
EXP(1.21)*I$35^0.4*$B37^0.21*TULB!$B$5^-4.53*TULB!$B$6^3.07,
EXP(-26.13)*I$35^0.92*$B37^0.42*TLRJA!$B$5^2.24*TLRJA!$B$6^5.26,
EXP(-21.17)*I$35^-0.034*$B37^0.35*TLRLB!$B$5^2.36*TLRLB!$B$6^4.77,
EXP(-21)*I$35^1.11*$B37^0.23*SRJA!$B$5^1.85*SRJA!$B$6^2.81,
EXP(-8.5)*I$35^1*SRLB!$B$6^1.46,
EXP(-13.42)*I$35^1.04*$B37^0.25*SUJA!$B$6^3.58)</f>
        <v>3.1983939370588117</v>
      </c>
      <c r="J50">
        <f>CHOOSE($F$9,
EXP(-30.37)*J$35^0.51*$B37^0.27*TRJA!$B$5^3.97*TRJA!$B$6^1.58,
EXP(-38.47)*J$35^0.025*$B37^0.13*TUJA!$B$5^3.8*TUJA!$B$6^5.8,
EXP(1.21)*J$35^0.4*$B37^0.21*TULB!$B$5^-4.53*TULB!$B$6^3.07,
EXP(-26.13)*J$35^0.92*$B37^0.42*TLRJA!$B$5^2.24*TLRJA!$B$6^5.26,
EXP(-21.17)*J$35^-0.034*$B37^0.35*TLRLB!$B$5^2.36*TLRLB!$B$6^4.77,
EXP(-21)*J$35^1.11*$B37^0.23*SRJA!$B$5^1.85*SRJA!$B$6^2.81,
EXP(-8.5)*J$35^1*SRLB!$B$6^1.46,
EXP(-13.42)*J$35^1.04*$B37^0.25*SUJA!$B$6^3.58)</f>
        <v>3.2090889285048072</v>
      </c>
      <c r="K50">
        <f>CHOOSE($F$9,
EXP(-30.37)*K$35^0.51*$B37^0.27*TRJA!$B$5^3.97*TRJA!$B$6^1.58,
EXP(-38.47)*K$35^0.025*$B37^0.13*TUJA!$B$5^3.8*TUJA!$B$6^5.8,
EXP(1.21)*K$35^0.4*$B37^0.21*TULB!$B$5^-4.53*TULB!$B$6^3.07,
EXP(-26.13)*K$35^0.92*$B37^0.42*TLRJA!$B$5^2.24*TLRJA!$B$6^5.26,
EXP(-21.17)*K$35^-0.034*$B37^0.35*TLRLB!$B$5^2.36*TLRLB!$B$6^4.77,
EXP(-21)*K$35^1.11*$B37^0.23*SRJA!$B$5^1.85*SRJA!$B$6^2.81,
EXP(-8.5)*K$35^1*SRLB!$B$6^1.46,
EXP(-13.42)*K$35^1.04*$B37^0.25*SUJA!$B$6^3.58)</f>
        <v>3.2185522603087411</v>
      </c>
      <c r="L50">
        <f>CHOOSE($F$9,
EXP(-30.37)*L$35^0.51*$B37^0.27*TRJA!$B$5^3.97*TRJA!$B$6^1.58,
EXP(-38.47)*L$35^0.025*$B37^0.13*TUJA!$B$5^3.8*TUJA!$B$6^5.8,
EXP(1.21)*L$35^0.4*$B37^0.21*TULB!$B$5^-4.53*TULB!$B$6^3.07,
EXP(-26.13)*L$35^0.92*$B37^0.42*TLRJA!$B$5^2.24*TLRJA!$B$6^5.26,
EXP(-21.17)*L$35^-0.034*$B37^0.35*TLRLB!$B$5^2.36*TLRLB!$B$6^4.77,
EXP(-21)*L$35^1.11*$B37^0.23*SRJA!$B$5^1.85*SRJA!$B$6^2.81,
EXP(-8.5)*L$35^1*SRLB!$B$6^1.46,
EXP(-13.42)*L$35^1.04*$B37^0.25*SUJA!$B$6^3.58)</f>
        <v>3.2270411434600077</v>
      </c>
    </row>
    <row r="51" spans="1:12" x14ac:dyDescent="0.3">
      <c r="B51">
        <v>3000</v>
      </c>
      <c r="C51">
        <f>CHOOSE($F$9,
EXP(-30.37)*C$35^0.51*$B38^0.27*TRJA!$B$5^3.97*TRJA!$B$6^1.58,
EXP(-38.47)*C$35^0.025*$B38^0.13*TUJA!$B$5^3.8*TUJA!$B$6^5.8,
EXP(1.21)*C$35^0.4*$B38^0.21*TULB!$B$5^-4.53*TULB!$B$6^3.07,
EXP(-26.13)*C$35^0.92*$B38^0.42*TLRJA!$B$5^2.24*TLRJA!$B$6^5.26,
EXP(-21.17)*C$35^-0.034*$B38^0.35*TLRLB!$B$5^2.36*TLRLB!$B$6^4.77,
EXP(-21)*C$35^1.11*$B38^0.23*SRJA!$B$5^1.85*SRJA!$B$6^2.81,
EXP(-8.5)*C$35^1*SRLB!$B$6^1.46,
EXP(-13.42)*C$35^1.04*$B38^0.25*SUJA!$B$6^3.58)</f>
        <v>3.2114145166510917</v>
      </c>
      <c r="D51">
        <f>CHOOSE($F$9,
EXP(-30.37)*D$35^0.51*$B38^0.27*TRJA!$B$5^3.97*TRJA!$B$6^1.58,
EXP(-38.47)*D$35^0.025*$B38^0.13*TUJA!$B$5^3.8*TUJA!$B$6^5.8,
EXP(1.21)*D$35^0.4*$B38^0.21*TULB!$B$5^-4.53*TULB!$B$6^3.07,
EXP(-26.13)*D$35^0.92*$B38^0.42*TLRJA!$B$5^2.24*TLRJA!$B$6^5.26,
EXP(-21.17)*D$35^-0.034*$B38^0.35*TLRLB!$B$5^2.36*TLRLB!$B$6^4.77,
EXP(-21)*D$35^1.11*$B38^0.23*SRJA!$B$5^1.85*SRJA!$B$6^2.81,
EXP(-8.5)*D$35^1*SRLB!$B$6^1.46,
EXP(-13.42)*D$35^1.04*$B38^0.25*SUJA!$B$6^3.58)</f>
        <v>3.2675490536162495</v>
      </c>
      <c r="E51">
        <f>CHOOSE($F$9,
EXP(-30.37)*E$35^0.51*$B38^0.27*TRJA!$B$5^3.97*TRJA!$B$6^1.58,
EXP(-38.47)*E$35^0.025*$B38^0.13*TUJA!$B$5^3.8*TUJA!$B$6^5.8,
EXP(1.21)*E$35^0.4*$B38^0.21*TULB!$B$5^-4.53*TULB!$B$6^3.07,
EXP(-26.13)*E$35^0.92*$B38^0.42*TLRJA!$B$5^2.24*TLRJA!$B$6^5.26,
EXP(-21.17)*E$35^-0.034*$B38^0.35*TLRLB!$B$5^2.36*TLRLB!$B$6^4.77,
EXP(-21)*E$35^1.11*$B38^0.23*SRJA!$B$5^1.85*SRJA!$B$6^2.81,
EXP(-8.5)*E$35^1*SRLB!$B$6^1.46,
EXP(-13.42)*E$35^1.04*$B38^0.25*SUJA!$B$6^3.58)</f>
        <v>3.3008394228609546</v>
      </c>
      <c r="F51">
        <f>CHOOSE($F$9,
EXP(-30.37)*F$35^0.51*$B38^0.27*TRJA!$B$5^3.97*TRJA!$B$6^1.58,
EXP(-38.47)*F$35^0.025*$B38^0.13*TUJA!$B$5^3.8*TUJA!$B$6^5.8,
EXP(1.21)*F$35^0.4*$B38^0.21*TULB!$B$5^-4.53*TULB!$B$6^3.07,
EXP(-26.13)*F$35^0.92*$B38^0.42*TLRJA!$B$5^2.24*TLRJA!$B$6^5.26,
EXP(-21.17)*F$35^-0.034*$B38^0.35*TLRLB!$B$5^2.36*TLRLB!$B$6^4.77,
EXP(-21)*F$35^1.11*$B38^0.23*SRJA!$B$5^1.85*SRJA!$B$6^2.81,
EXP(-8.5)*F$35^1*SRLB!$B$6^1.46,
EXP(-13.42)*F$35^1.04*$B38^0.25*SUJA!$B$6^3.58)</f>
        <v>3.3246648050038852</v>
      </c>
      <c r="G51">
        <f>CHOOSE($F$9,
EXP(-30.37)*G$35^0.51*$B38^0.27*TRJA!$B$5^3.97*TRJA!$B$6^1.58,
EXP(-38.47)*G$35^0.025*$B38^0.13*TUJA!$B$5^3.8*TUJA!$B$6^5.8,
EXP(1.21)*G$35^0.4*$B38^0.21*TULB!$B$5^-4.53*TULB!$B$6^3.07,
EXP(-26.13)*G$35^0.92*$B38^0.42*TLRJA!$B$5^2.24*TLRJA!$B$6^5.26,
EXP(-21.17)*G$35^-0.034*$B38^0.35*TLRLB!$B$5^2.36*TLRLB!$B$6^4.77,
EXP(-21)*G$35^1.11*$B38^0.23*SRJA!$B$5^1.85*SRJA!$B$6^2.81,
EXP(-8.5)*G$35^1*SRLB!$B$6^1.46,
EXP(-13.42)*G$35^1.04*$B38^0.25*SUJA!$B$6^3.58)</f>
        <v>3.3432635719944996</v>
      </c>
      <c r="H51">
        <f>CHOOSE($F$9,
EXP(-30.37)*H$35^0.51*$B38^0.27*TRJA!$B$5^3.97*TRJA!$B$6^1.58,
EXP(-38.47)*H$35^0.025*$B38^0.13*TUJA!$B$5^3.8*TUJA!$B$6^5.8,
EXP(1.21)*H$35^0.4*$B38^0.21*TULB!$B$5^-4.53*TULB!$B$6^3.07,
EXP(-26.13)*H$35^0.92*$B38^0.42*TLRJA!$B$5^2.24*TLRJA!$B$6^5.26,
EXP(-21.17)*H$35^-0.034*$B38^0.35*TLRLB!$B$5^2.36*TLRLB!$B$6^4.77,
EXP(-21)*H$35^1.11*$B38^0.23*SRJA!$B$5^1.85*SRJA!$B$6^2.81,
EXP(-8.5)*H$35^1*SRLB!$B$6^1.46,
EXP(-13.42)*H$35^1.04*$B38^0.25*SUJA!$B$6^3.58)</f>
        <v>3.3585370796529728</v>
      </c>
      <c r="I51">
        <f>CHOOSE($F$9,
EXP(-30.37)*I$35^0.51*$B38^0.27*TRJA!$B$5^3.97*TRJA!$B$6^1.58,
EXP(-38.47)*I$35^0.025*$B38^0.13*TUJA!$B$5^3.8*TUJA!$B$6^5.8,
EXP(1.21)*I$35^0.4*$B38^0.21*TULB!$B$5^-4.53*TULB!$B$6^3.07,
EXP(-26.13)*I$35^0.92*$B38^0.42*TLRJA!$B$5^2.24*TLRJA!$B$6^5.26,
EXP(-21.17)*I$35^-0.034*$B38^0.35*TLRLB!$B$5^2.36*TLRLB!$B$6^4.77,
EXP(-21)*I$35^1.11*$B38^0.23*SRJA!$B$5^1.85*SRJA!$B$6^2.81,
EXP(-8.5)*I$35^1*SRLB!$B$6^1.46,
EXP(-13.42)*I$35^1.04*$B38^0.25*SUJA!$B$6^3.58)</f>
        <v>3.3715050707628533</v>
      </c>
      <c r="J51">
        <f>CHOOSE($F$9,
EXP(-30.37)*J$35^0.51*$B38^0.27*TRJA!$B$5^3.97*TRJA!$B$6^1.58,
EXP(-38.47)*J$35^0.025*$B38^0.13*TUJA!$B$5^3.8*TUJA!$B$6^5.8,
EXP(1.21)*J$35^0.4*$B38^0.21*TULB!$B$5^-4.53*TULB!$B$6^3.07,
EXP(-26.13)*J$35^0.92*$B38^0.42*TLRJA!$B$5^2.24*TLRJA!$B$6^5.26,
EXP(-21.17)*J$35^-0.034*$B38^0.35*TLRLB!$B$5^2.36*TLRLB!$B$6^4.77,
EXP(-21)*J$35^1.11*$B38^0.23*SRJA!$B$5^1.85*SRJA!$B$6^2.81,
EXP(-8.5)*J$35^1*SRLB!$B$6^1.46,
EXP(-13.42)*J$35^1.04*$B38^0.25*SUJA!$B$6^3.58)</f>
        <v>3.3827789221399915</v>
      </c>
      <c r="K51">
        <f>CHOOSE($F$9,
EXP(-30.37)*K$35^0.51*$B38^0.27*TRJA!$B$5^3.97*TRJA!$B$6^1.58,
EXP(-38.47)*K$35^0.025*$B38^0.13*TUJA!$B$5^3.8*TUJA!$B$6^5.8,
EXP(1.21)*K$35^0.4*$B38^0.21*TULB!$B$5^-4.53*TULB!$B$6^3.07,
EXP(-26.13)*K$35^0.92*$B38^0.42*TLRJA!$B$5^2.24*TLRJA!$B$6^5.26,
EXP(-21.17)*K$35^-0.034*$B38^0.35*TLRLB!$B$5^2.36*TLRLB!$B$6^4.77,
EXP(-21)*K$35^1.11*$B38^0.23*SRJA!$B$5^1.85*SRJA!$B$6^2.81,
EXP(-8.5)*K$35^1*SRLB!$B$6^1.46,
EXP(-13.42)*K$35^1.04*$B38^0.25*SUJA!$B$6^3.58)</f>
        <v>3.3927544510432934</v>
      </c>
      <c r="L51">
        <f>CHOOSE($F$9,
EXP(-30.37)*L$35^0.51*$B38^0.27*TRJA!$B$5^3.97*TRJA!$B$6^1.58,
EXP(-38.47)*L$35^0.025*$B38^0.13*TUJA!$B$5^3.8*TUJA!$B$6^5.8,
EXP(1.21)*L$35^0.4*$B38^0.21*TULB!$B$5^-4.53*TULB!$B$6^3.07,
EXP(-26.13)*L$35^0.92*$B38^0.42*TLRJA!$B$5^2.24*TLRJA!$B$6^5.26,
EXP(-21.17)*L$35^-0.034*$B38^0.35*TLRLB!$B$5^2.36*TLRLB!$B$6^4.77,
EXP(-21)*L$35^1.11*$B38^0.23*SRJA!$B$5^1.85*SRJA!$B$6^2.81,
EXP(-8.5)*L$35^1*SRLB!$B$6^1.46,
EXP(-13.42)*L$35^1.04*$B38^0.25*SUJA!$B$6^3.58)</f>
        <v>3.4017027898510905</v>
      </c>
    </row>
    <row r="52" spans="1:12" x14ac:dyDescent="0.3">
      <c r="B52">
        <v>4000</v>
      </c>
      <c r="C52">
        <f>CHOOSE($F$9,
EXP(-30.37)*C$35^0.51*$B39^0.27*TRJA!$B$5^3.97*TRJA!$B$6^1.58,
EXP(-38.47)*C$35^0.025*$B39^0.13*TUJA!$B$5^3.8*TUJA!$B$6^5.8,
EXP(1.21)*C$35^0.4*$B39^0.21*TULB!$B$5^-4.53*TULB!$B$6^3.07,
EXP(-26.13)*C$35^0.92*$B39^0.42*TLRJA!$B$5^2.24*TLRJA!$B$6^5.26,
EXP(-21.17)*C$35^-0.034*$B39^0.35*TLRLB!$B$5^2.36*TLRLB!$B$6^4.77,
EXP(-21)*C$35^1.11*$B39^0.23*SRJA!$B$5^1.85*SRJA!$B$6^2.81,
EXP(-8.5)*C$35^1*SRLB!$B$6^1.46,
EXP(-13.42)*C$35^1.04*$B39^0.25*SUJA!$B$6^3.58)</f>
        <v>3.3337912466689672</v>
      </c>
      <c r="D52">
        <f>CHOOSE($F$9,
EXP(-30.37)*D$35^0.51*$B39^0.27*TRJA!$B$5^3.97*TRJA!$B$6^1.58,
EXP(-38.47)*D$35^0.025*$B39^0.13*TUJA!$B$5^3.8*TUJA!$B$6^5.8,
EXP(1.21)*D$35^0.4*$B39^0.21*TULB!$B$5^-4.53*TULB!$B$6^3.07,
EXP(-26.13)*D$35^0.92*$B39^0.42*TLRJA!$B$5^2.24*TLRJA!$B$6^5.26,
EXP(-21.17)*D$35^-0.034*$B39^0.35*TLRLB!$B$5^2.36*TLRLB!$B$6^4.77,
EXP(-21)*D$35^1.11*$B39^0.23*SRJA!$B$5^1.85*SRJA!$B$6^2.81,
EXP(-8.5)*D$35^1*SRLB!$B$6^1.46,
EXP(-13.42)*D$35^1.04*$B39^0.25*SUJA!$B$6^3.58)</f>
        <v>3.3920648911953712</v>
      </c>
      <c r="E52">
        <f>CHOOSE($F$9,
EXP(-30.37)*E$35^0.51*$B39^0.27*TRJA!$B$5^3.97*TRJA!$B$6^1.58,
EXP(-38.47)*E$35^0.025*$B39^0.13*TUJA!$B$5^3.8*TUJA!$B$6^5.8,
EXP(1.21)*E$35^0.4*$B39^0.21*TULB!$B$5^-4.53*TULB!$B$6^3.07,
EXP(-26.13)*E$35^0.92*$B39^0.42*TLRJA!$B$5^2.24*TLRJA!$B$6^5.26,
EXP(-21.17)*E$35^-0.034*$B39^0.35*TLRLB!$B$5^2.36*TLRLB!$B$6^4.77,
EXP(-21)*E$35^1.11*$B39^0.23*SRJA!$B$5^1.85*SRJA!$B$6^2.81,
EXP(-8.5)*E$35^1*SRLB!$B$6^1.46,
EXP(-13.42)*E$35^1.04*$B39^0.25*SUJA!$B$6^3.58)</f>
        <v>3.4266238498757069</v>
      </c>
      <c r="F52">
        <f>CHOOSE($F$9,
EXP(-30.37)*F$35^0.51*$B39^0.27*TRJA!$B$5^3.97*TRJA!$B$6^1.58,
EXP(-38.47)*F$35^0.025*$B39^0.13*TUJA!$B$5^3.8*TUJA!$B$6^5.8,
EXP(1.21)*F$35^0.4*$B39^0.21*TULB!$B$5^-4.53*TULB!$B$6^3.07,
EXP(-26.13)*F$35^0.92*$B39^0.42*TLRJA!$B$5^2.24*TLRJA!$B$6^5.26,
EXP(-21.17)*F$35^-0.034*$B39^0.35*TLRLB!$B$5^2.36*TLRLB!$B$6^4.77,
EXP(-21)*F$35^1.11*$B39^0.23*SRJA!$B$5^1.85*SRJA!$B$6^2.81,
EXP(-8.5)*F$35^1*SRLB!$B$6^1.46,
EXP(-13.42)*F$35^1.04*$B39^0.25*SUJA!$B$6^3.58)</f>
        <v>3.4513571410857979</v>
      </c>
      <c r="G52">
        <f>CHOOSE($F$9,
EXP(-30.37)*G$35^0.51*$B39^0.27*TRJA!$B$5^3.97*TRJA!$B$6^1.58,
EXP(-38.47)*G$35^0.025*$B39^0.13*TUJA!$B$5^3.8*TUJA!$B$6^5.8,
EXP(1.21)*G$35^0.4*$B39^0.21*TULB!$B$5^-4.53*TULB!$B$6^3.07,
EXP(-26.13)*G$35^0.92*$B39^0.42*TLRJA!$B$5^2.24*TLRJA!$B$6^5.26,
EXP(-21.17)*G$35^-0.034*$B39^0.35*TLRLB!$B$5^2.36*TLRLB!$B$6^4.77,
EXP(-21)*G$35^1.11*$B39^0.23*SRJA!$B$5^1.85*SRJA!$B$6^2.81,
EXP(-8.5)*G$35^1*SRLB!$B$6^1.46,
EXP(-13.42)*G$35^1.04*$B39^0.25*SUJA!$B$6^3.58)</f>
        <v>3.470664647566402</v>
      </c>
      <c r="H52">
        <f>CHOOSE($F$9,
EXP(-30.37)*H$35^0.51*$B39^0.27*TRJA!$B$5^3.97*TRJA!$B$6^1.58,
EXP(-38.47)*H$35^0.025*$B39^0.13*TUJA!$B$5^3.8*TUJA!$B$6^5.8,
EXP(1.21)*H$35^0.4*$B39^0.21*TULB!$B$5^-4.53*TULB!$B$6^3.07,
EXP(-26.13)*H$35^0.92*$B39^0.42*TLRJA!$B$5^2.24*TLRJA!$B$6^5.26,
EXP(-21.17)*H$35^-0.034*$B39^0.35*TLRLB!$B$5^2.36*TLRLB!$B$6^4.77,
EXP(-21)*H$35^1.11*$B39^0.23*SRJA!$B$5^1.85*SRJA!$B$6^2.81,
EXP(-8.5)*H$35^1*SRLB!$B$6^1.46,
EXP(-13.42)*H$35^1.04*$B39^0.25*SUJA!$B$6^3.58)</f>
        <v>3.4865201797232563</v>
      </c>
      <c r="I52">
        <f>CHOOSE($F$9,
EXP(-30.37)*I$35^0.51*$B39^0.27*TRJA!$B$5^3.97*TRJA!$B$6^1.58,
EXP(-38.47)*I$35^0.025*$B39^0.13*TUJA!$B$5^3.8*TUJA!$B$6^5.8,
EXP(1.21)*I$35^0.4*$B39^0.21*TULB!$B$5^-4.53*TULB!$B$6^3.07,
EXP(-26.13)*I$35^0.92*$B39^0.42*TLRJA!$B$5^2.24*TLRJA!$B$6^5.26,
EXP(-21.17)*I$35^-0.034*$B39^0.35*TLRLB!$B$5^2.36*TLRLB!$B$6^4.77,
EXP(-21)*I$35^1.11*$B39^0.23*SRJA!$B$5^1.85*SRJA!$B$6^2.81,
EXP(-8.5)*I$35^1*SRLB!$B$6^1.46,
EXP(-13.42)*I$35^1.04*$B39^0.25*SUJA!$B$6^3.58)</f>
        <v>3.4999823394739957</v>
      </c>
      <c r="J52">
        <f>CHOOSE($F$9,
EXP(-30.37)*J$35^0.51*$B39^0.27*TRJA!$B$5^3.97*TRJA!$B$6^1.58,
EXP(-38.47)*J$35^0.025*$B39^0.13*TUJA!$B$5^3.8*TUJA!$B$6^5.8,
EXP(1.21)*J$35^0.4*$B39^0.21*TULB!$B$5^-4.53*TULB!$B$6^3.07,
EXP(-26.13)*J$35^0.92*$B39^0.42*TLRJA!$B$5^2.24*TLRJA!$B$6^5.26,
EXP(-21.17)*J$35^-0.034*$B39^0.35*TLRLB!$B$5^2.36*TLRLB!$B$6^4.77,
EXP(-21)*J$35^1.11*$B39^0.23*SRJA!$B$5^1.85*SRJA!$B$6^2.81,
EXP(-8.5)*J$35^1*SRLB!$B$6^1.46,
EXP(-13.42)*J$35^1.04*$B39^0.25*SUJA!$B$6^3.58)</f>
        <v>3.5116858012483863</v>
      </c>
      <c r="K52">
        <f>CHOOSE($F$9,
EXP(-30.37)*K$35^0.51*$B39^0.27*TRJA!$B$5^3.97*TRJA!$B$6^1.58,
EXP(-38.47)*K$35^0.025*$B39^0.13*TUJA!$B$5^3.8*TUJA!$B$6^5.8,
EXP(1.21)*K$35^0.4*$B39^0.21*TULB!$B$5^-4.53*TULB!$B$6^3.07,
EXP(-26.13)*K$35^0.92*$B39^0.42*TLRJA!$B$5^2.24*TLRJA!$B$6^5.26,
EXP(-21.17)*K$35^-0.034*$B39^0.35*TLRLB!$B$5^2.36*TLRLB!$B$6^4.77,
EXP(-21)*K$35^1.11*$B39^0.23*SRJA!$B$5^1.85*SRJA!$B$6^2.81,
EXP(-8.5)*K$35^1*SRLB!$B$6^1.46,
EXP(-13.42)*K$35^1.04*$B39^0.25*SUJA!$B$6^3.58)</f>
        <v>3.5220414656343717</v>
      </c>
      <c r="L52">
        <f>CHOOSE($F$9,
EXP(-30.37)*L$35^0.51*$B39^0.27*TRJA!$B$5^3.97*TRJA!$B$6^1.58,
EXP(-38.47)*L$35^0.025*$B39^0.13*TUJA!$B$5^3.8*TUJA!$B$6^5.8,
EXP(1.21)*L$35^0.4*$B39^0.21*TULB!$B$5^-4.53*TULB!$B$6^3.07,
EXP(-26.13)*L$35^0.92*$B39^0.42*TLRJA!$B$5^2.24*TLRJA!$B$6^5.26,
EXP(-21.17)*L$35^-0.034*$B39^0.35*TLRLB!$B$5^2.36*TLRLB!$B$6^4.77,
EXP(-21)*L$35^1.11*$B39^0.23*SRJA!$B$5^1.85*SRJA!$B$6^2.81,
EXP(-8.5)*L$35^1*SRLB!$B$6^1.46,
EXP(-13.42)*L$35^1.04*$B39^0.25*SUJA!$B$6^3.58)</f>
        <v>3.5313307969975409</v>
      </c>
    </row>
    <row r="53" spans="1:12" x14ac:dyDescent="0.3">
      <c r="B53">
        <v>5000</v>
      </c>
      <c r="C53">
        <f>CHOOSE($F$9,
EXP(-30.37)*C$35^0.51*$B40^0.27*TRJA!$B$5^3.97*TRJA!$B$6^1.58,
EXP(-38.47)*C$35^0.025*$B40^0.13*TUJA!$B$5^3.8*TUJA!$B$6^5.8,
EXP(1.21)*C$35^0.4*$B40^0.21*TULB!$B$5^-4.53*TULB!$B$6^3.07,
EXP(-26.13)*C$35^0.92*$B40^0.42*TLRJA!$B$5^2.24*TLRJA!$B$6^5.26,
EXP(-21.17)*C$35^-0.034*$B40^0.35*TLRLB!$B$5^2.36*TLRLB!$B$6^4.77,
EXP(-21)*C$35^1.11*$B40^0.23*SRJA!$B$5^1.85*SRJA!$B$6^2.81,
EXP(-8.5)*C$35^1*SRLB!$B$6^1.46,
EXP(-13.42)*C$35^1.04*$B40^0.25*SUJA!$B$6^3.58)</f>
        <v>3.4319164281686807</v>
      </c>
      <c r="D53">
        <f>CHOOSE($F$9,
EXP(-30.37)*D$35^0.51*$B40^0.27*TRJA!$B$5^3.97*TRJA!$B$6^1.58,
EXP(-38.47)*D$35^0.025*$B40^0.13*TUJA!$B$5^3.8*TUJA!$B$6^5.8,
EXP(1.21)*D$35^0.4*$B40^0.21*TULB!$B$5^-4.53*TULB!$B$6^3.07,
EXP(-26.13)*D$35^0.92*$B40^0.42*TLRJA!$B$5^2.24*TLRJA!$B$6^5.26,
EXP(-21.17)*D$35^-0.034*$B40^0.35*TLRLB!$B$5^2.36*TLRLB!$B$6^4.77,
EXP(-21)*D$35^1.11*$B40^0.23*SRJA!$B$5^1.85*SRJA!$B$6^2.81,
EXP(-8.5)*D$35^1*SRLB!$B$6^1.46,
EXP(-13.42)*D$35^1.04*$B40^0.25*SUJA!$B$6^3.58)</f>
        <v>3.4919052706552196</v>
      </c>
      <c r="E53">
        <f>CHOOSE($F$9,
EXP(-30.37)*E$35^0.51*$B40^0.27*TRJA!$B$5^3.97*TRJA!$B$6^1.58,
EXP(-38.47)*E$35^0.025*$B40^0.13*TUJA!$B$5^3.8*TUJA!$B$6^5.8,
EXP(1.21)*E$35^0.4*$B40^0.21*TULB!$B$5^-4.53*TULB!$B$6^3.07,
EXP(-26.13)*E$35^0.92*$B40^0.42*TLRJA!$B$5^2.24*TLRJA!$B$6^5.26,
EXP(-21.17)*E$35^-0.034*$B40^0.35*TLRLB!$B$5^2.36*TLRLB!$B$6^4.77,
EXP(-21)*E$35^1.11*$B40^0.23*SRJA!$B$5^1.85*SRJA!$B$6^2.81,
EXP(-8.5)*E$35^1*SRLB!$B$6^1.46,
EXP(-13.42)*E$35^1.04*$B40^0.25*SUJA!$B$6^3.58)</f>
        <v>3.5274814208277752</v>
      </c>
      <c r="F53">
        <f>CHOOSE($F$9,
EXP(-30.37)*F$35^0.51*$B40^0.27*TRJA!$B$5^3.97*TRJA!$B$6^1.58,
EXP(-38.47)*F$35^0.025*$B40^0.13*TUJA!$B$5^3.8*TUJA!$B$6^5.8,
EXP(1.21)*F$35^0.4*$B40^0.21*TULB!$B$5^-4.53*TULB!$B$6^3.07,
EXP(-26.13)*F$35^0.92*$B40^0.42*TLRJA!$B$5^2.24*TLRJA!$B$6^5.26,
EXP(-21.17)*F$35^-0.034*$B40^0.35*TLRLB!$B$5^2.36*TLRLB!$B$6^4.77,
EXP(-21)*F$35^1.11*$B40^0.23*SRJA!$B$5^1.85*SRJA!$B$6^2.81,
EXP(-8.5)*F$35^1*SRLB!$B$6^1.46,
EXP(-13.42)*F$35^1.04*$B40^0.25*SUJA!$B$6^3.58)</f>
        <v>3.5529426996380202</v>
      </c>
      <c r="G53">
        <f>CHOOSE($F$9,
EXP(-30.37)*G$35^0.51*$B40^0.27*TRJA!$B$5^3.97*TRJA!$B$6^1.58,
EXP(-38.47)*G$35^0.025*$B40^0.13*TUJA!$B$5^3.8*TUJA!$B$6^5.8,
EXP(1.21)*G$35^0.4*$B40^0.21*TULB!$B$5^-4.53*TULB!$B$6^3.07,
EXP(-26.13)*G$35^0.92*$B40^0.42*TLRJA!$B$5^2.24*TLRJA!$B$6^5.26,
EXP(-21.17)*G$35^-0.034*$B40^0.35*TLRLB!$B$5^2.36*TLRLB!$B$6^4.77,
EXP(-21)*G$35^1.11*$B40^0.23*SRJA!$B$5^1.85*SRJA!$B$6^2.81,
EXP(-8.5)*G$35^1*SRLB!$B$6^1.46,
EXP(-13.42)*G$35^1.04*$B40^0.25*SUJA!$B$6^3.58)</f>
        <v>3.5728184938239829</v>
      </c>
      <c r="H53">
        <f>CHOOSE($F$9,
EXP(-30.37)*H$35^0.51*$B40^0.27*TRJA!$B$5^3.97*TRJA!$B$6^1.58,
EXP(-38.47)*H$35^0.025*$B40^0.13*TUJA!$B$5^3.8*TUJA!$B$6^5.8,
EXP(1.21)*H$35^0.4*$B40^0.21*TULB!$B$5^-4.53*TULB!$B$6^3.07,
EXP(-26.13)*H$35^0.92*$B40^0.42*TLRJA!$B$5^2.24*TLRJA!$B$6^5.26,
EXP(-21.17)*H$35^-0.034*$B40^0.35*TLRLB!$B$5^2.36*TLRLB!$B$6^4.77,
EXP(-21)*H$35^1.11*$B40^0.23*SRJA!$B$5^1.85*SRJA!$B$6^2.81,
EXP(-8.5)*H$35^1*SRLB!$B$6^1.46,
EXP(-13.42)*H$35^1.04*$B40^0.25*SUJA!$B$6^3.58)</f>
        <v>3.5891407099617916</v>
      </c>
      <c r="I53">
        <f>CHOOSE($F$9,
EXP(-30.37)*I$35^0.51*$B40^0.27*TRJA!$B$5^3.97*TRJA!$B$6^1.58,
EXP(-38.47)*I$35^0.025*$B40^0.13*TUJA!$B$5^3.8*TUJA!$B$6^5.8,
EXP(1.21)*I$35^0.4*$B40^0.21*TULB!$B$5^-4.53*TULB!$B$6^3.07,
EXP(-26.13)*I$35^0.92*$B40^0.42*TLRJA!$B$5^2.24*TLRJA!$B$6^5.26,
EXP(-21.17)*I$35^-0.034*$B40^0.35*TLRLB!$B$5^2.36*TLRLB!$B$6^4.77,
EXP(-21)*I$35^1.11*$B40^0.23*SRJA!$B$5^1.85*SRJA!$B$6^2.81,
EXP(-8.5)*I$35^1*SRLB!$B$6^1.46,
EXP(-13.42)*I$35^1.04*$B40^0.25*SUJA!$B$6^3.58)</f>
        <v>3.6029991083403212</v>
      </c>
      <c r="J53">
        <f>CHOOSE($F$9,
EXP(-30.37)*J$35^0.51*$B40^0.27*TRJA!$B$5^3.97*TRJA!$B$6^1.58,
EXP(-38.47)*J$35^0.025*$B40^0.13*TUJA!$B$5^3.8*TUJA!$B$6^5.8,
EXP(1.21)*J$35^0.4*$B40^0.21*TULB!$B$5^-4.53*TULB!$B$6^3.07,
EXP(-26.13)*J$35^0.92*$B40^0.42*TLRJA!$B$5^2.24*TLRJA!$B$6^5.26,
EXP(-21.17)*J$35^-0.034*$B40^0.35*TLRLB!$B$5^2.36*TLRLB!$B$6^4.77,
EXP(-21)*J$35^1.11*$B40^0.23*SRJA!$B$5^1.85*SRJA!$B$6^2.81,
EXP(-8.5)*J$35^1*SRLB!$B$6^1.46,
EXP(-13.42)*J$35^1.04*$B40^0.25*SUJA!$B$6^3.58)</f>
        <v>3.615047044086181</v>
      </c>
      <c r="K53">
        <f>CHOOSE($F$9,
EXP(-30.37)*K$35^0.51*$B40^0.27*TRJA!$B$5^3.97*TRJA!$B$6^1.58,
EXP(-38.47)*K$35^0.025*$B40^0.13*TUJA!$B$5^3.8*TUJA!$B$6^5.8,
EXP(1.21)*K$35^0.4*$B40^0.21*TULB!$B$5^-4.53*TULB!$B$6^3.07,
EXP(-26.13)*K$35^0.92*$B40^0.42*TLRJA!$B$5^2.24*TLRJA!$B$6^5.26,
EXP(-21.17)*K$35^-0.034*$B40^0.35*TLRLB!$B$5^2.36*TLRLB!$B$6^4.77,
EXP(-21)*K$35^1.11*$B40^0.23*SRJA!$B$5^1.85*SRJA!$B$6^2.81,
EXP(-8.5)*K$35^1*SRLB!$B$6^1.46,
EXP(-13.42)*K$35^1.04*$B40^0.25*SUJA!$B$6^3.58)</f>
        <v>3.6257075120343094</v>
      </c>
      <c r="L53">
        <f>CHOOSE($F$9,
EXP(-30.37)*L$35^0.51*$B40^0.27*TRJA!$B$5^3.97*TRJA!$B$6^1.58,
EXP(-38.47)*L$35^0.025*$B40^0.13*TUJA!$B$5^3.8*TUJA!$B$6^5.8,
EXP(1.21)*L$35^0.4*$B40^0.21*TULB!$B$5^-4.53*TULB!$B$6^3.07,
EXP(-26.13)*L$35^0.92*$B40^0.42*TLRJA!$B$5^2.24*TLRJA!$B$6^5.26,
EXP(-21.17)*L$35^-0.034*$B40^0.35*TLRLB!$B$5^2.36*TLRLB!$B$6^4.77,
EXP(-21)*L$35^1.11*$B40^0.23*SRJA!$B$5^1.85*SRJA!$B$6^2.81,
EXP(-8.5)*L$35^1*SRLB!$B$6^1.46,
EXP(-13.42)*L$35^1.04*$B40^0.25*SUJA!$B$6^3.58)</f>
        <v>3.63527026103481</v>
      </c>
    </row>
    <row r="54" spans="1:12" x14ac:dyDescent="0.3">
      <c r="B54">
        <v>6000</v>
      </c>
      <c r="C54">
        <f>CHOOSE($F$9,
EXP(-30.37)*C$35^0.51*$B41^0.27*TRJA!$B$5^3.97*TRJA!$B$6^1.58,
EXP(-38.47)*C$35^0.025*$B41^0.13*TUJA!$B$5^3.8*TUJA!$B$6^5.8,
EXP(1.21)*C$35^0.4*$B41^0.21*TULB!$B$5^-4.53*TULB!$B$6^3.07,
EXP(-26.13)*C$35^0.92*$B41^0.42*TLRJA!$B$5^2.24*TLRJA!$B$6^5.26,
EXP(-21.17)*C$35^-0.034*$B41^0.35*TLRLB!$B$5^2.36*TLRLB!$B$6^4.77,
EXP(-21)*C$35^1.11*$B41^0.23*SRJA!$B$5^1.85*SRJA!$B$6^2.81,
EXP(-8.5)*C$35^1*SRLB!$B$6^1.46,
EXP(-13.42)*C$35^1.04*$B41^0.25*SUJA!$B$6^3.58)</f>
        <v>3.514230677708591</v>
      </c>
      <c r="D54">
        <f>CHOOSE($F$9,
EXP(-30.37)*D$35^0.51*$B41^0.27*TRJA!$B$5^3.97*TRJA!$B$6^1.58,
EXP(-38.47)*D$35^0.025*$B41^0.13*TUJA!$B$5^3.8*TUJA!$B$6^5.8,
EXP(1.21)*D$35^0.4*$B41^0.21*TULB!$B$5^-4.53*TULB!$B$6^3.07,
EXP(-26.13)*D$35^0.92*$B41^0.42*TLRJA!$B$5^2.24*TLRJA!$B$6^5.26,
EXP(-21.17)*D$35^-0.034*$B41^0.35*TLRLB!$B$5^2.36*TLRLB!$B$6^4.77,
EXP(-21)*D$35^1.11*$B41^0.23*SRJA!$B$5^1.85*SRJA!$B$6^2.81,
EXP(-8.5)*D$35^1*SRLB!$B$6^1.46,
EXP(-13.42)*D$35^1.04*$B41^0.25*SUJA!$B$6^3.58)</f>
        <v>3.5756583479327517</v>
      </c>
      <c r="E54">
        <f>CHOOSE($F$9,
EXP(-30.37)*E$35^0.51*$B41^0.27*TRJA!$B$5^3.97*TRJA!$B$6^1.58,
EXP(-38.47)*E$35^0.025*$B41^0.13*TUJA!$B$5^3.8*TUJA!$B$6^5.8,
EXP(1.21)*E$35^0.4*$B41^0.21*TULB!$B$5^-4.53*TULB!$B$6^3.07,
EXP(-26.13)*E$35^0.92*$B41^0.42*TLRJA!$B$5^2.24*TLRJA!$B$6^5.26,
EXP(-21.17)*E$35^-0.034*$B41^0.35*TLRLB!$B$5^2.36*TLRLB!$B$6^4.77,
EXP(-21)*E$35^1.11*$B41^0.23*SRJA!$B$5^1.85*SRJA!$B$6^2.81,
EXP(-8.5)*E$35^1*SRLB!$B$6^1.46,
EXP(-13.42)*E$35^1.04*$B41^0.25*SUJA!$B$6^3.58)</f>
        <v>3.6120877893098764</v>
      </c>
      <c r="F54">
        <f>CHOOSE($F$9,
EXP(-30.37)*F$35^0.51*$B41^0.27*TRJA!$B$5^3.97*TRJA!$B$6^1.58,
EXP(-38.47)*F$35^0.025*$B41^0.13*TUJA!$B$5^3.8*TUJA!$B$6^5.8,
EXP(1.21)*F$35^0.4*$B41^0.21*TULB!$B$5^-4.53*TULB!$B$6^3.07,
EXP(-26.13)*F$35^0.92*$B41^0.42*TLRJA!$B$5^2.24*TLRJA!$B$6^5.26,
EXP(-21.17)*F$35^-0.034*$B41^0.35*TLRLB!$B$5^2.36*TLRLB!$B$6^4.77,
EXP(-21)*F$35^1.11*$B41^0.23*SRJA!$B$5^1.85*SRJA!$B$6^2.81,
EXP(-8.5)*F$35^1*SRLB!$B$6^1.46,
EXP(-13.42)*F$35^1.04*$B41^0.25*SUJA!$B$6^3.58)</f>
        <v>3.6381597549190161</v>
      </c>
      <c r="G54">
        <f>CHOOSE($F$9,
EXP(-30.37)*G$35^0.51*$B41^0.27*TRJA!$B$5^3.97*TRJA!$B$6^1.58,
EXP(-38.47)*G$35^0.025*$B41^0.13*TUJA!$B$5^3.8*TUJA!$B$6^5.8,
EXP(1.21)*G$35^0.4*$B41^0.21*TULB!$B$5^-4.53*TULB!$B$6^3.07,
EXP(-26.13)*G$35^0.92*$B41^0.42*TLRJA!$B$5^2.24*TLRJA!$B$6^5.26,
EXP(-21.17)*G$35^-0.034*$B41^0.35*TLRLB!$B$5^2.36*TLRLB!$B$6^4.77,
EXP(-21)*G$35^1.11*$B41^0.23*SRJA!$B$5^1.85*SRJA!$B$6^2.81,
EXP(-8.5)*G$35^1*SRLB!$B$6^1.46,
EXP(-13.42)*G$35^1.04*$B41^0.25*SUJA!$B$6^3.58)</f>
        <v>3.6585122684880615</v>
      </c>
      <c r="H54">
        <f>CHOOSE($F$9,
EXP(-30.37)*H$35^0.51*$B41^0.27*TRJA!$B$5^3.97*TRJA!$B$6^1.58,
EXP(-38.47)*H$35^0.025*$B41^0.13*TUJA!$B$5^3.8*TUJA!$B$6^5.8,
EXP(1.21)*H$35^0.4*$B41^0.21*TULB!$B$5^-4.53*TULB!$B$6^3.07,
EXP(-26.13)*H$35^0.92*$B41^0.42*TLRJA!$B$5^2.24*TLRJA!$B$6^5.26,
EXP(-21.17)*H$35^-0.034*$B41^0.35*TLRLB!$B$5^2.36*TLRLB!$B$6^4.77,
EXP(-21)*H$35^1.11*$B41^0.23*SRJA!$B$5^1.85*SRJA!$B$6^2.81,
EXP(-8.5)*H$35^1*SRLB!$B$6^1.46,
EXP(-13.42)*H$35^1.04*$B41^0.25*SUJA!$B$6^3.58)</f>
        <v>3.6752259717148865</v>
      </c>
      <c r="I54">
        <f>CHOOSE($F$9,
EXP(-30.37)*I$35^0.51*$B41^0.27*TRJA!$B$5^3.97*TRJA!$B$6^1.58,
EXP(-38.47)*I$35^0.025*$B41^0.13*TUJA!$B$5^3.8*TUJA!$B$6^5.8,
EXP(1.21)*I$35^0.4*$B41^0.21*TULB!$B$5^-4.53*TULB!$B$6^3.07,
EXP(-26.13)*I$35^0.92*$B41^0.42*TLRJA!$B$5^2.24*TLRJA!$B$6^5.26,
EXP(-21.17)*I$35^-0.034*$B41^0.35*TLRLB!$B$5^2.36*TLRLB!$B$6^4.77,
EXP(-21)*I$35^1.11*$B41^0.23*SRJA!$B$5^1.85*SRJA!$B$6^2.81,
EXP(-8.5)*I$35^1*SRLB!$B$6^1.46,
EXP(-13.42)*I$35^1.04*$B41^0.25*SUJA!$B$6^3.58)</f>
        <v>3.6894167627044339</v>
      </c>
      <c r="J54">
        <f>CHOOSE($F$9,
EXP(-30.37)*J$35^0.51*$B41^0.27*TRJA!$B$5^3.97*TRJA!$B$6^1.58,
EXP(-38.47)*J$35^0.025*$B41^0.13*TUJA!$B$5^3.8*TUJA!$B$6^5.8,
EXP(1.21)*J$35^0.4*$B41^0.21*TULB!$B$5^-4.53*TULB!$B$6^3.07,
EXP(-26.13)*J$35^0.92*$B41^0.42*TLRJA!$B$5^2.24*TLRJA!$B$6^5.26,
EXP(-21.17)*J$35^-0.034*$B41^0.35*TLRLB!$B$5^2.36*TLRLB!$B$6^4.77,
EXP(-21)*J$35^1.11*$B41^0.23*SRJA!$B$5^1.85*SRJA!$B$6^2.81,
EXP(-8.5)*J$35^1*SRLB!$B$6^1.46,
EXP(-13.42)*J$35^1.04*$B41^0.25*SUJA!$B$6^3.58)</f>
        <v>3.7017536672553861</v>
      </c>
      <c r="K54">
        <f>CHOOSE($F$9,
EXP(-30.37)*K$35^0.51*$B41^0.27*TRJA!$B$5^3.97*TRJA!$B$6^1.58,
EXP(-38.47)*K$35^0.025*$B41^0.13*TUJA!$B$5^3.8*TUJA!$B$6^5.8,
EXP(1.21)*K$35^0.4*$B41^0.21*TULB!$B$5^-4.53*TULB!$B$6^3.07,
EXP(-26.13)*K$35^0.92*$B41^0.42*TLRJA!$B$5^2.24*TLRJA!$B$6^5.26,
EXP(-21.17)*K$35^-0.034*$B41^0.35*TLRLB!$B$5^2.36*TLRLB!$B$6^4.77,
EXP(-21)*K$35^1.11*$B41^0.23*SRJA!$B$5^1.85*SRJA!$B$6^2.81,
EXP(-8.5)*K$35^1*SRLB!$B$6^1.46,
EXP(-13.42)*K$35^1.04*$B41^0.25*SUJA!$B$6^3.58)</f>
        <v>3.7126698257010133</v>
      </c>
      <c r="L54">
        <f>CHOOSE($F$9,
EXP(-30.37)*L$35^0.51*$B41^0.27*TRJA!$B$5^3.97*TRJA!$B$6^1.58,
EXP(-38.47)*L$35^0.025*$B41^0.13*TUJA!$B$5^3.8*TUJA!$B$6^5.8,
EXP(1.21)*L$35^0.4*$B41^0.21*TULB!$B$5^-4.53*TULB!$B$6^3.07,
EXP(-26.13)*L$35^0.92*$B41^0.42*TLRJA!$B$5^2.24*TLRJA!$B$6^5.26,
EXP(-21.17)*L$35^-0.034*$B41^0.35*TLRLB!$B$5^2.36*TLRLB!$B$6^4.77,
EXP(-21)*L$35^1.11*$B41^0.23*SRJA!$B$5^1.85*SRJA!$B$6^2.81,
EXP(-8.5)*L$35^1*SRLB!$B$6^1.46,
EXP(-13.42)*L$35^1.04*$B41^0.25*SUJA!$B$6^3.58)</f>
        <v>3.722461936495133</v>
      </c>
    </row>
    <row r="55" spans="1:12" x14ac:dyDescent="0.3">
      <c r="B55">
        <v>7000</v>
      </c>
      <c r="C55">
        <f>CHOOSE($F$9,
EXP(-30.37)*C$35^0.51*$B42^0.27*TRJA!$B$5^3.97*TRJA!$B$6^1.58,
EXP(-38.47)*C$35^0.025*$B42^0.13*TUJA!$B$5^3.8*TUJA!$B$6^5.8,
EXP(1.21)*C$35^0.4*$B42^0.21*TULB!$B$5^-4.53*TULB!$B$6^3.07,
EXP(-26.13)*C$35^0.92*$B42^0.42*TLRJA!$B$5^2.24*TLRJA!$B$6^5.26,
EXP(-21.17)*C$35^-0.034*$B42^0.35*TLRLB!$B$5^2.36*TLRLB!$B$6^4.77,
EXP(-21)*C$35^1.11*$B42^0.23*SRJA!$B$5^1.85*SRJA!$B$6^2.81,
EXP(-8.5)*C$35^1*SRLB!$B$6^1.46,
EXP(-13.42)*C$35^1.04*$B42^0.25*SUJA!$B$6^3.58)</f>
        <v>3.5853647825265562</v>
      </c>
      <c r="D55">
        <f>CHOOSE($F$9,
EXP(-30.37)*D$35^0.51*$B42^0.27*TRJA!$B$5^3.97*TRJA!$B$6^1.58,
EXP(-38.47)*D$35^0.025*$B42^0.13*TUJA!$B$5^3.8*TUJA!$B$6^5.8,
EXP(1.21)*D$35^0.4*$B42^0.21*TULB!$B$5^-4.53*TULB!$B$6^3.07,
EXP(-26.13)*D$35^0.92*$B42^0.42*TLRJA!$B$5^2.24*TLRJA!$B$6^5.26,
EXP(-21.17)*D$35^-0.034*$B42^0.35*TLRLB!$B$5^2.36*TLRLB!$B$6^4.77,
EXP(-21)*D$35^1.11*$B42^0.23*SRJA!$B$5^1.85*SRJA!$B$6^2.81,
EXP(-8.5)*D$35^1*SRLB!$B$6^1.46,
EXP(-13.42)*D$35^1.04*$B42^0.25*SUJA!$B$6^3.58)</f>
        <v>3.6480358550009342</v>
      </c>
      <c r="E55">
        <f>CHOOSE($F$9,
EXP(-30.37)*E$35^0.51*$B42^0.27*TRJA!$B$5^3.97*TRJA!$B$6^1.58,
EXP(-38.47)*E$35^0.025*$B42^0.13*TUJA!$B$5^3.8*TUJA!$B$6^5.8,
EXP(1.21)*E$35^0.4*$B42^0.21*TULB!$B$5^-4.53*TULB!$B$6^3.07,
EXP(-26.13)*E$35^0.92*$B42^0.42*TLRJA!$B$5^2.24*TLRJA!$B$6^5.26,
EXP(-21.17)*E$35^-0.034*$B42^0.35*TLRLB!$B$5^2.36*TLRLB!$B$6^4.77,
EXP(-21)*E$35^1.11*$B42^0.23*SRJA!$B$5^1.85*SRJA!$B$6^2.81,
EXP(-8.5)*E$35^1*SRLB!$B$6^1.46,
EXP(-13.42)*E$35^1.04*$B42^0.25*SUJA!$B$6^3.58)</f>
        <v>3.6852026912559248</v>
      </c>
      <c r="F55">
        <f>CHOOSE($F$9,
EXP(-30.37)*F$35^0.51*$B42^0.27*TRJA!$B$5^3.97*TRJA!$B$6^1.58,
EXP(-38.47)*F$35^0.025*$B42^0.13*TUJA!$B$5^3.8*TUJA!$B$6^5.8,
EXP(1.21)*F$35^0.4*$B42^0.21*TULB!$B$5^-4.53*TULB!$B$6^3.07,
EXP(-26.13)*F$35^0.92*$B42^0.42*TLRJA!$B$5^2.24*TLRJA!$B$6^5.26,
EXP(-21.17)*F$35^-0.034*$B42^0.35*TLRLB!$B$5^2.36*TLRLB!$B$6^4.77,
EXP(-21)*F$35^1.11*$B42^0.23*SRJA!$B$5^1.85*SRJA!$B$6^2.81,
EXP(-8.5)*F$35^1*SRLB!$B$6^1.46,
EXP(-13.42)*F$35^1.04*$B42^0.25*SUJA!$B$6^3.58)</f>
        <v>3.7118023985259114</v>
      </c>
      <c r="G55">
        <f>CHOOSE($F$9,
EXP(-30.37)*G$35^0.51*$B42^0.27*TRJA!$B$5^3.97*TRJA!$B$6^1.58,
EXP(-38.47)*G$35^0.025*$B42^0.13*TUJA!$B$5^3.8*TUJA!$B$6^5.8,
EXP(1.21)*G$35^0.4*$B42^0.21*TULB!$B$5^-4.53*TULB!$B$6^3.07,
EXP(-26.13)*G$35^0.92*$B42^0.42*TLRJA!$B$5^2.24*TLRJA!$B$6^5.26,
EXP(-21.17)*G$35^-0.034*$B42^0.35*TLRLB!$B$5^2.36*TLRLB!$B$6^4.77,
EXP(-21)*G$35^1.11*$B42^0.23*SRJA!$B$5^1.85*SRJA!$B$6^2.81,
EXP(-8.5)*G$35^1*SRLB!$B$6^1.46,
EXP(-13.42)*G$35^1.04*$B42^0.25*SUJA!$B$6^3.58)</f>
        <v>3.7325668821579097</v>
      </c>
      <c r="H55">
        <f>CHOOSE($F$9,
EXP(-30.37)*H$35^0.51*$B42^0.27*TRJA!$B$5^3.97*TRJA!$B$6^1.58,
EXP(-38.47)*H$35^0.025*$B42^0.13*TUJA!$B$5^3.8*TUJA!$B$6^5.8,
EXP(1.21)*H$35^0.4*$B42^0.21*TULB!$B$5^-4.53*TULB!$B$6^3.07,
EXP(-26.13)*H$35^0.92*$B42^0.42*TLRJA!$B$5^2.24*TLRJA!$B$6^5.26,
EXP(-21.17)*H$35^-0.034*$B42^0.35*TLRLB!$B$5^2.36*TLRLB!$B$6^4.77,
EXP(-21)*H$35^1.11*$B42^0.23*SRJA!$B$5^1.85*SRJA!$B$6^2.81,
EXP(-8.5)*H$35^1*SRLB!$B$6^1.46,
EXP(-13.42)*H$35^1.04*$B42^0.25*SUJA!$B$6^3.58)</f>
        <v>3.7496188996350699</v>
      </c>
      <c r="I55">
        <f>CHOOSE($F$9,
EXP(-30.37)*I$35^0.51*$B42^0.27*TRJA!$B$5^3.97*TRJA!$B$6^1.58,
EXP(-38.47)*I$35^0.025*$B42^0.13*TUJA!$B$5^3.8*TUJA!$B$6^5.8,
EXP(1.21)*I$35^0.4*$B42^0.21*TULB!$B$5^-4.53*TULB!$B$6^3.07,
EXP(-26.13)*I$35^0.92*$B42^0.42*TLRJA!$B$5^2.24*TLRJA!$B$6^5.26,
EXP(-21.17)*I$35^-0.034*$B42^0.35*TLRLB!$B$5^2.36*TLRLB!$B$6^4.77,
EXP(-21)*I$35^1.11*$B42^0.23*SRJA!$B$5^1.85*SRJA!$B$6^2.81,
EXP(-8.5)*I$35^1*SRLB!$B$6^1.46,
EXP(-13.42)*I$35^1.04*$B42^0.25*SUJA!$B$6^3.58)</f>
        <v>3.7640969367693011</v>
      </c>
      <c r="J55">
        <f>CHOOSE($F$9,
EXP(-30.37)*J$35^0.51*$B42^0.27*TRJA!$B$5^3.97*TRJA!$B$6^1.58,
EXP(-38.47)*J$35^0.025*$B42^0.13*TUJA!$B$5^3.8*TUJA!$B$6^5.8,
EXP(1.21)*J$35^0.4*$B42^0.21*TULB!$B$5^-4.53*TULB!$B$6^3.07,
EXP(-26.13)*J$35^0.92*$B42^0.42*TLRJA!$B$5^2.24*TLRJA!$B$6^5.26,
EXP(-21.17)*J$35^-0.034*$B42^0.35*TLRLB!$B$5^2.36*TLRLB!$B$6^4.77,
EXP(-21)*J$35^1.11*$B42^0.23*SRJA!$B$5^1.85*SRJA!$B$6^2.81,
EXP(-8.5)*J$35^1*SRLB!$B$6^1.46,
EXP(-13.42)*J$35^1.04*$B42^0.25*SUJA!$B$6^3.58)</f>
        <v>3.7766835615981571</v>
      </c>
      <c r="K55">
        <f>CHOOSE($F$9,
EXP(-30.37)*K$35^0.51*$B42^0.27*TRJA!$B$5^3.97*TRJA!$B$6^1.58,
EXP(-38.47)*K$35^0.025*$B42^0.13*TUJA!$B$5^3.8*TUJA!$B$6^5.8,
EXP(1.21)*K$35^0.4*$B42^0.21*TULB!$B$5^-4.53*TULB!$B$6^3.07,
EXP(-26.13)*K$35^0.92*$B42^0.42*TLRJA!$B$5^2.24*TLRJA!$B$6^5.26,
EXP(-21.17)*K$35^-0.034*$B42^0.35*TLRLB!$B$5^2.36*TLRLB!$B$6^4.77,
EXP(-21)*K$35^1.11*$B42^0.23*SRJA!$B$5^1.85*SRJA!$B$6^2.81,
EXP(-8.5)*K$35^1*SRLB!$B$6^1.46,
EXP(-13.42)*K$35^1.04*$B42^0.25*SUJA!$B$6^3.58)</f>
        <v>3.7878206819641296</v>
      </c>
      <c r="L55">
        <f>CHOOSE($F$9,
EXP(-30.37)*L$35^0.51*$B42^0.27*TRJA!$B$5^3.97*TRJA!$B$6^1.58,
EXP(-38.47)*L$35^0.025*$B42^0.13*TUJA!$B$5^3.8*TUJA!$B$6^5.8,
EXP(1.21)*L$35^0.4*$B42^0.21*TULB!$B$5^-4.53*TULB!$B$6^3.07,
EXP(-26.13)*L$35^0.92*$B42^0.42*TLRJA!$B$5^2.24*TLRJA!$B$6^5.26,
EXP(-21.17)*L$35^-0.034*$B42^0.35*TLRLB!$B$5^2.36*TLRLB!$B$6^4.77,
EXP(-21)*L$35^1.11*$B42^0.23*SRJA!$B$5^1.85*SRJA!$B$6^2.81,
EXP(-8.5)*L$35^1*SRLB!$B$6^1.46,
EXP(-13.42)*L$35^1.04*$B42^0.25*SUJA!$B$6^3.58)</f>
        <v>3.7978110020107145</v>
      </c>
    </row>
    <row r="56" spans="1:12" x14ac:dyDescent="0.3">
      <c r="B56">
        <v>8000</v>
      </c>
      <c r="C56">
        <f>CHOOSE($F$9,
EXP(-30.37)*C$35^0.51*$B43^0.27*TRJA!$B$5^3.97*TRJA!$B$6^1.58,
EXP(-38.47)*C$35^0.025*$B43^0.13*TUJA!$B$5^3.8*TUJA!$B$6^5.8,
EXP(1.21)*C$35^0.4*$B43^0.21*TULB!$B$5^-4.53*TULB!$B$6^3.07,
EXP(-26.13)*C$35^0.92*$B43^0.42*TLRJA!$B$5^2.24*TLRJA!$B$6^5.26,
EXP(-21.17)*C$35^-0.034*$B43^0.35*TLRLB!$B$5^2.36*TLRLB!$B$6^4.77,
EXP(-21)*C$35^1.11*$B43^0.23*SRJA!$B$5^1.85*SRJA!$B$6^2.81,
EXP(-8.5)*C$35^1*SRLB!$B$6^1.46,
EXP(-13.42)*C$35^1.04*$B43^0.25*SUJA!$B$6^3.58)</f>
        <v>3.6481467625480399</v>
      </c>
      <c r="D56">
        <f>CHOOSE($F$9,
EXP(-30.37)*D$35^0.51*$B43^0.27*TRJA!$B$5^3.97*TRJA!$B$6^1.58,
EXP(-38.47)*D$35^0.025*$B43^0.13*TUJA!$B$5^3.8*TUJA!$B$6^5.8,
EXP(1.21)*D$35^0.4*$B43^0.21*TULB!$B$5^-4.53*TULB!$B$6^3.07,
EXP(-26.13)*D$35^0.92*$B43^0.42*TLRJA!$B$5^2.24*TLRJA!$B$6^5.26,
EXP(-21.17)*D$35^-0.034*$B43^0.35*TLRLB!$B$5^2.36*TLRLB!$B$6^4.77,
EXP(-21)*D$35^1.11*$B43^0.23*SRJA!$B$5^1.85*SRJA!$B$6^2.81,
EXP(-8.5)*D$35^1*SRLB!$B$6^1.46,
EXP(-13.42)*D$35^1.04*$B43^0.25*SUJA!$B$6^3.58)</f>
        <v>3.7119152447027912</v>
      </c>
      <c r="E56">
        <f>CHOOSE($F$9,
EXP(-30.37)*E$35^0.51*$B43^0.27*TRJA!$B$5^3.97*TRJA!$B$6^1.58,
EXP(-38.47)*E$35^0.025*$B43^0.13*TUJA!$B$5^3.8*TUJA!$B$6^5.8,
EXP(1.21)*E$35^0.4*$B43^0.21*TULB!$B$5^-4.53*TULB!$B$6^3.07,
EXP(-26.13)*E$35^0.92*$B43^0.42*TLRJA!$B$5^2.24*TLRJA!$B$6^5.26,
EXP(-21.17)*E$35^-0.034*$B43^0.35*TLRLB!$B$5^2.36*TLRLB!$B$6^4.77,
EXP(-21)*E$35^1.11*$B43^0.23*SRJA!$B$5^1.85*SRJA!$B$6^2.81,
EXP(-8.5)*E$35^1*SRLB!$B$6^1.46,
EXP(-13.42)*E$35^1.04*$B43^0.25*SUJA!$B$6^3.58)</f>
        <v>3.7497328955088114</v>
      </c>
      <c r="F56">
        <f>CHOOSE($F$9,
EXP(-30.37)*F$35^0.51*$B43^0.27*TRJA!$B$5^3.97*TRJA!$B$6^1.58,
EXP(-38.47)*F$35^0.025*$B43^0.13*TUJA!$B$5^3.8*TUJA!$B$6^5.8,
EXP(1.21)*F$35^0.4*$B43^0.21*TULB!$B$5^-4.53*TULB!$B$6^3.07,
EXP(-26.13)*F$35^0.92*$B43^0.42*TLRJA!$B$5^2.24*TLRJA!$B$6^5.26,
EXP(-21.17)*F$35^-0.034*$B43^0.35*TLRLB!$B$5^2.36*TLRLB!$B$6^4.77,
EXP(-21)*F$35^1.11*$B43^0.23*SRJA!$B$5^1.85*SRJA!$B$6^2.81,
EXP(-8.5)*F$35^1*SRLB!$B$6^1.46,
EXP(-13.42)*F$35^1.04*$B43^0.25*SUJA!$B$6^3.58)</f>
        <v>3.7767983802914626</v>
      </c>
      <c r="G56">
        <f>CHOOSE($F$9,
EXP(-30.37)*G$35^0.51*$B43^0.27*TRJA!$B$5^3.97*TRJA!$B$6^1.58,
EXP(-38.47)*G$35^0.025*$B43^0.13*TUJA!$B$5^3.8*TUJA!$B$6^5.8,
EXP(1.21)*G$35^0.4*$B43^0.21*TULB!$B$5^-4.53*TULB!$B$6^3.07,
EXP(-26.13)*G$35^0.92*$B43^0.42*TLRJA!$B$5^2.24*TLRJA!$B$6^5.26,
EXP(-21.17)*G$35^-0.034*$B43^0.35*TLRLB!$B$5^2.36*TLRLB!$B$6^4.77,
EXP(-21)*G$35^1.11*$B43^0.23*SRJA!$B$5^1.85*SRJA!$B$6^2.81,
EXP(-8.5)*G$35^1*SRLB!$B$6^1.46,
EXP(-13.42)*G$35^1.04*$B43^0.25*SUJA!$B$6^3.58)</f>
        <v>3.7979264630202381</v>
      </c>
      <c r="H56">
        <f>CHOOSE($F$9,
EXP(-30.37)*H$35^0.51*$B43^0.27*TRJA!$B$5^3.97*TRJA!$B$6^1.58,
EXP(-38.47)*H$35^0.025*$B43^0.13*TUJA!$B$5^3.8*TUJA!$B$6^5.8,
EXP(1.21)*H$35^0.4*$B43^0.21*TULB!$B$5^-4.53*TULB!$B$6^3.07,
EXP(-26.13)*H$35^0.92*$B43^0.42*TLRJA!$B$5^2.24*TLRJA!$B$6^5.26,
EXP(-21.17)*H$35^-0.034*$B43^0.35*TLRLB!$B$5^2.36*TLRLB!$B$6^4.77,
EXP(-21)*H$35^1.11*$B43^0.23*SRJA!$B$5^1.85*SRJA!$B$6^2.81,
EXP(-8.5)*H$35^1*SRLB!$B$6^1.46,
EXP(-13.42)*H$35^1.04*$B43^0.25*SUJA!$B$6^3.58)</f>
        <v>3.815277071989621</v>
      </c>
      <c r="I56">
        <f>CHOOSE($F$9,
EXP(-30.37)*I$35^0.51*$B43^0.27*TRJA!$B$5^3.97*TRJA!$B$6^1.58,
EXP(-38.47)*I$35^0.025*$B43^0.13*TUJA!$B$5^3.8*TUJA!$B$6^5.8,
EXP(1.21)*I$35^0.4*$B43^0.21*TULB!$B$5^-4.53*TULB!$B$6^3.07,
EXP(-26.13)*I$35^0.92*$B43^0.42*TLRJA!$B$5^2.24*TLRJA!$B$6^5.26,
EXP(-21.17)*I$35^-0.034*$B43^0.35*TLRLB!$B$5^2.36*TLRLB!$B$6^4.77,
EXP(-21)*I$35^1.11*$B43^0.23*SRJA!$B$5^1.85*SRJA!$B$6^2.81,
EXP(-8.5)*I$35^1*SRLB!$B$6^1.46,
EXP(-13.42)*I$35^1.04*$B43^0.25*SUJA!$B$6^3.58)</f>
        <v>3.8300086286102211</v>
      </c>
      <c r="J56">
        <f>CHOOSE($F$9,
EXP(-30.37)*J$35^0.51*$B43^0.27*TRJA!$B$5^3.97*TRJA!$B$6^1.58,
EXP(-38.47)*J$35^0.025*$B43^0.13*TUJA!$B$5^3.8*TUJA!$B$6^5.8,
EXP(1.21)*J$35^0.4*$B43^0.21*TULB!$B$5^-4.53*TULB!$B$6^3.07,
EXP(-26.13)*J$35^0.92*$B43^0.42*TLRJA!$B$5^2.24*TLRJA!$B$6^5.26,
EXP(-21.17)*J$35^-0.034*$B43^0.35*TLRLB!$B$5^2.36*TLRLB!$B$6^4.77,
EXP(-21)*J$35^1.11*$B43^0.23*SRJA!$B$5^1.85*SRJA!$B$6^2.81,
EXP(-8.5)*J$35^1*SRLB!$B$6^1.46,
EXP(-13.42)*J$35^1.04*$B43^0.25*SUJA!$B$6^3.58)</f>
        <v>3.8428156531128832</v>
      </c>
      <c r="K56">
        <f>CHOOSE($F$9,
EXP(-30.37)*K$35^0.51*$B43^0.27*TRJA!$B$5^3.97*TRJA!$B$6^1.58,
EXP(-38.47)*K$35^0.025*$B43^0.13*TUJA!$B$5^3.8*TUJA!$B$6^5.8,
EXP(1.21)*K$35^0.4*$B43^0.21*TULB!$B$5^-4.53*TULB!$B$6^3.07,
EXP(-26.13)*K$35^0.92*$B43^0.42*TLRJA!$B$5^2.24*TLRJA!$B$6^5.26,
EXP(-21.17)*K$35^-0.034*$B43^0.35*TLRLB!$B$5^2.36*TLRLB!$B$6^4.77,
EXP(-21)*K$35^1.11*$B43^0.23*SRJA!$B$5^1.85*SRJA!$B$6^2.81,
EXP(-8.5)*K$35^1*SRLB!$B$6^1.46,
EXP(-13.42)*K$35^1.04*$B43^0.25*SUJA!$B$6^3.58)</f>
        <v>3.8541477914228364</v>
      </c>
      <c r="L56">
        <f>CHOOSE($F$9,
EXP(-30.37)*L$35^0.51*$B43^0.27*TRJA!$B$5^3.97*TRJA!$B$6^1.58,
EXP(-38.47)*L$35^0.025*$B43^0.13*TUJA!$B$5^3.8*TUJA!$B$6^5.8,
EXP(1.21)*L$35^0.4*$B43^0.21*TULB!$B$5^-4.53*TULB!$B$6^3.07,
EXP(-26.13)*L$35^0.92*$B43^0.42*TLRJA!$B$5^2.24*TLRJA!$B$6^5.26,
EXP(-21.17)*L$35^-0.034*$B43^0.35*TLRLB!$B$5^2.36*TLRLB!$B$6^4.77,
EXP(-21)*L$35^1.11*$B43^0.23*SRJA!$B$5^1.85*SRJA!$B$6^2.81,
EXP(-8.5)*L$35^1*SRLB!$B$6^1.46,
EXP(-13.42)*L$35^1.04*$B43^0.25*SUJA!$B$6^3.58)</f>
        <v>3.8643130482224768</v>
      </c>
    </row>
    <row r="57" spans="1:12" x14ac:dyDescent="0.3">
      <c r="B57">
        <v>9000</v>
      </c>
      <c r="C57">
        <f>CHOOSE($F$9,
EXP(-30.37)*C$35^0.51*$B44^0.27*TRJA!$B$5^3.97*TRJA!$B$6^1.58,
EXP(-38.47)*C$35^0.025*$B44^0.13*TUJA!$B$5^3.8*TUJA!$B$6^5.8,
EXP(1.21)*C$35^0.4*$B44^0.21*TULB!$B$5^-4.53*TULB!$B$6^3.07,
EXP(-26.13)*C$35^0.92*$B44^0.42*TLRJA!$B$5^2.24*TLRJA!$B$6^5.26,
EXP(-21.17)*C$35^-0.034*$B44^0.35*TLRLB!$B$5^2.36*TLRLB!$B$6^4.77,
EXP(-21)*C$35^1.11*$B44^0.23*SRJA!$B$5^1.85*SRJA!$B$6^2.81,
EXP(-8.5)*C$35^1*SRLB!$B$6^1.46,
EXP(-13.42)*C$35^1.04*$B44^0.25*SUJA!$B$6^3.58)</f>
        <v>3.7044362836118738</v>
      </c>
      <c r="D57">
        <f>CHOOSE($F$9,
EXP(-30.37)*D$35^0.51*$B44^0.27*TRJA!$B$5^3.97*TRJA!$B$6^1.58,
EXP(-38.47)*D$35^0.025*$B44^0.13*TUJA!$B$5^3.8*TUJA!$B$6^5.8,
EXP(1.21)*D$35^0.4*$B44^0.21*TULB!$B$5^-4.53*TULB!$B$6^3.07,
EXP(-26.13)*D$35^0.92*$B44^0.42*TLRJA!$B$5^2.24*TLRJA!$B$6^5.26,
EXP(-21.17)*D$35^-0.034*$B44^0.35*TLRLB!$B$5^2.36*TLRLB!$B$6^4.77,
EXP(-21)*D$35^1.11*$B44^0.23*SRJA!$B$5^1.85*SRJA!$B$6^2.81,
EXP(-8.5)*D$35^1*SRLB!$B$6^1.46,
EXP(-13.42)*D$35^1.04*$B44^0.25*SUJA!$B$6^3.58)</f>
        <v>3.7691886892634288</v>
      </c>
      <c r="E57">
        <f>CHOOSE($F$9,
EXP(-30.37)*E$35^0.51*$B44^0.27*TRJA!$B$5^3.97*TRJA!$B$6^1.58,
EXP(-38.47)*E$35^0.025*$B44^0.13*TUJA!$B$5^3.8*TUJA!$B$6^5.8,
EXP(1.21)*E$35^0.4*$B44^0.21*TULB!$B$5^-4.53*TULB!$B$6^3.07,
EXP(-26.13)*E$35^0.92*$B44^0.42*TLRJA!$B$5^2.24*TLRJA!$B$6^5.26,
EXP(-21.17)*E$35^-0.034*$B44^0.35*TLRLB!$B$5^2.36*TLRLB!$B$6^4.77,
EXP(-21)*E$35^1.11*$B44^0.23*SRJA!$B$5^1.85*SRJA!$B$6^2.81,
EXP(-8.5)*E$35^1*SRLB!$B$6^1.46,
EXP(-13.42)*E$35^1.04*$B44^0.25*SUJA!$B$6^3.58)</f>
        <v>3.807589852079845</v>
      </c>
      <c r="F57">
        <f>CHOOSE($F$9,
EXP(-30.37)*F$35^0.51*$B44^0.27*TRJA!$B$5^3.97*TRJA!$B$6^1.58,
EXP(-38.47)*F$35^0.025*$B44^0.13*TUJA!$B$5^3.8*TUJA!$B$6^5.8,
EXP(1.21)*F$35^0.4*$B44^0.21*TULB!$B$5^-4.53*TULB!$B$6^3.07,
EXP(-26.13)*F$35^0.92*$B44^0.42*TLRJA!$B$5^2.24*TLRJA!$B$6^5.26,
EXP(-21.17)*F$35^-0.034*$B44^0.35*TLRLB!$B$5^2.36*TLRLB!$B$6^4.77,
EXP(-21)*F$35^1.11*$B44^0.23*SRJA!$B$5^1.85*SRJA!$B$6^2.81,
EXP(-8.5)*F$35^1*SRLB!$B$6^1.46,
EXP(-13.42)*F$35^1.04*$B44^0.25*SUJA!$B$6^3.58)</f>
        <v>3.8350729470286811</v>
      </c>
      <c r="G57">
        <f>CHOOSE($F$9,
EXP(-30.37)*G$35^0.51*$B44^0.27*TRJA!$B$5^3.97*TRJA!$B$6^1.58,
EXP(-38.47)*G$35^0.025*$B44^0.13*TUJA!$B$5^3.8*TUJA!$B$6^5.8,
EXP(1.21)*G$35^0.4*$B44^0.21*TULB!$B$5^-4.53*TULB!$B$6^3.07,
EXP(-26.13)*G$35^0.92*$B44^0.42*TLRJA!$B$5^2.24*TLRJA!$B$6^5.26,
EXP(-21.17)*G$35^-0.034*$B44^0.35*TLRLB!$B$5^2.36*TLRLB!$B$6^4.77,
EXP(-21)*G$35^1.11*$B44^0.23*SRJA!$B$5^1.85*SRJA!$B$6^2.81,
EXP(-8.5)*G$35^1*SRLB!$B$6^1.46,
EXP(-13.42)*G$35^1.04*$B44^0.25*SUJA!$B$6^3.58)</f>
        <v>3.8565270280615844</v>
      </c>
      <c r="H57">
        <f>CHOOSE($F$9,
EXP(-30.37)*H$35^0.51*$B44^0.27*TRJA!$B$5^3.97*TRJA!$B$6^1.58,
EXP(-38.47)*H$35^0.025*$B44^0.13*TUJA!$B$5^3.8*TUJA!$B$6^5.8,
EXP(1.21)*H$35^0.4*$B44^0.21*TULB!$B$5^-4.53*TULB!$B$6^3.07,
EXP(-26.13)*H$35^0.92*$B44^0.42*TLRJA!$B$5^2.24*TLRJA!$B$6^5.26,
EXP(-21.17)*H$35^-0.034*$B44^0.35*TLRLB!$B$5^2.36*TLRLB!$B$6^4.77,
EXP(-21)*H$35^1.11*$B44^0.23*SRJA!$B$5^1.85*SRJA!$B$6^2.81,
EXP(-8.5)*H$35^1*SRLB!$B$6^1.46,
EXP(-13.42)*H$35^1.04*$B44^0.25*SUJA!$B$6^3.58)</f>
        <v>3.8741453503475136</v>
      </c>
      <c r="I57">
        <f>CHOOSE($F$9,
EXP(-30.37)*I$35^0.51*$B44^0.27*TRJA!$B$5^3.97*TRJA!$B$6^1.58,
EXP(-38.47)*I$35^0.025*$B44^0.13*TUJA!$B$5^3.8*TUJA!$B$6^5.8,
EXP(1.21)*I$35^0.4*$B44^0.21*TULB!$B$5^-4.53*TULB!$B$6^3.07,
EXP(-26.13)*I$35^0.92*$B44^0.42*TLRJA!$B$5^2.24*TLRJA!$B$6^5.26,
EXP(-21.17)*I$35^-0.034*$B44^0.35*TLRLB!$B$5^2.36*TLRLB!$B$6^4.77,
EXP(-21)*I$35^1.11*$B44^0.23*SRJA!$B$5^1.85*SRJA!$B$6^2.81,
EXP(-8.5)*I$35^1*SRLB!$B$6^1.46,
EXP(-13.42)*I$35^1.04*$B44^0.25*SUJA!$B$6^3.58)</f>
        <v>3.8891042093001396</v>
      </c>
      <c r="J57">
        <f>CHOOSE($F$9,
EXP(-30.37)*J$35^0.51*$B44^0.27*TRJA!$B$5^3.97*TRJA!$B$6^1.58,
EXP(-38.47)*J$35^0.025*$B44^0.13*TUJA!$B$5^3.8*TUJA!$B$6^5.8,
EXP(1.21)*J$35^0.4*$B44^0.21*TULB!$B$5^-4.53*TULB!$B$6^3.07,
EXP(-26.13)*J$35^0.92*$B44^0.42*TLRJA!$B$5^2.24*TLRJA!$B$6^5.26,
EXP(-21.17)*J$35^-0.034*$B44^0.35*TLRLB!$B$5^2.36*TLRLB!$B$6^4.77,
EXP(-21)*J$35^1.11*$B44^0.23*SRJA!$B$5^1.85*SRJA!$B$6^2.81,
EXP(-8.5)*J$35^1*SRLB!$B$6^1.46,
EXP(-13.42)*J$35^1.04*$B44^0.25*SUJA!$B$6^3.58)</f>
        <v>3.9021088413340852</v>
      </c>
      <c r="K57">
        <f>CHOOSE($F$9,
EXP(-30.37)*K$35^0.51*$B44^0.27*TRJA!$B$5^3.97*TRJA!$B$6^1.58,
EXP(-38.47)*K$35^0.025*$B44^0.13*TUJA!$B$5^3.8*TUJA!$B$6^5.8,
EXP(1.21)*K$35^0.4*$B44^0.21*TULB!$B$5^-4.53*TULB!$B$6^3.07,
EXP(-26.13)*K$35^0.92*$B44^0.42*TLRJA!$B$5^2.24*TLRJA!$B$6^5.26,
EXP(-21.17)*K$35^-0.034*$B44^0.35*TLRLB!$B$5^2.36*TLRLB!$B$6^4.77,
EXP(-21)*K$35^1.11*$B44^0.23*SRJA!$B$5^1.85*SRJA!$B$6^2.81,
EXP(-8.5)*K$35^1*SRLB!$B$6^1.46,
EXP(-13.42)*K$35^1.04*$B44^0.25*SUJA!$B$6^3.58)</f>
        <v>3.9136158302406883</v>
      </c>
      <c r="L57">
        <f>CHOOSE($F$9,
EXP(-30.37)*L$35^0.51*$B44^0.27*TRJA!$B$5^3.97*TRJA!$B$6^1.58,
EXP(-38.47)*L$35^0.025*$B44^0.13*TUJA!$B$5^3.8*TUJA!$B$6^5.8,
EXP(1.21)*L$35^0.4*$B44^0.21*TULB!$B$5^-4.53*TULB!$B$6^3.07,
EXP(-26.13)*L$35^0.92*$B44^0.42*TLRJA!$B$5^2.24*TLRJA!$B$6^5.26,
EXP(-21.17)*L$35^-0.034*$B44^0.35*TLRLB!$B$5^2.36*TLRLB!$B$6^4.77,
EXP(-21)*L$35^1.11*$B44^0.23*SRJA!$B$5^1.85*SRJA!$B$6^2.81,
EXP(-8.5)*L$35^1*SRLB!$B$6^1.46,
EXP(-13.42)*L$35^1.04*$B44^0.25*SUJA!$B$6^3.58)</f>
        <v>3.9239379330977888</v>
      </c>
    </row>
    <row r="58" spans="1:12" x14ac:dyDescent="0.3">
      <c r="B58">
        <v>10000</v>
      </c>
      <c r="C58">
        <f>CHOOSE($F$9,
EXP(-30.37)*C$35^0.51*$B45^0.27*TRJA!$B$5^3.97*TRJA!$B$6^1.58,
EXP(-38.47)*C$35^0.025*$B45^0.13*TUJA!$B$5^3.8*TUJA!$B$6^5.8,
EXP(1.21)*C$35^0.4*$B45^0.21*TULB!$B$5^-4.53*TULB!$B$6^3.07,
EXP(-26.13)*C$35^0.92*$B45^0.42*TLRJA!$B$5^2.24*TLRJA!$B$6^5.26,
EXP(-21.17)*C$35^-0.034*$B45^0.35*TLRLB!$B$5^2.36*TLRLB!$B$6^4.77,
EXP(-21)*C$35^1.11*$B45^0.23*SRJA!$B$5^1.85*SRJA!$B$6^2.81,
EXP(-8.5)*C$35^1*SRLB!$B$6^1.46,
EXP(-13.42)*C$35^1.04*$B45^0.25*SUJA!$B$6^3.58)</f>
        <v>3.7555245305982421</v>
      </c>
      <c r="D58">
        <f>CHOOSE($F$9,
EXP(-30.37)*D$35^0.51*$B45^0.27*TRJA!$B$5^3.97*TRJA!$B$6^1.58,
EXP(-38.47)*D$35^0.025*$B45^0.13*TUJA!$B$5^3.8*TUJA!$B$6^5.8,
EXP(1.21)*D$35^0.4*$B45^0.21*TULB!$B$5^-4.53*TULB!$B$6^3.07,
EXP(-26.13)*D$35^0.92*$B45^0.42*TLRJA!$B$5^2.24*TLRJA!$B$6^5.26,
EXP(-21.17)*D$35^-0.034*$B45^0.35*TLRLB!$B$5^2.36*TLRLB!$B$6^4.77,
EXP(-21)*D$35^1.11*$B45^0.23*SRJA!$B$5^1.85*SRJA!$B$6^2.81,
EXP(-8.5)*D$35^1*SRLB!$B$6^1.46,
EXP(-13.42)*D$35^1.04*$B45^0.25*SUJA!$B$6^3.58)</f>
        <v>3.8211699430771846</v>
      </c>
      <c r="E58">
        <f>CHOOSE($F$9,
EXP(-30.37)*E$35^0.51*$B45^0.27*TRJA!$B$5^3.97*TRJA!$B$6^1.58,
EXP(-38.47)*E$35^0.025*$B45^0.13*TUJA!$B$5^3.8*TUJA!$B$6^5.8,
EXP(1.21)*E$35^0.4*$B45^0.21*TULB!$B$5^-4.53*TULB!$B$6^3.07,
EXP(-26.13)*E$35^0.92*$B45^0.42*TLRJA!$B$5^2.24*TLRJA!$B$6^5.26,
EXP(-21.17)*E$35^-0.034*$B45^0.35*TLRLB!$B$5^2.36*TLRLB!$B$6^4.77,
EXP(-21)*E$35^1.11*$B45^0.23*SRJA!$B$5^1.85*SRJA!$B$6^2.81,
EXP(-8.5)*E$35^1*SRLB!$B$6^1.46,
EXP(-13.42)*E$35^1.04*$B45^0.25*SUJA!$B$6^3.58)</f>
        <v>3.8601007001261176</v>
      </c>
      <c r="F58">
        <f>CHOOSE($F$9,
EXP(-30.37)*F$35^0.51*$B45^0.27*TRJA!$B$5^3.97*TRJA!$B$6^1.58,
EXP(-38.47)*F$35^0.025*$B45^0.13*TUJA!$B$5^3.8*TUJA!$B$6^5.8,
EXP(1.21)*F$35^0.4*$B45^0.21*TULB!$B$5^-4.53*TULB!$B$6^3.07,
EXP(-26.13)*F$35^0.92*$B45^0.42*TLRJA!$B$5^2.24*TLRJA!$B$6^5.26,
EXP(-21.17)*F$35^-0.034*$B45^0.35*TLRLB!$B$5^2.36*TLRLB!$B$6^4.77,
EXP(-21)*F$35^1.11*$B45^0.23*SRJA!$B$5^1.85*SRJA!$B$6^2.81,
EXP(-8.5)*F$35^1*SRLB!$B$6^1.46,
EXP(-13.42)*F$35^1.04*$B45^0.25*SUJA!$B$6^3.58)</f>
        <v>3.8879628171542135</v>
      </c>
      <c r="G58">
        <f>CHOOSE($F$9,
EXP(-30.37)*G$35^0.51*$B45^0.27*TRJA!$B$5^3.97*TRJA!$B$6^1.58,
EXP(-38.47)*G$35^0.025*$B45^0.13*TUJA!$B$5^3.8*TUJA!$B$6^5.8,
EXP(1.21)*G$35^0.4*$B45^0.21*TULB!$B$5^-4.53*TULB!$B$6^3.07,
EXP(-26.13)*G$35^0.92*$B45^0.42*TLRJA!$B$5^2.24*TLRJA!$B$6^5.26,
EXP(-21.17)*G$35^-0.034*$B45^0.35*TLRLB!$B$5^2.36*TLRLB!$B$6^4.77,
EXP(-21)*G$35^1.11*$B45^0.23*SRJA!$B$5^1.85*SRJA!$B$6^2.81,
EXP(-8.5)*G$35^1*SRLB!$B$6^1.46,
EXP(-13.42)*G$35^1.04*$B45^0.25*SUJA!$B$6^3.58)</f>
        <v>3.909712773539467</v>
      </c>
      <c r="H58">
        <f>CHOOSE($F$9,
EXP(-30.37)*H$35^0.51*$B45^0.27*TRJA!$B$5^3.97*TRJA!$B$6^1.58,
EXP(-38.47)*H$35^0.025*$B45^0.13*TUJA!$B$5^3.8*TUJA!$B$6^5.8,
EXP(1.21)*H$35^0.4*$B45^0.21*TULB!$B$5^-4.53*TULB!$B$6^3.07,
EXP(-26.13)*H$35^0.92*$B45^0.42*TLRJA!$B$5^2.24*TLRJA!$B$6^5.26,
EXP(-21.17)*H$35^-0.034*$B45^0.35*TLRLB!$B$5^2.36*TLRLB!$B$6^4.77,
EXP(-21)*H$35^1.11*$B45^0.23*SRJA!$B$5^1.85*SRJA!$B$6^2.81,
EXP(-8.5)*H$35^1*SRLB!$B$6^1.46,
EXP(-13.42)*H$35^1.04*$B45^0.25*SUJA!$B$6^3.58)</f>
        <v>3.9275740718496865</v>
      </c>
      <c r="I58">
        <f>CHOOSE($F$9,
EXP(-30.37)*I$35^0.51*$B45^0.27*TRJA!$B$5^3.97*TRJA!$B$6^1.58,
EXP(-38.47)*I$35^0.025*$B45^0.13*TUJA!$B$5^3.8*TUJA!$B$6^5.8,
EXP(1.21)*I$35^0.4*$B45^0.21*TULB!$B$5^-4.53*TULB!$B$6^3.07,
EXP(-26.13)*I$35^0.92*$B45^0.42*TLRJA!$B$5^2.24*TLRJA!$B$6^5.26,
EXP(-21.17)*I$35^-0.034*$B45^0.35*TLRLB!$B$5^2.36*TLRLB!$B$6^4.77,
EXP(-21)*I$35^1.11*$B45^0.23*SRJA!$B$5^1.85*SRJA!$B$6^2.81,
EXP(-8.5)*I$35^1*SRLB!$B$6^1.46,
EXP(-13.42)*I$35^1.04*$B45^0.25*SUJA!$B$6^3.58)</f>
        <v>3.9427392299048742</v>
      </c>
      <c r="J58">
        <f>CHOOSE($F$9,
EXP(-30.37)*J$35^0.51*$B45^0.27*TRJA!$B$5^3.97*TRJA!$B$6^1.58,
EXP(-38.47)*J$35^0.025*$B45^0.13*TUJA!$B$5^3.8*TUJA!$B$6^5.8,
EXP(1.21)*J$35^0.4*$B45^0.21*TULB!$B$5^-4.53*TULB!$B$6^3.07,
EXP(-26.13)*J$35^0.92*$B45^0.42*TLRJA!$B$5^2.24*TLRJA!$B$6^5.26,
EXP(-21.17)*J$35^-0.034*$B45^0.35*TLRLB!$B$5^2.36*TLRLB!$B$6^4.77,
EXP(-21)*J$35^1.11*$B45^0.23*SRJA!$B$5^1.85*SRJA!$B$6^2.81,
EXP(-8.5)*J$35^1*SRLB!$B$6^1.46,
EXP(-13.42)*J$35^1.04*$B45^0.25*SUJA!$B$6^3.58)</f>
        <v>3.9559232101047628</v>
      </c>
      <c r="K58">
        <f>CHOOSE($F$9,
EXP(-30.37)*K$35^0.51*$B45^0.27*TRJA!$B$5^3.97*TRJA!$B$6^1.58,
EXP(-38.47)*K$35^0.025*$B45^0.13*TUJA!$B$5^3.8*TUJA!$B$6^5.8,
EXP(1.21)*K$35^0.4*$B45^0.21*TULB!$B$5^-4.53*TULB!$B$6^3.07,
EXP(-26.13)*K$35^0.92*$B45^0.42*TLRJA!$B$5^2.24*TLRJA!$B$6^5.26,
EXP(-21.17)*K$35^-0.034*$B45^0.35*TLRLB!$B$5^2.36*TLRLB!$B$6^4.77,
EXP(-21)*K$35^1.11*$B45^0.23*SRJA!$B$5^1.85*SRJA!$B$6^2.81,
EXP(-8.5)*K$35^1*SRLB!$B$6^1.46,
EXP(-13.42)*K$35^1.04*$B45^0.25*SUJA!$B$6^3.58)</f>
        <v>3.9675888930328909</v>
      </c>
      <c r="L58">
        <f>CHOOSE($F$9,
EXP(-30.37)*L$35^0.51*$B45^0.27*TRJA!$B$5^3.97*TRJA!$B$6^1.58,
EXP(-38.47)*L$35^0.025*$B45^0.13*TUJA!$B$5^3.8*TUJA!$B$6^5.8,
EXP(1.21)*L$35^0.4*$B45^0.21*TULB!$B$5^-4.53*TULB!$B$6^3.07,
EXP(-26.13)*L$35^0.92*$B45^0.42*TLRJA!$B$5^2.24*TLRJA!$B$6^5.26,
EXP(-21.17)*L$35^-0.034*$B45^0.35*TLRLB!$B$5^2.36*TLRLB!$B$6^4.77,
EXP(-21)*L$35^1.11*$B45^0.23*SRJA!$B$5^1.85*SRJA!$B$6^2.81,
EXP(-8.5)*L$35^1*SRLB!$B$6^1.46,
EXP(-13.42)*L$35^1.04*$B45^0.25*SUJA!$B$6^3.58)</f>
        <v>3.9780533490308767</v>
      </c>
    </row>
    <row r="61" spans="1:12" x14ac:dyDescent="0.3">
      <c r="A61" s="8" t="s">
        <v>51</v>
      </c>
      <c r="C61" t="s">
        <v>37</v>
      </c>
    </row>
    <row r="62" spans="1:12" x14ac:dyDescent="0.3">
      <c r="A62" s="4"/>
      <c r="C62">
        <v>100</v>
      </c>
      <c r="D62">
        <v>200</v>
      </c>
      <c r="E62">
        <v>300</v>
      </c>
      <c r="F62">
        <v>400</v>
      </c>
      <c r="G62">
        <v>500</v>
      </c>
      <c r="H62">
        <v>600</v>
      </c>
      <c r="I62">
        <v>700</v>
      </c>
      <c r="J62">
        <v>800</v>
      </c>
      <c r="K62">
        <v>900</v>
      </c>
      <c r="L62">
        <v>1000</v>
      </c>
    </row>
    <row r="63" spans="1:12" x14ac:dyDescent="0.3">
      <c r="A63" s="4" t="s">
        <v>38</v>
      </c>
      <c r="B63">
        <v>1000</v>
      </c>
      <c r="C63">
        <f>CHOOSE($F$10,
EXP(-30.37)*C$48^0.51*$B49^0.27*TRJA!$B$5^3.97*TRJA!$B$6^1.58,
EXP(-38.47)*C$48^0.025*$B49^0.13*TUJA!$B$5^3.8*TUJA!$B$6^5.8,
EXP(1.21)*C$48^0.4*$B49^0.21*TULB!$B$5^-4.53*TULB!$B$6^3.07,
EXP(-26.13)*C$48^0.92*$B49^0.42*TLRJA!$B$5^2.24*TLRJA!$B$6^5.26,
EXP(-21.17)*C$48^-0.034*$B49^0.36*TLRLB!$B$5^2.36*TLRLB!$B$6^4.77,
EXP(-21)*C$48^1.11*$B49^0.23*SRJA!$B$5^1.85*SRJA!$B$6^2.81,
EXP(-8.5)*C$48^1*SRLB!$B$6^1.46,
EXP(-13.42)*C$48^1.04*$B49^0.25*SUJA!$B$6^3.58)</f>
        <v>9.4192601420546848E-2</v>
      </c>
      <c r="D63">
        <f>CHOOSE($F$10,
EXP(-30.37)*D$48^0.51*$B49^0.27*TRJA!$B$5^3.97*TRJA!$B$6^1.58,
EXP(-38.47)*D$48^0.025*$B49^0.13*TUJA!$B$5^3.8*TUJA!$B$6^5.8,
EXP(1.21)*D$48^0.4*$B49^0.21*TULB!$B$5^-4.53*TULB!$B$6^3.07,
EXP(-26.13)*D$48^0.92*$B49^0.42*TLRJA!$B$5^2.24*TLRJA!$B$6^5.26,
EXP(-21.17)*D$48^-0.034*$B49^0.36*TLRLB!$B$5^2.36*TLRLB!$B$6^4.77,
EXP(-21)*D$48^1.11*$B49^0.23*SRJA!$B$5^1.85*SRJA!$B$6^2.81,
EXP(-8.5)*D$48^1*SRLB!$B$6^1.46,
EXP(-13.42)*D$48^1.04*$B49^0.25*SUJA!$B$6^3.58)</f>
        <v>0.19368143177833602</v>
      </c>
      <c r="E63">
        <f>CHOOSE($F$10,
EXP(-30.37)*E$48^0.51*$B49^0.27*TRJA!$B$5^3.97*TRJA!$B$6^1.58,
EXP(-38.47)*E$48^0.025*$B49^0.13*TUJA!$B$5^3.8*TUJA!$B$6^5.8,
EXP(1.21)*E$48^0.4*$B49^0.21*TULB!$B$5^-4.53*TULB!$B$6^3.07,
EXP(-26.13)*E$48^0.92*$B49^0.42*TLRJA!$B$5^2.24*TLRJA!$B$6^5.26,
EXP(-21.17)*E$48^-0.034*$B49^0.36*TLRLB!$B$5^2.36*TLRLB!$B$6^4.77,
EXP(-21)*E$48^1.11*$B49^0.23*SRJA!$B$5^1.85*SRJA!$B$6^2.81,
EXP(-8.5)*E$48^1*SRLB!$B$6^1.46,
EXP(-13.42)*E$48^1.04*$B49^0.25*SUJA!$B$6^3.58)</f>
        <v>0.29527242876581566</v>
      </c>
      <c r="F63">
        <f>CHOOSE($F$10,
EXP(-30.37)*F$48^0.51*$B49^0.27*TRJA!$B$5^3.97*TRJA!$B$6^1.58,
EXP(-38.47)*F$48^0.025*$B49^0.13*TUJA!$B$5^3.8*TUJA!$B$6^5.8,
EXP(1.21)*F$48^0.4*$B49^0.21*TULB!$B$5^-4.53*TULB!$B$6^3.07,
EXP(-26.13)*F$48^0.92*$B49^0.42*TLRJA!$B$5^2.24*TLRJA!$B$6^5.26,
EXP(-21.17)*F$48^-0.034*$B49^0.36*TLRLB!$B$5^2.36*TLRLB!$B$6^4.77,
EXP(-21)*F$48^1.11*$B49^0.23*SRJA!$B$5^1.85*SRJA!$B$6^2.81,
EXP(-8.5)*F$48^1*SRLB!$B$6^1.46,
EXP(-13.42)*F$48^1.04*$B49^0.25*SUJA!$B$6^3.58)</f>
        <v>0.39825311595570195</v>
      </c>
      <c r="G63">
        <f>CHOOSE($F$10,
EXP(-30.37)*G$48^0.51*$B49^0.27*TRJA!$B$5^3.97*TRJA!$B$6^1.58,
EXP(-38.47)*G$48^0.025*$B49^0.13*TUJA!$B$5^3.8*TUJA!$B$6^5.8,
EXP(1.21)*G$48^0.4*$B49^0.21*TULB!$B$5^-4.53*TULB!$B$6^3.07,
EXP(-26.13)*G$48^0.92*$B49^0.42*TLRJA!$B$5^2.24*TLRJA!$B$6^5.26,
EXP(-21.17)*G$48^-0.034*$B49^0.36*TLRLB!$B$5^2.36*TLRLB!$B$6^4.77,
EXP(-21)*G$48^1.11*$B49^0.23*SRJA!$B$5^1.85*SRJA!$B$6^2.81,
EXP(-8.5)*G$48^1*SRLB!$B$6^1.46,
EXP(-13.42)*G$48^1.04*$B49^0.25*SUJA!$B$6^3.58)</f>
        <v>0.50227966504230925</v>
      </c>
      <c r="H63">
        <f>CHOOSE($F$10,
EXP(-30.37)*H$48^0.51*$B49^0.27*TRJA!$B$5^3.97*TRJA!$B$6^1.58,
EXP(-38.47)*H$48^0.025*$B49^0.13*TUJA!$B$5^3.8*TUJA!$B$6^5.8,
EXP(1.21)*H$48^0.4*$B49^0.21*TULB!$B$5^-4.53*TULB!$B$6^3.07,
EXP(-26.13)*H$48^0.92*$B49^0.42*TLRJA!$B$5^2.24*TLRJA!$B$6^5.26,
EXP(-21.17)*H$48^-0.034*$B49^0.36*TLRLB!$B$5^2.36*TLRLB!$B$6^4.77,
EXP(-21)*H$48^1.11*$B49^0.23*SRJA!$B$5^1.85*SRJA!$B$6^2.81,
EXP(-8.5)*H$48^1*SRLB!$B$6^1.46,
EXP(-13.42)*H$48^1.04*$B49^0.25*SUJA!$B$6^3.58)</f>
        <v>0.60714733328890691</v>
      </c>
      <c r="I63">
        <f>CHOOSE($F$10,
EXP(-30.37)*I$48^0.51*$B49^0.27*TRJA!$B$5^3.97*TRJA!$B$6^1.58,
EXP(-38.47)*I$48^0.025*$B49^0.13*TUJA!$B$5^3.8*TUJA!$B$6^5.8,
EXP(1.21)*I$48^0.4*$B49^0.21*TULB!$B$5^-4.53*TULB!$B$6^3.07,
EXP(-26.13)*I$48^0.92*$B49^0.42*TLRJA!$B$5^2.24*TLRJA!$B$6^5.26,
EXP(-21.17)*I$48^-0.034*$B49^0.36*TLRLB!$B$5^2.36*TLRLB!$B$6^4.77,
EXP(-21)*I$48^1.11*$B49^0.23*SRJA!$B$5^1.85*SRJA!$B$6^2.81,
EXP(-8.5)*I$48^1*SRLB!$B$6^1.46,
EXP(-13.42)*I$48^1.04*$B49^0.25*SUJA!$B$6^3.58)</f>
        <v>0.71271968349521564</v>
      </c>
      <c r="J63">
        <f>CHOOSE($F$10,
EXP(-30.37)*J$48^0.51*$B49^0.27*TRJA!$B$5^3.97*TRJA!$B$6^1.58,
EXP(-38.47)*J$48^0.025*$B49^0.13*TUJA!$B$5^3.8*TUJA!$B$6^5.8,
EXP(1.21)*J$48^0.4*$B49^0.21*TULB!$B$5^-4.53*TULB!$B$6^3.07,
EXP(-26.13)*J$48^0.92*$B49^0.42*TLRJA!$B$5^2.24*TLRJA!$B$6^5.26,
EXP(-21.17)*J$48^-0.034*$B49^0.36*TLRLB!$B$5^2.36*TLRLB!$B$6^4.77,
EXP(-21)*J$48^1.11*$B49^0.23*SRJA!$B$5^1.85*SRJA!$B$6^2.81,
EXP(-8.5)*J$48^1*SRLB!$B$6^1.46,
EXP(-13.42)*J$48^1.04*$B49^0.25*SUJA!$B$6^3.58)</f>
        <v>0.81889907004583795</v>
      </c>
      <c r="K63">
        <f>CHOOSE($F$10,
EXP(-30.37)*K$48^0.51*$B49^0.27*TRJA!$B$5^3.97*TRJA!$B$6^1.58,
EXP(-38.47)*K$48^0.025*$B49^0.13*TUJA!$B$5^3.8*TUJA!$B$6^5.8,
EXP(1.21)*K$48^0.4*$B49^0.21*TULB!$B$5^-4.53*TULB!$B$6^3.07,
EXP(-26.13)*K$48^0.92*$B49^0.42*TLRJA!$B$5^2.24*TLRJA!$B$6^5.26,
EXP(-21.17)*K$48^-0.034*$B49^0.36*TLRLB!$B$5^2.36*TLRLB!$B$6^4.77,
EXP(-21)*K$48^1.11*$B49^0.23*SRJA!$B$5^1.85*SRJA!$B$6^2.81,
EXP(-8.5)*K$48^1*SRLB!$B$6^1.46,
EXP(-13.42)*K$48^1.04*$B49^0.25*SUJA!$B$6^3.58)</f>
        <v>0.92561205311657624</v>
      </c>
      <c r="L63">
        <f>CHOOSE($F$10,
EXP(-30.37)*L$48^0.51*$B49^0.27*TRJA!$B$5^3.97*TRJA!$B$6^1.58,
EXP(-38.47)*L$48^0.025*$B49^0.13*TUJA!$B$5^3.8*TUJA!$B$6^5.8,
EXP(1.21)*L$48^0.4*$B49^0.21*TULB!$B$5^-4.53*TULB!$B$6^3.07,
EXP(-26.13)*L$48^0.92*$B49^0.42*TLRJA!$B$5^2.24*TLRJA!$B$6^5.26,
EXP(-21.17)*L$48^-0.034*$B49^0.36*TLRLB!$B$5^2.36*TLRLB!$B$6^4.77,
EXP(-21)*L$48^1.11*$B49^0.23*SRJA!$B$5^1.85*SRJA!$B$6^2.81,
EXP(-8.5)*L$48^1*SRLB!$B$6^1.46,
EXP(-13.42)*L$48^1.04*$B49^0.25*SUJA!$B$6^3.58)</f>
        <v>1.032801336956352</v>
      </c>
    </row>
    <row r="64" spans="1:12" x14ac:dyDescent="0.3">
      <c r="A64" s="4"/>
      <c r="B64">
        <v>2000</v>
      </c>
      <c r="C64">
        <f>CHOOSE($F$10,
EXP(-30.37)*C$48^0.51*$B50^0.27*TRJA!$B$5^3.97*TRJA!$B$6^1.58,
EXP(-38.47)*C$48^0.025*$B50^0.13*TUJA!$B$5^3.8*TUJA!$B$6^5.8,
EXP(1.21)*C$48^0.4*$B50^0.21*TULB!$B$5^-4.53*TULB!$B$6^3.07,
EXP(-26.13)*C$48^0.92*$B50^0.42*TLRJA!$B$5^2.24*TLRJA!$B$6^5.26,
EXP(-21.17)*C$48^-0.034*$B50^0.36*TLRLB!$B$5^2.36*TLRLB!$B$6^4.77,
EXP(-21)*C$48^1.11*$B50^0.23*SRJA!$B$5^1.85*SRJA!$B$6^2.81,
EXP(-8.5)*C$48^1*SRLB!$B$6^1.46,
EXP(-13.42)*C$48^1.04*$B50^0.25*SUJA!$B$6^3.58)</f>
        <v>0.11201451178992974</v>
      </c>
      <c r="D64">
        <f>CHOOSE($F$10,
EXP(-30.37)*D$48^0.51*$B50^0.27*TRJA!$B$5^3.97*TRJA!$B$6^1.58,
EXP(-38.47)*D$48^0.025*$B50^0.13*TUJA!$B$5^3.8*TUJA!$B$6^5.8,
EXP(1.21)*D$48^0.4*$B50^0.21*TULB!$B$5^-4.53*TULB!$B$6^3.07,
EXP(-26.13)*D$48^0.92*$B50^0.42*TLRJA!$B$5^2.24*TLRJA!$B$6^5.26,
EXP(-21.17)*D$48^-0.034*$B50^0.36*TLRLB!$B$5^2.36*TLRLB!$B$6^4.77,
EXP(-21)*D$48^1.11*$B50^0.23*SRJA!$B$5^1.85*SRJA!$B$6^2.81,
EXP(-8.5)*D$48^1*SRLB!$B$6^1.46,
EXP(-13.42)*D$48^1.04*$B50^0.25*SUJA!$B$6^3.58)</f>
        <v>0.23032733671471134</v>
      </c>
      <c r="E64">
        <f>CHOOSE($F$10,
EXP(-30.37)*E$48^0.51*$B50^0.27*TRJA!$B$5^3.97*TRJA!$B$6^1.58,
EXP(-38.47)*E$48^0.025*$B50^0.13*TUJA!$B$5^3.8*TUJA!$B$6^5.8,
EXP(1.21)*E$48^0.4*$B50^0.21*TULB!$B$5^-4.53*TULB!$B$6^3.07,
EXP(-26.13)*E$48^0.92*$B50^0.42*TLRJA!$B$5^2.24*TLRJA!$B$6^5.26,
EXP(-21.17)*E$48^-0.034*$B50^0.36*TLRLB!$B$5^2.36*TLRLB!$B$6^4.77,
EXP(-21)*E$48^1.11*$B50^0.23*SRJA!$B$5^1.85*SRJA!$B$6^2.81,
EXP(-8.5)*E$48^1*SRLB!$B$6^1.46,
EXP(-13.42)*E$48^1.04*$B50^0.25*SUJA!$B$6^3.58)</f>
        <v>0.35114007315244211</v>
      </c>
      <c r="F64">
        <f>CHOOSE($F$10,
EXP(-30.37)*F$48^0.51*$B50^0.27*TRJA!$B$5^3.97*TRJA!$B$6^1.58,
EXP(-38.47)*F$48^0.025*$B50^0.13*TUJA!$B$5^3.8*TUJA!$B$6^5.8,
EXP(1.21)*F$48^0.4*$B50^0.21*TULB!$B$5^-4.53*TULB!$B$6^3.07,
EXP(-26.13)*F$48^0.92*$B50^0.42*TLRJA!$B$5^2.24*TLRJA!$B$6^5.26,
EXP(-21.17)*F$48^-0.034*$B50^0.36*TLRLB!$B$5^2.36*TLRLB!$B$6^4.77,
EXP(-21)*F$48^1.11*$B50^0.23*SRJA!$B$5^1.85*SRJA!$B$6^2.81,
EXP(-8.5)*F$48^1*SRLB!$B$6^1.46,
EXP(-13.42)*F$48^1.04*$B50^0.25*SUJA!$B$6^3.58)</f>
        <v>0.47360543906652458</v>
      </c>
      <c r="G64">
        <f>CHOOSE($F$10,
EXP(-30.37)*G$48^0.51*$B50^0.27*TRJA!$B$5^3.97*TRJA!$B$6^1.58,
EXP(-38.47)*G$48^0.025*$B50^0.13*TUJA!$B$5^3.8*TUJA!$B$6^5.8,
EXP(1.21)*G$48^0.4*$B50^0.21*TULB!$B$5^-4.53*TULB!$B$6^3.07,
EXP(-26.13)*G$48^0.92*$B50^0.42*TLRJA!$B$5^2.24*TLRJA!$B$6^5.26,
EXP(-21.17)*G$48^-0.034*$B50^0.36*TLRLB!$B$5^2.36*TLRLB!$B$6^4.77,
EXP(-21)*G$48^1.11*$B50^0.23*SRJA!$B$5^1.85*SRJA!$B$6^2.81,
EXP(-8.5)*G$48^1*SRLB!$B$6^1.46,
EXP(-13.42)*G$48^1.04*$B50^0.25*SUJA!$B$6^3.58)</f>
        <v>0.59731455138949774</v>
      </c>
      <c r="H64">
        <f>CHOOSE($F$10,
EXP(-30.37)*H$48^0.51*$B50^0.27*TRJA!$B$5^3.97*TRJA!$B$6^1.58,
EXP(-38.47)*H$48^0.025*$B50^0.13*TUJA!$B$5^3.8*TUJA!$B$6^5.8,
EXP(1.21)*H$48^0.4*$B50^0.21*TULB!$B$5^-4.53*TULB!$B$6^3.07,
EXP(-26.13)*H$48^0.92*$B50^0.42*TLRJA!$B$5^2.24*TLRJA!$B$6^5.26,
EXP(-21.17)*H$48^-0.034*$B50^0.36*TLRLB!$B$5^2.36*TLRLB!$B$6^4.77,
EXP(-21)*H$48^1.11*$B50^0.23*SRJA!$B$5^1.85*SRJA!$B$6^2.81,
EXP(-8.5)*H$48^1*SRLB!$B$6^1.46,
EXP(-13.42)*H$48^1.04*$B50^0.25*SUJA!$B$6^3.58)</f>
        <v>0.72202392860209652</v>
      </c>
      <c r="I64">
        <f>CHOOSE($F$10,
EXP(-30.37)*I$48^0.51*$B50^0.27*TRJA!$B$5^3.97*TRJA!$B$6^1.58,
EXP(-38.47)*I$48^0.025*$B50^0.13*TUJA!$B$5^3.8*TUJA!$B$6^5.8,
EXP(1.21)*I$48^0.4*$B50^0.21*TULB!$B$5^-4.53*TULB!$B$6^3.07,
EXP(-26.13)*I$48^0.92*$B50^0.42*TLRJA!$B$5^2.24*TLRJA!$B$6^5.26,
EXP(-21.17)*I$48^-0.034*$B50^0.36*TLRLB!$B$5^2.36*TLRLB!$B$6^4.77,
EXP(-21)*I$48^1.11*$B50^0.23*SRJA!$B$5^1.85*SRJA!$B$6^2.81,
EXP(-8.5)*I$48^1*SRLB!$B$6^1.46,
EXP(-13.42)*I$48^1.04*$B50^0.25*SUJA!$B$6^3.58)</f>
        <v>0.8475713186149979</v>
      </c>
      <c r="J64">
        <f>CHOOSE($F$10,
EXP(-30.37)*J$48^0.51*$B50^0.27*TRJA!$B$5^3.97*TRJA!$B$6^1.58,
EXP(-38.47)*J$48^0.025*$B50^0.13*TUJA!$B$5^3.8*TUJA!$B$6^5.8,
EXP(1.21)*J$48^0.4*$B50^0.21*TULB!$B$5^-4.53*TULB!$B$6^3.07,
EXP(-26.13)*J$48^0.92*$B50^0.42*TLRJA!$B$5^2.24*TLRJA!$B$6^5.26,
EXP(-21.17)*J$48^-0.034*$B50^0.36*TLRLB!$B$5^2.36*TLRLB!$B$6^4.77,
EXP(-21)*J$48^1.11*$B50^0.23*SRJA!$B$5^1.85*SRJA!$B$6^2.81,
EXP(-8.5)*J$48^1*SRLB!$B$6^1.46,
EXP(-13.42)*J$48^1.04*$B50^0.25*SUJA!$B$6^3.58)</f>
        <v>0.97384060056762234</v>
      </c>
      <c r="K64">
        <f>CHOOSE($F$10,
EXP(-30.37)*K$48^0.51*$B50^0.27*TRJA!$B$5^3.97*TRJA!$B$6^1.58,
EXP(-38.47)*K$48^0.025*$B50^0.13*TUJA!$B$5^3.8*TUJA!$B$6^5.8,
EXP(1.21)*K$48^0.4*$B50^0.21*TULB!$B$5^-4.53*TULB!$B$6^3.07,
EXP(-26.13)*K$48^0.92*$B50^0.42*TLRJA!$B$5^2.24*TLRJA!$B$6^5.26,
EXP(-21.17)*K$48^-0.034*$B50^0.36*TLRLB!$B$5^2.36*TLRLB!$B$6^4.77,
EXP(-21)*K$48^1.11*$B50^0.23*SRJA!$B$5^1.85*SRJA!$B$6^2.81,
EXP(-8.5)*K$48^1*SRLB!$B$6^1.46,
EXP(-13.42)*K$48^1.04*$B50^0.25*SUJA!$B$6^3.58)</f>
        <v>1.1007444392985093</v>
      </c>
      <c r="L64">
        <f>CHOOSE($F$10,
EXP(-30.37)*L$48^0.51*$B50^0.27*TRJA!$B$5^3.97*TRJA!$B$6^1.58,
EXP(-38.47)*L$48^0.025*$B50^0.13*TUJA!$B$5^3.8*TUJA!$B$6^5.8,
EXP(1.21)*L$48^0.4*$B50^0.21*TULB!$B$5^-4.53*TULB!$B$6^3.07,
EXP(-26.13)*L$48^0.92*$B50^0.42*TLRJA!$B$5^2.24*TLRJA!$B$6^5.26,
EXP(-21.17)*L$48^-0.034*$B50^0.36*TLRLB!$B$5^2.36*TLRLB!$B$6^4.77,
EXP(-21)*L$48^1.11*$B50^0.23*SRJA!$B$5^1.85*SRJA!$B$6^2.81,
EXP(-8.5)*L$48^1*SRLB!$B$6^1.46,
EXP(-13.42)*L$48^1.04*$B50^0.25*SUJA!$B$6^3.58)</f>
        <v>1.2282146982928166</v>
      </c>
    </row>
    <row r="65" spans="1:12" x14ac:dyDescent="0.3">
      <c r="A65" s="4"/>
      <c r="B65">
        <v>3000</v>
      </c>
      <c r="C65">
        <f>CHOOSE($F$10,
EXP(-30.37)*C$48^0.51*$B51^0.27*TRJA!$B$5^3.97*TRJA!$B$6^1.58,
EXP(-38.47)*C$48^0.025*$B51^0.13*TUJA!$B$5^3.8*TUJA!$B$6^5.8,
EXP(1.21)*C$48^0.4*$B51^0.21*TULB!$B$5^-4.53*TULB!$B$6^3.07,
EXP(-26.13)*C$48^0.92*$B51^0.42*TLRJA!$B$5^2.24*TLRJA!$B$6^5.26,
EXP(-21.17)*C$48^-0.034*$B51^0.36*TLRLB!$B$5^2.36*TLRLB!$B$6^4.77,
EXP(-21)*C$48^1.11*$B51^0.23*SRJA!$B$5^1.85*SRJA!$B$6^2.81,
EXP(-8.5)*C$48^1*SRLB!$B$6^1.46,
EXP(-13.42)*C$48^1.04*$B51^0.25*SUJA!$B$6^3.58)</f>
        <v>0.12396443494197372</v>
      </c>
      <c r="D65">
        <f>CHOOSE($F$10,
EXP(-30.37)*D$48^0.51*$B51^0.27*TRJA!$B$5^3.97*TRJA!$B$6^1.58,
EXP(-38.47)*D$48^0.025*$B51^0.13*TUJA!$B$5^3.8*TUJA!$B$6^5.8,
EXP(1.21)*D$48^0.4*$B51^0.21*TULB!$B$5^-4.53*TULB!$B$6^3.07,
EXP(-26.13)*D$48^0.92*$B51^0.42*TLRJA!$B$5^2.24*TLRJA!$B$6^5.26,
EXP(-21.17)*D$48^-0.034*$B51^0.36*TLRLB!$B$5^2.36*TLRLB!$B$6^4.77,
EXP(-21)*D$48^1.11*$B51^0.23*SRJA!$B$5^1.85*SRJA!$B$6^2.81,
EXP(-8.5)*D$48^1*SRLB!$B$6^1.46,
EXP(-13.42)*D$48^1.04*$B51^0.25*SUJA!$B$6^3.58)</f>
        <v>0.25489909915489906</v>
      </c>
      <c r="E65">
        <f>CHOOSE($F$10,
EXP(-30.37)*E$48^0.51*$B51^0.27*TRJA!$B$5^3.97*TRJA!$B$6^1.58,
EXP(-38.47)*E$48^0.025*$B51^0.13*TUJA!$B$5^3.8*TUJA!$B$6^5.8,
EXP(1.21)*E$48^0.4*$B51^0.21*TULB!$B$5^-4.53*TULB!$B$6^3.07,
EXP(-26.13)*E$48^0.92*$B51^0.42*TLRJA!$B$5^2.24*TLRJA!$B$6^5.26,
EXP(-21.17)*E$48^-0.034*$B51^0.36*TLRLB!$B$5^2.36*TLRLB!$B$6^4.77,
EXP(-21)*E$48^1.11*$B51^0.23*SRJA!$B$5^1.85*SRJA!$B$6^2.81,
EXP(-8.5)*E$48^1*SRLB!$B$6^1.46,
EXP(-13.42)*E$48^1.04*$B51^0.25*SUJA!$B$6^3.58)</f>
        <v>0.38860037024005595</v>
      </c>
      <c r="F65">
        <f>CHOOSE($F$10,
EXP(-30.37)*F$48^0.51*$B51^0.27*TRJA!$B$5^3.97*TRJA!$B$6^1.58,
EXP(-38.47)*F$48^0.025*$B51^0.13*TUJA!$B$5^3.8*TUJA!$B$6^5.8,
EXP(1.21)*F$48^0.4*$B51^0.21*TULB!$B$5^-4.53*TULB!$B$6^3.07,
EXP(-26.13)*F$48^0.92*$B51^0.42*TLRJA!$B$5^2.24*TLRJA!$B$6^5.26,
EXP(-21.17)*F$48^-0.034*$B51^0.36*TLRLB!$B$5^2.36*TLRLB!$B$6^4.77,
EXP(-21)*F$48^1.11*$B51^0.23*SRJA!$B$5^1.85*SRJA!$B$6^2.81,
EXP(-8.5)*F$48^1*SRLB!$B$6^1.46,
EXP(-13.42)*F$48^1.04*$B51^0.25*SUJA!$B$6^3.58)</f>
        <v>0.52413057648665495</v>
      </c>
      <c r="G65">
        <f>CHOOSE($F$10,
EXP(-30.37)*G$48^0.51*$B51^0.27*TRJA!$B$5^3.97*TRJA!$B$6^1.58,
EXP(-38.47)*G$48^0.025*$B51^0.13*TUJA!$B$5^3.8*TUJA!$B$6^5.8,
EXP(1.21)*G$48^0.4*$B51^0.21*TULB!$B$5^-4.53*TULB!$B$6^3.07,
EXP(-26.13)*G$48^0.92*$B51^0.42*TLRJA!$B$5^2.24*TLRJA!$B$6^5.26,
EXP(-21.17)*G$48^-0.034*$B51^0.36*TLRLB!$B$5^2.36*TLRLB!$B$6^4.77,
EXP(-21)*G$48^1.11*$B51^0.23*SRJA!$B$5^1.85*SRJA!$B$6^2.81,
EXP(-8.5)*G$48^1*SRLB!$B$6^1.46,
EXP(-13.42)*G$48^1.04*$B51^0.25*SUJA!$B$6^3.58)</f>
        <v>0.66103721439666552</v>
      </c>
      <c r="H65">
        <f>CHOOSE($F$10,
EXP(-30.37)*H$48^0.51*$B51^0.27*TRJA!$B$5^3.97*TRJA!$B$6^1.58,
EXP(-38.47)*H$48^0.025*$B51^0.13*TUJA!$B$5^3.8*TUJA!$B$6^5.8,
EXP(1.21)*H$48^0.4*$B51^0.21*TULB!$B$5^-4.53*TULB!$B$6^3.07,
EXP(-26.13)*H$48^0.92*$B51^0.42*TLRJA!$B$5^2.24*TLRJA!$B$6^5.26,
EXP(-21.17)*H$48^-0.034*$B51^0.36*TLRLB!$B$5^2.36*TLRLB!$B$6^4.77,
EXP(-21)*H$48^1.11*$B51^0.23*SRJA!$B$5^1.85*SRJA!$B$6^2.81,
EXP(-8.5)*H$48^1*SRLB!$B$6^1.46,
EXP(-13.42)*H$48^1.04*$B51^0.25*SUJA!$B$6^3.58)</f>
        <v>0.79905082737493605</v>
      </c>
      <c r="I65">
        <f>CHOOSE($F$10,
EXP(-30.37)*I$48^0.51*$B51^0.27*TRJA!$B$5^3.97*TRJA!$B$6^1.58,
EXP(-38.47)*I$48^0.025*$B51^0.13*TUJA!$B$5^3.8*TUJA!$B$6^5.8,
EXP(1.21)*I$48^0.4*$B51^0.21*TULB!$B$5^-4.53*TULB!$B$6^3.07,
EXP(-26.13)*I$48^0.92*$B51^0.42*TLRJA!$B$5^2.24*TLRJA!$B$6^5.26,
EXP(-21.17)*I$48^-0.034*$B51^0.36*TLRLB!$B$5^2.36*TLRLB!$B$6^4.77,
EXP(-21)*I$48^1.11*$B51^0.23*SRJA!$B$5^1.85*SRJA!$B$6^2.81,
EXP(-8.5)*I$48^1*SRLB!$B$6^1.46,
EXP(-13.42)*I$48^1.04*$B51^0.25*SUJA!$B$6^3.58)</f>
        <v>0.93799185396777873</v>
      </c>
      <c r="J65">
        <f>CHOOSE($F$10,
EXP(-30.37)*J$48^0.51*$B51^0.27*TRJA!$B$5^3.97*TRJA!$B$6^1.58,
EXP(-38.47)*J$48^0.025*$B51^0.13*TUJA!$B$5^3.8*TUJA!$B$6^5.8,
EXP(1.21)*J$48^0.4*$B51^0.21*TULB!$B$5^-4.53*TULB!$B$6^3.07,
EXP(-26.13)*J$48^0.92*$B51^0.42*TLRJA!$B$5^2.24*TLRJA!$B$6^5.26,
EXP(-21.17)*J$48^-0.034*$B51^0.36*TLRLB!$B$5^2.36*TLRLB!$B$6^4.77,
EXP(-21)*J$48^1.11*$B51^0.23*SRJA!$B$5^1.85*SRJA!$B$6^2.81,
EXP(-8.5)*J$48^1*SRLB!$B$6^1.46,
EXP(-13.42)*J$48^1.04*$B51^0.25*SUJA!$B$6^3.58)</f>
        <v>1.0777317853182902</v>
      </c>
      <c r="K65">
        <f>CHOOSE($F$10,
EXP(-30.37)*K$48^0.51*$B51^0.27*TRJA!$B$5^3.97*TRJA!$B$6^1.58,
EXP(-38.47)*K$48^0.025*$B51^0.13*TUJA!$B$5^3.8*TUJA!$B$6^5.8,
EXP(1.21)*K$48^0.4*$B51^0.21*TULB!$B$5^-4.53*TULB!$B$6^3.07,
EXP(-26.13)*K$48^0.92*$B51^0.42*TLRJA!$B$5^2.24*TLRJA!$B$6^5.26,
EXP(-21.17)*K$48^-0.034*$B51^0.36*TLRLB!$B$5^2.36*TLRLB!$B$6^4.77,
EXP(-21)*K$48^1.11*$B51^0.23*SRJA!$B$5^1.85*SRJA!$B$6^2.81,
EXP(-8.5)*K$48^1*SRLB!$B$6^1.46,
EXP(-13.42)*K$48^1.04*$B51^0.25*SUJA!$B$6^3.58)</f>
        <v>1.2181739691823281</v>
      </c>
      <c r="L65">
        <f>CHOOSE($F$10,
EXP(-30.37)*L$48^0.51*$B51^0.27*TRJA!$B$5^3.97*TRJA!$B$6^1.58,
EXP(-38.47)*L$48^0.025*$B51^0.13*TUJA!$B$5^3.8*TUJA!$B$6^5.8,
EXP(1.21)*L$48^0.4*$B51^0.21*TULB!$B$5^-4.53*TULB!$B$6^3.07,
EXP(-26.13)*L$48^0.92*$B51^0.42*TLRJA!$B$5^2.24*TLRJA!$B$6^5.26,
EXP(-21.17)*L$48^-0.034*$B51^0.36*TLRLB!$B$5^2.36*TLRLB!$B$6^4.77,
EXP(-21)*L$48^1.11*$B51^0.23*SRJA!$B$5^1.85*SRJA!$B$6^2.81,
EXP(-8.5)*L$48^1*SRLB!$B$6^1.46,
EXP(-13.42)*L$48^1.04*$B51^0.25*SUJA!$B$6^3.58)</f>
        <v>1.3592430001108453</v>
      </c>
    </row>
    <row r="66" spans="1:12" x14ac:dyDescent="0.3">
      <c r="A66" s="4"/>
      <c r="B66">
        <v>4000</v>
      </c>
      <c r="C66">
        <f>CHOOSE($F$10,
EXP(-30.37)*C$48^0.51*$B52^0.27*TRJA!$B$5^3.97*TRJA!$B$6^1.58,
EXP(-38.47)*C$48^0.025*$B52^0.13*TUJA!$B$5^3.8*TUJA!$B$6^5.8,
EXP(1.21)*C$48^0.4*$B52^0.21*TULB!$B$5^-4.53*TULB!$B$6^3.07,
EXP(-26.13)*C$48^0.92*$B52^0.42*TLRJA!$B$5^2.24*TLRJA!$B$6^5.26,
EXP(-21.17)*C$48^-0.034*$B52^0.36*TLRLB!$B$5^2.36*TLRLB!$B$6^4.77,
EXP(-21)*C$48^1.11*$B52^0.23*SRJA!$B$5^1.85*SRJA!$B$6^2.81,
EXP(-8.5)*C$48^1*SRLB!$B$6^1.46,
EXP(-13.42)*C$48^1.04*$B52^0.25*SUJA!$B$6^3.58)</f>
        <v>0.13320845440414064</v>
      </c>
      <c r="D66">
        <f>CHOOSE($F$10,
EXP(-30.37)*D$48^0.51*$B52^0.27*TRJA!$B$5^3.97*TRJA!$B$6^1.58,
EXP(-38.47)*D$48^0.025*$B52^0.13*TUJA!$B$5^3.8*TUJA!$B$6^5.8,
EXP(1.21)*D$48^0.4*$B52^0.21*TULB!$B$5^-4.53*TULB!$B$6^3.07,
EXP(-26.13)*D$48^0.92*$B52^0.42*TLRJA!$B$5^2.24*TLRJA!$B$6^5.26,
EXP(-21.17)*D$48^-0.034*$B52^0.36*TLRLB!$B$5^2.36*TLRLB!$B$6^4.77,
EXP(-21)*D$48^1.11*$B52^0.23*SRJA!$B$5^1.85*SRJA!$B$6^2.81,
EXP(-8.5)*D$48^1*SRLB!$B$6^1.46,
EXP(-13.42)*D$48^1.04*$B52^0.25*SUJA!$B$6^3.58)</f>
        <v>0.27390690760076214</v>
      </c>
      <c r="E66">
        <f>CHOOSE($F$10,
EXP(-30.37)*E$48^0.51*$B52^0.27*TRJA!$B$5^3.97*TRJA!$B$6^1.58,
EXP(-38.47)*E$48^0.025*$B52^0.13*TUJA!$B$5^3.8*TUJA!$B$6^5.8,
EXP(1.21)*E$48^0.4*$B52^0.21*TULB!$B$5^-4.53*TULB!$B$6^3.07,
EXP(-26.13)*E$48^0.92*$B52^0.42*TLRJA!$B$5^2.24*TLRJA!$B$6^5.26,
EXP(-21.17)*E$48^-0.034*$B52^0.36*TLRLB!$B$5^2.36*TLRLB!$B$6^4.77,
EXP(-21)*E$48^1.11*$B52^0.23*SRJA!$B$5^1.85*SRJA!$B$6^2.81,
EXP(-8.5)*E$48^1*SRLB!$B$6^1.46,
EXP(-13.42)*E$48^1.04*$B52^0.25*SUJA!$B$6^3.58)</f>
        <v>0.41757827335546016</v>
      </c>
      <c r="F66">
        <f>CHOOSE($F$10,
EXP(-30.37)*F$48^0.51*$B52^0.27*TRJA!$B$5^3.97*TRJA!$B$6^1.58,
EXP(-38.47)*F$48^0.025*$B52^0.13*TUJA!$B$5^3.8*TUJA!$B$6^5.8,
EXP(1.21)*F$48^0.4*$B52^0.21*TULB!$B$5^-4.53*TULB!$B$6^3.07,
EXP(-26.13)*F$48^0.92*$B52^0.42*TLRJA!$B$5^2.24*TLRJA!$B$6^5.26,
EXP(-21.17)*F$48^-0.034*$B52^0.36*TLRLB!$B$5^2.36*TLRLB!$B$6^4.77,
EXP(-21)*F$48^1.11*$B52^0.23*SRJA!$B$5^1.85*SRJA!$B$6^2.81,
EXP(-8.5)*F$48^1*SRLB!$B$6^1.46,
EXP(-13.42)*F$48^1.04*$B52^0.25*SUJA!$B$6^3.58)</f>
        <v>0.56321495784189857</v>
      </c>
      <c r="G66">
        <f>CHOOSE($F$10,
EXP(-30.37)*G$48^0.51*$B52^0.27*TRJA!$B$5^3.97*TRJA!$B$6^1.58,
EXP(-38.47)*G$48^0.025*$B52^0.13*TUJA!$B$5^3.8*TUJA!$B$6^5.8,
EXP(1.21)*G$48^0.4*$B52^0.21*TULB!$B$5^-4.53*TULB!$B$6^3.07,
EXP(-26.13)*G$48^0.92*$B52^0.42*TLRJA!$B$5^2.24*TLRJA!$B$6^5.26,
EXP(-21.17)*G$48^-0.034*$B52^0.36*TLRLB!$B$5^2.36*TLRLB!$B$6^4.77,
EXP(-21)*G$48^1.11*$B52^0.23*SRJA!$B$5^1.85*SRJA!$B$6^2.81,
EXP(-8.5)*G$48^1*SRLB!$B$6^1.46,
EXP(-13.42)*G$48^1.04*$B52^0.25*SUJA!$B$6^3.58)</f>
        <v>0.71033071440704909</v>
      </c>
      <c r="H66">
        <f>CHOOSE($F$10,
EXP(-30.37)*H$48^0.51*$B52^0.27*TRJA!$B$5^3.97*TRJA!$B$6^1.58,
EXP(-38.47)*H$48^0.025*$B52^0.13*TUJA!$B$5^3.8*TUJA!$B$6^5.8,
EXP(1.21)*H$48^0.4*$B52^0.21*TULB!$B$5^-4.53*TULB!$B$6^3.07,
EXP(-26.13)*H$48^0.92*$B52^0.42*TLRJA!$B$5^2.24*TLRJA!$B$6^5.26,
EXP(-21.17)*H$48^-0.034*$B52^0.36*TLRLB!$B$5^2.36*TLRLB!$B$6^4.77,
EXP(-21)*H$48^1.11*$B52^0.23*SRJA!$B$5^1.85*SRJA!$B$6^2.81,
EXP(-8.5)*H$48^1*SRLB!$B$6^1.46,
EXP(-13.42)*H$48^1.04*$B52^0.25*SUJA!$B$6^3.58)</f>
        <v>0.85863599309582994</v>
      </c>
      <c r="I66">
        <f>CHOOSE($F$10,
EXP(-30.37)*I$48^0.51*$B52^0.27*TRJA!$B$5^3.97*TRJA!$B$6^1.58,
EXP(-38.47)*I$48^0.025*$B52^0.13*TUJA!$B$5^3.8*TUJA!$B$6^5.8,
EXP(1.21)*I$48^0.4*$B52^0.21*TULB!$B$5^-4.53*TULB!$B$6^3.07,
EXP(-26.13)*I$48^0.92*$B52^0.42*TLRJA!$B$5^2.24*TLRJA!$B$6^5.26,
EXP(-21.17)*I$48^-0.034*$B52^0.36*TLRLB!$B$5^2.36*TLRLB!$B$6^4.77,
EXP(-21)*I$48^1.11*$B52^0.23*SRJA!$B$5^1.85*SRJA!$B$6^2.81,
EXP(-8.5)*I$48^1*SRLB!$B$6^1.46,
EXP(-13.42)*I$48^1.04*$B52^0.25*SUJA!$B$6^3.58)</f>
        <v>1.0079378425691938</v>
      </c>
      <c r="J66">
        <f>CHOOSE($F$10,
EXP(-30.37)*J$48^0.51*$B52^0.27*TRJA!$B$5^3.97*TRJA!$B$6^1.58,
EXP(-38.47)*J$48^0.025*$B52^0.13*TUJA!$B$5^3.8*TUJA!$B$6^5.8,
EXP(1.21)*J$48^0.4*$B52^0.21*TULB!$B$5^-4.53*TULB!$B$6^3.07,
EXP(-26.13)*J$48^0.92*$B52^0.42*TLRJA!$B$5^2.24*TLRJA!$B$6^5.26,
EXP(-21.17)*J$48^-0.034*$B52^0.36*TLRLB!$B$5^2.36*TLRLB!$B$6^4.77,
EXP(-21)*J$48^1.11*$B52^0.23*SRJA!$B$5^1.85*SRJA!$B$6^2.81,
EXP(-8.5)*J$48^1*SRLB!$B$6^1.46,
EXP(-13.42)*J$48^1.04*$B52^0.25*SUJA!$B$6^3.58)</f>
        <v>1.1580981710735394</v>
      </c>
      <c r="K66">
        <f>CHOOSE($F$10,
EXP(-30.37)*K$48^0.51*$B52^0.27*TRJA!$B$5^3.97*TRJA!$B$6^1.58,
EXP(-38.47)*K$48^0.025*$B52^0.13*TUJA!$B$5^3.8*TUJA!$B$6^5.8,
EXP(1.21)*K$48^0.4*$B52^0.21*TULB!$B$5^-4.53*TULB!$B$6^3.07,
EXP(-26.13)*K$48^0.92*$B52^0.42*TLRJA!$B$5^2.24*TLRJA!$B$6^5.26,
EXP(-21.17)*K$48^-0.034*$B52^0.36*TLRLB!$B$5^2.36*TLRLB!$B$6^4.77,
EXP(-21)*K$48^1.11*$B52^0.23*SRJA!$B$5^1.85*SRJA!$B$6^2.81,
EXP(-8.5)*K$48^1*SRLB!$B$6^1.46,
EXP(-13.42)*K$48^1.04*$B52^0.25*SUJA!$B$6^3.58)</f>
        <v>1.309013119013468</v>
      </c>
      <c r="L66">
        <f>CHOOSE($F$10,
EXP(-30.37)*L$48^0.51*$B52^0.27*TRJA!$B$5^3.97*TRJA!$B$6^1.58,
EXP(-38.47)*L$48^0.025*$B52^0.13*TUJA!$B$5^3.8*TUJA!$B$6^5.8,
EXP(1.21)*L$48^0.4*$B52^0.21*TULB!$B$5^-4.53*TULB!$B$6^3.07,
EXP(-26.13)*L$48^0.92*$B52^0.42*TLRJA!$B$5^2.24*TLRJA!$B$6^5.26,
EXP(-21.17)*L$48^-0.034*$B52^0.36*TLRLB!$B$5^2.36*TLRLB!$B$6^4.77,
EXP(-21)*L$48^1.11*$B52^0.23*SRJA!$B$5^1.85*SRJA!$B$6^2.81,
EXP(-8.5)*L$48^1*SRLB!$B$6^1.46,
EXP(-13.42)*L$48^1.04*$B52^0.25*SUJA!$B$6^3.58)</f>
        <v>1.4606016579607379</v>
      </c>
    </row>
    <row r="67" spans="1:12" x14ac:dyDescent="0.3">
      <c r="A67" s="4"/>
      <c r="B67">
        <v>5000</v>
      </c>
      <c r="C67">
        <f>CHOOSE($F$10,
EXP(-30.37)*C$48^0.51*$B53^0.27*TRJA!$B$5^3.97*TRJA!$B$6^1.58,
EXP(-38.47)*C$48^0.025*$B53^0.13*TUJA!$B$5^3.8*TUJA!$B$6^5.8,
EXP(1.21)*C$48^0.4*$B53^0.21*TULB!$B$5^-4.53*TULB!$B$6^3.07,
EXP(-26.13)*C$48^0.92*$B53^0.42*TLRJA!$B$5^2.24*TLRJA!$B$6^5.26,
EXP(-21.17)*C$48^-0.034*$B53^0.36*TLRLB!$B$5^2.36*TLRLB!$B$6^4.77,
EXP(-21)*C$48^1.11*$B53^0.23*SRJA!$B$5^1.85*SRJA!$B$6^2.81,
EXP(-8.5)*C$48^1*SRLB!$B$6^1.46,
EXP(-13.42)*C$48^1.04*$B53^0.25*SUJA!$B$6^3.58)</f>
        <v>0.14085079173427098</v>
      </c>
      <c r="D67">
        <f>CHOOSE($F$10,
EXP(-30.37)*D$48^0.51*$B53^0.27*TRJA!$B$5^3.97*TRJA!$B$6^1.58,
EXP(-38.47)*D$48^0.025*$B53^0.13*TUJA!$B$5^3.8*TUJA!$B$6^5.8,
EXP(1.21)*D$48^0.4*$B53^0.21*TULB!$B$5^-4.53*TULB!$B$6^3.07,
EXP(-26.13)*D$48^0.92*$B53^0.42*TLRJA!$B$5^2.24*TLRJA!$B$6^5.26,
EXP(-21.17)*D$48^-0.034*$B53^0.36*TLRLB!$B$5^2.36*TLRLB!$B$6^4.77,
EXP(-21)*D$48^1.11*$B53^0.23*SRJA!$B$5^1.85*SRJA!$B$6^2.81,
EXP(-8.5)*D$48^1*SRLB!$B$6^1.46,
EXP(-13.42)*D$48^1.04*$B53^0.25*SUJA!$B$6^3.58)</f>
        <v>0.28962129295491584</v>
      </c>
      <c r="E67">
        <f>CHOOSE($F$10,
EXP(-30.37)*E$48^0.51*$B53^0.27*TRJA!$B$5^3.97*TRJA!$B$6^1.58,
EXP(-38.47)*E$48^0.025*$B53^0.13*TUJA!$B$5^3.8*TUJA!$B$6^5.8,
EXP(1.21)*E$48^0.4*$B53^0.21*TULB!$B$5^-4.53*TULB!$B$6^3.07,
EXP(-26.13)*E$48^0.92*$B53^0.42*TLRJA!$B$5^2.24*TLRJA!$B$6^5.26,
EXP(-21.17)*E$48^-0.034*$B53^0.36*TLRLB!$B$5^2.36*TLRLB!$B$6^4.77,
EXP(-21)*E$48^1.11*$B53^0.23*SRJA!$B$5^1.85*SRJA!$B$6^2.81,
EXP(-8.5)*E$48^1*SRLB!$B$6^1.46,
EXP(-13.42)*E$48^1.04*$B53^0.25*SUJA!$B$6^3.58)</f>
        <v>0.44153526648319219</v>
      </c>
      <c r="F67">
        <f>CHOOSE($F$10,
EXP(-30.37)*F$48^0.51*$B53^0.27*TRJA!$B$5^3.97*TRJA!$B$6^1.58,
EXP(-38.47)*F$48^0.025*$B53^0.13*TUJA!$B$5^3.8*TUJA!$B$6^5.8,
EXP(1.21)*F$48^0.4*$B53^0.21*TULB!$B$5^-4.53*TULB!$B$6^3.07,
EXP(-26.13)*F$48^0.92*$B53^0.42*TLRJA!$B$5^2.24*TLRJA!$B$6^5.26,
EXP(-21.17)*F$48^-0.034*$B53^0.36*TLRLB!$B$5^2.36*TLRLB!$B$6^4.77,
EXP(-21)*F$48^1.11*$B53^0.23*SRJA!$B$5^1.85*SRJA!$B$6^2.81,
EXP(-8.5)*F$48^1*SRLB!$B$6^1.46,
EXP(-13.42)*F$48^1.04*$B53^0.25*SUJA!$B$6^3.58)</f>
        <v>0.59552731156191252</v>
      </c>
      <c r="G67">
        <f>CHOOSE($F$10,
EXP(-30.37)*G$48^0.51*$B53^0.27*TRJA!$B$5^3.97*TRJA!$B$6^1.58,
EXP(-38.47)*G$48^0.025*$B53^0.13*TUJA!$B$5^3.8*TUJA!$B$6^5.8,
EXP(1.21)*G$48^0.4*$B53^0.21*TULB!$B$5^-4.53*TULB!$B$6^3.07,
EXP(-26.13)*G$48^0.92*$B53^0.42*TLRJA!$B$5^2.24*TLRJA!$B$6^5.26,
EXP(-21.17)*G$48^-0.034*$B53^0.36*TLRLB!$B$5^2.36*TLRLB!$B$6^4.77,
EXP(-21)*G$48^1.11*$B53^0.23*SRJA!$B$5^1.85*SRJA!$B$6^2.81,
EXP(-8.5)*G$48^1*SRLB!$B$6^1.46,
EXP(-13.42)*G$48^1.04*$B53^0.25*SUJA!$B$6^3.58)</f>
        <v>0.75108328495322008</v>
      </c>
      <c r="H67">
        <f>CHOOSE($F$10,
EXP(-30.37)*H$48^0.51*$B53^0.27*TRJA!$B$5^3.97*TRJA!$B$6^1.58,
EXP(-38.47)*H$48^0.025*$B53^0.13*TUJA!$B$5^3.8*TUJA!$B$6^5.8,
EXP(1.21)*H$48^0.4*$B53^0.21*TULB!$B$5^-4.53*TULB!$B$6^3.07,
EXP(-26.13)*H$48^0.92*$B53^0.42*TLRJA!$B$5^2.24*TLRJA!$B$6^5.26,
EXP(-21.17)*H$48^-0.034*$B53^0.36*TLRLB!$B$5^2.36*TLRLB!$B$6^4.77,
EXP(-21)*H$48^1.11*$B53^0.23*SRJA!$B$5^1.85*SRJA!$B$6^2.81,
EXP(-8.5)*H$48^1*SRLB!$B$6^1.46,
EXP(-13.42)*H$48^1.04*$B53^0.25*SUJA!$B$6^3.58)</f>
        <v>0.90789702485528123</v>
      </c>
      <c r="I67">
        <f>CHOOSE($F$10,
EXP(-30.37)*I$48^0.51*$B53^0.27*TRJA!$B$5^3.97*TRJA!$B$6^1.58,
EXP(-38.47)*I$48^0.025*$B53^0.13*TUJA!$B$5^3.8*TUJA!$B$6^5.8,
EXP(1.21)*I$48^0.4*$B53^0.21*TULB!$B$5^-4.53*TULB!$B$6^3.07,
EXP(-26.13)*I$48^0.92*$B53^0.42*TLRJA!$B$5^2.24*TLRJA!$B$6^5.26,
EXP(-21.17)*I$48^-0.034*$B53^0.36*TLRLB!$B$5^2.36*TLRLB!$B$6^4.77,
EXP(-21)*I$48^1.11*$B53^0.23*SRJA!$B$5^1.85*SRJA!$B$6^2.81,
EXP(-8.5)*I$48^1*SRLB!$B$6^1.46,
EXP(-13.42)*I$48^1.04*$B53^0.25*SUJA!$B$6^3.58)</f>
        <v>1.0657645100669451</v>
      </c>
      <c r="J67">
        <f>CHOOSE($F$10,
EXP(-30.37)*J$48^0.51*$B53^0.27*TRJA!$B$5^3.97*TRJA!$B$6^1.58,
EXP(-38.47)*J$48^0.025*$B53^0.13*TUJA!$B$5^3.8*TUJA!$B$6^5.8,
EXP(1.21)*J$48^0.4*$B53^0.21*TULB!$B$5^-4.53*TULB!$B$6^3.07,
EXP(-26.13)*J$48^0.92*$B53^0.42*TLRJA!$B$5^2.24*TLRJA!$B$6^5.26,
EXP(-21.17)*J$48^-0.034*$B53^0.36*TLRLB!$B$5^2.36*TLRLB!$B$6^4.77,
EXP(-21)*J$48^1.11*$B53^0.23*SRJA!$B$5^1.85*SRJA!$B$6^2.81,
EXP(-8.5)*J$48^1*SRLB!$B$6^1.46,
EXP(-13.42)*J$48^1.04*$B53^0.25*SUJA!$B$6^3.58)</f>
        <v>1.224539726336235</v>
      </c>
      <c r="K67">
        <f>CHOOSE($F$10,
EXP(-30.37)*K$48^0.51*$B53^0.27*TRJA!$B$5^3.97*TRJA!$B$6^1.58,
EXP(-38.47)*K$48^0.025*$B53^0.13*TUJA!$B$5^3.8*TUJA!$B$6^5.8,
EXP(1.21)*K$48^0.4*$B53^0.21*TULB!$B$5^-4.53*TULB!$B$6^3.07,
EXP(-26.13)*K$48^0.92*$B53^0.42*TLRJA!$B$5^2.24*TLRJA!$B$6^5.26,
EXP(-21.17)*K$48^-0.034*$B53^0.36*TLRLB!$B$5^2.36*TLRLB!$B$6^4.77,
EXP(-21)*K$48^1.11*$B53^0.23*SRJA!$B$5^1.85*SRJA!$B$6^2.81,
EXP(-8.5)*K$48^1*SRLB!$B$6^1.46,
EXP(-13.42)*K$48^1.04*$B53^0.25*SUJA!$B$6^3.58)</f>
        <v>1.3841128555115443</v>
      </c>
      <c r="L67">
        <f>CHOOSE($F$10,
EXP(-30.37)*L$48^0.51*$B53^0.27*TRJA!$B$5^3.97*TRJA!$B$6^1.58,
EXP(-38.47)*L$48^0.025*$B53^0.13*TUJA!$B$5^3.8*TUJA!$B$6^5.8,
EXP(1.21)*L$48^0.4*$B53^0.21*TULB!$B$5^-4.53*TULB!$B$6^3.07,
EXP(-26.13)*L$48^0.92*$B53^0.42*TLRJA!$B$5^2.24*TLRJA!$B$6^5.26,
EXP(-21.17)*L$48^-0.034*$B53^0.36*TLRLB!$B$5^2.36*TLRLB!$B$6^4.77,
EXP(-21)*L$48^1.11*$B53^0.23*SRJA!$B$5^1.85*SRJA!$B$6^2.81,
EXP(-8.5)*L$48^1*SRLB!$B$6^1.46,
EXP(-13.42)*L$48^1.04*$B53^0.25*SUJA!$B$6^3.58)</f>
        <v>1.5443982204613282</v>
      </c>
    </row>
    <row r="68" spans="1:12" x14ac:dyDescent="0.3">
      <c r="A68" s="4"/>
      <c r="B68">
        <v>6000</v>
      </c>
      <c r="C68">
        <f>CHOOSE($F$10,
EXP(-30.37)*C$48^0.51*$B54^0.27*TRJA!$B$5^3.97*TRJA!$B$6^1.58,
EXP(-38.47)*C$48^0.025*$B54^0.13*TUJA!$B$5^3.8*TUJA!$B$6^5.8,
EXP(1.21)*C$48^0.4*$B54^0.21*TULB!$B$5^-4.53*TULB!$B$6^3.07,
EXP(-26.13)*C$48^0.92*$B54^0.42*TLRJA!$B$5^2.24*TLRJA!$B$6^5.26,
EXP(-21.17)*C$48^-0.034*$B54^0.36*TLRLB!$B$5^2.36*TLRLB!$B$6^4.77,
EXP(-21)*C$48^1.11*$B54^0.23*SRJA!$B$5^1.85*SRJA!$B$6^2.81,
EXP(-8.5)*C$48^1*SRLB!$B$6^1.46,
EXP(-13.42)*C$48^1.04*$B54^0.25*SUJA!$B$6^3.58)</f>
        <v>0.14741938804028706</v>
      </c>
      <c r="D68">
        <f>CHOOSE($F$10,
EXP(-30.37)*D$48^0.51*$B54^0.27*TRJA!$B$5^3.97*TRJA!$B$6^1.58,
EXP(-38.47)*D$48^0.025*$B54^0.13*TUJA!$B$5^3.8*TUJA!$B$6^5.8,
EXP(1.21)*D$48^0.4*$B54^0.21*TULB!$B$5^-4.53*TULB!$B$6^3.07,
EXP(-26.13)*D$48^0.92*$B54^0.42*TLRJA!$B$5^2.24*TLRJA!$B$6^5.26,
EXP(-21.17)*D$48^-0.034*$B54^0.36*TLRLB!$B$5^2.36*TLRLB!$B$6^4.77,
EXP(-21)*D$48^1.11*$B54^0.23*SRJA!$B$5^1.85*SRJA!$B$6^2.81,
EXP(-8.5)*D$48^1*SRLB!$B$6^1.46,
EXP(-13.42)*D$48^1.04*$B54^0.25*SUJA!$B$6^3.58)</f>
        <v>0.30312782232279001</v>
      </c>
      <c r="E68">
        <f>CHOOSE($F$10,
EXP(-30.37)*E$48^0.51*$B54^0.27*TRJA!$B$5^3.97*TRJA!$B$6^1.58,
EXP(-38.47)*E$48^0.025*$B54^0.13*TUJA!$B$5^3.8*TUJA!$B$6^5.8,
EXP(1.21)*E$48^0.4*$B54^0.21*TULB!$B$5^-4.53*TULB!$B$6^3.07,
EXP(-26.13)*E$48^0.92*$B54^0.42*TLRJA!$B$5^2.24*TLRJA!$B$6^5.26,
EXP(-21.17)*E$48^-0.034*$B54^0.36*TLRLB!$B$5^2.36*TLRLB!$B$6^4.77,
EXP(-21)*E$48^1.11*$B54^0.23*SRJA!$B$5^1.85*SRJA!$B$6^2.81,
EXP(-8.5)*E$48^1*SRLB!$B$6^1.46,
EXP(-13.42)*E$48^1.04*$B54^0.25*SUJA!$B$6^3.58)</f>
        <v>0.46212632518216618</v>
      </c>
      <c r="F68">
        <f>CHOOSE($F$10,
EXP(-30.37)*F$48^0.51*$B54^0.27*TRJA!$B$5^3.97*TRJA!$B$6^1.58,
EXP(-38.47)*F$48^0.025*$B54^0.13*TUJA!$B$5^3.8*TUJA!$B$6^5.8,
EXP(1.21)*F$48^0.4*$B54^0.21*TULB!$B$5^-4.53*TULB!$B$6^3.07,
EXP(-26.13)*F$48^0.92*$B54^0.42*TLRJA!$B$5^2.24*TLRJA!$B$6^5.26,
EXP(-21.17)*F$48^-0.034*$B54^0.36*TLRLB!$B$5^2.36*TLRLB!$B$6^4.77,
EXP(-21)*F$48^1.11*$B54^0.23*SRJA!$B$5^1.85*SRJA!$B$6^2.81,
EXP(-8.5)*F$48^1*SRLB!$B$6^1.46,
EXP(-13.42)*F$48^1.04*$B54^0.25*SUJA!$B$6^3.58)</f>
        <v>0.62329981074840801</v>
      </c>
      <c r="G68">
        <f>CHOOSE($F$10,
EXP(-30.37)*G$48^0.51*$B54^0.27*TRJA!$B$5^3.97*TRJA!$B$6^1.58,
EXP(-38.47)*G$48^0.025*$B54^0.13*TUJA!$B$5^3.8*TUJA!$B$6^5.8,
EXP(1.21)*G$48^0.4*$B54^0.21*TULB!$B$5^-4.53*TULB!$B$6^3.07,
EXP(-26.13)*G$48^0.92*$B54^0.42*TLRJA!$B$5^2.24*TLRJA!$B$6^5.26,
EXP(-21.17)*G$48^-0.034*$B54^0.36*TLRLB!$B$5^2.36*TLRLB!$B$6^4.77,
EXP(-21)*G$48^1.11*$B54^0.23*SRJA!$B$5^1.85*SRJA!$B$6^2.81,
EXP(-8.5)*G$48^1*SRLB!$B$6^1.46,
EXP(-13.42)*G$48^1.04*$B54^0.25*SUJA!$B$6^3.58)</f>
        <v>0.78611015864209377</v>
      </c>
      <c r="H68">
        <f>CHOOSE($F$10,
EXP(-30.37)*H$48^0.51*$B54^0.27*TRJA!$B$5^3.97*TRJA!$B$6^1.58,
EXP(-38.47)*H$48^0.025*$B54^0.13*TUJA!$B$5^3.8*TUJA!$B$6^5.8,
EXP(1.21)*H$48^0.4*$B54^0.21*TULB!$B$5^-4.53*TULB!$B$6^3.07,
EXP(-26.13)*H$48^0.92*$B54^0.42*TLRJA!$B$5^2.24*TLRJA!$B$6^5.26,
EXP(-21.17)*H$48^-0.034*$B54^0.36*TLRLB!$B$5^2.36*TLRLB!$B$6^4.77,
EXP(-21)*H$48^1.11*$B54^0.23*SRJA!$B$5^1.85*SRJA!$B$6^2.81,
EXP(-8.5)*H$48^1*SRLB!$B$6^1.46,
EXP(-13.42)*H$48^1.04*$B54^0.25*SUJA!$B$6^3.58)</f>
        <v>0.95023692916308489</v>
      </c>
      <c r="I68">
        <f>CHOOSE($F$10,
EXP(-30.37)*I$48^0.51*$B54^0.27*TRJA!$B$5^3.97*TRJA!$B$6^1.58,
EXP(-38.47)*I$48^0.025*$B54^0.13*TUJA!$B$5^3.8*TUJA!$B$6^5.8,
EXP(1.21)*I$48^0.4*$B54^0.21*TULB!$B$5^-4.53*TULB!$B$6^3.07,
EXP(-26.13)*I$48^0.92*$B54^0.42*TLRJA!$B$5^2.24*TLRJA!$B$6^5.26,
EXP(-21.17)*I$48^-0.034*$B54^0.36*TLRLB!$B$5^2.36*TLRLB!$B$6^4.77,
EXP(-21)*I$48^1.11*$B54^0.23*SRJA!$B$5^1.85*SRJA!$B$6^2.81,
EXP(-8.5)*I$48^1*SRLB!$B$6^1.46,
EXP(-13.42)*I$48^1.04*$B54^0.25*SUJA!$B$6^3.58)</f>
        <v>1.1154665865530757</v>
      </c>
      <c r="J68">
        <f>CHOOSE($F$10,
EXP(-30.37)*J$48^0.51*$B54^0.27*TRJA!$B$5^3.97*TRJA!$B$6^1.58,
EXP(-38.47)*J$48^0.025*$B54^0.13*TUJA!$B$5^3.8*TUJA!$B$6^5.8,
EXP(1.21)*J$48^0.4*$B54^0.21*TULB!$B$5^-4.53*TULB!$B$6^3.07,
EXP(-26.13)*J$48^0.92*$B54^0.42*TLRJA!$B$5^2.24*TLRJA!$B$6^5.26,
EXP(-21.17)*J$48^-0.034*$B54^0.36*TLRLB!$B$5^2.36*TLRLB!$B$6^4.77,
EXP(-21)*J$48^1.11*$B54^0.23*SRJA!$B$5^1.85*SRJA!$B$6^2.81,
EXP(-8.5)*J$48^1*SRLB!$B$6^1.46,
EXP(-13.42)*J$48^1.04*$B54^0.25*SUJA!$B$6^3.58)</f>
        <v>1.2816463071650956</v>
      </c>
      <c r="K68">
        <f>CHOOSE($F$10,
EXP(-30.37)*K$48^0.51*$B54^0.27*TRJA!$B$5^3.97*TRJA!$B$6^1.58,
EXP(-38.47)*K$48^0.025*$B54^0.13*TUJA!$B$5^3.8*TUJA!$B$6^5.8,
EXP(1.21)*K$48^0.4*$B54^0.21*TULB!$B$5^-4.53*TULB!$B$6^3.07,
EXP(-26.13)*K$48^0.92*$B54^0.42*TLRJA!$B$5^2.24*TLRJA!$B$6^5.26,
EXP(-21.17)*K$48^-0.034*$B54^0.36*TLRLB!$B$5^2.36*TLRLB!$B$6^4.77,
EXP(-21)*K$48^1.11*$B54^0.23*SRJA!$B$5^1.85*SRJA!$B$6^2.81,
EXP(-8.5)*K$48^1*SRLB!$B$6^1.46,
EXP(-13.42)*K$48^1.04*$B54^0.25*SUJA!$B$6^3.58)</f>
        <v>1.4486611514627301</v>
      </c>
      <c r="L68">
        <f>CHOOSE($F$10,
EXP(-30.37)*L$48^0.51*$B54^0.27*TRJA!$B$5^3.97*TRJA!$B$6^1.58,
EXP(-38.47)*L$48^0.025*$B54^0.13*TUJA!$B$5^3.8*TUJA!$B$6^5.8,
EXP(1.21)*L$48^0.4*$B54^0.21*TULB!$B$5^-4.53*TULB!$B$6^3.07,
EXP(-26.13)*L$48^0.92*$B54^0.42*TLRJA!$B$5^2.24*TLRJA!$B$6^5.26,
EXP(-21.17)*L$48^-0.034*$B54^0.36*TLRLB!$B$5^2.36*TLRLB!$B$6^4.77,
EXP(-21)*L$48^1.11*$B54^0.23*SRJA!$B$5^1.85*SRJA!$B$6^2.81,
EXP(-8.5)*L$48^1*SRLB!$B$6^1.46,
EXP(-13.42)*L$48^1.04*$B54^0.25*SUJA!$B$6^3.58)</f>
        <v>1.6164214467494618</v>
      </c>
    </row>
    <row r="69" spans="1:12" x14ac:dyDescent="0.3">
      <c r="A69" s="4"/>
      <c r="B69">
        <v>7000</v>
      </c>
      <c r="C69">
        <f>CHOOSE($F$10,
EXP(-30.37)*C$48^0.51*$B55^0.27*TRJA!$B$5^3.97*TRJA!$B$6^1.58,
EXP(-38.47)*C$48^0.025*$B55^0.13*TUJA!$B$5^3.8*TUJA!$B$6^5.8,
EXP(1.21)*C$48^0.4*$B55^0.21*TULB!$B$5^-4.53*TULB!$B$6^3.07,
EXP(-26.13)*C$48^0.92*$B55^0.42*TLRJA!$B$5^2.24*TLRJA!$B$6^5.26,
EXP(-21.17)*C$48^-0.034*$B55^0.36*TLRLB!$B$5^2.36*TLRLB!$B$6^4.77,
EXP(-21)*C$48^1.11*$B55^0.23*SRJA!$B$5^1.85*SRJA!$B$6^2.81,
EXP(-8.5)*C$48^1*SRLB!$B$6^1.46,
EXP(-13.42)*C$48^1.04*$B55^0.25*SUJA!$B$6^3.58)</f>
        <v>0.15321147775600308</v>
      </c>
      <c r="D69">
        <f>CHOOSE($F$10,
EXP(-30.37)*D$48^0.51*$B55^0.27*TRJA!$B$5^3.97*TRJA!$B$6^1.58,
EXP(-38.47)*D$48^0.025*$B55^0.13*TUJA!$B$5^3.8*TUJA!$B$6^5.8,
EXP(1.21)*D$48^0.4*$B55^0.21*TULB!$B$5^-4.53*TULB!$B$6^3.07,
EXP(-26.13)*D$48^0.92*$B55^0.42*TLRJA!$B$5^2.24*TLRJA!$B$6^5.26,
EXP(-21.17)*D$48^-0.034*$B55^0.36*TLRLB!$B$5^2.36*TLRLB!$B$6^4.77,
EXP(-21)*D$48^1.11*$B55^0.23*SRJA!$B$5^1.85*SRJA!$B$6^2.81,
EXP(-8.5)*D$48^1*SRLB!$B$6^1.46,
EXP(-13.42)*D$48^1.04*$B55^0.25*SUJA!$B$6^3.58)</f>
        <v>0.31503767736671007</v>
      </c>
      <c r="E69">
        <f>CHOOSE($F$10,
EXP(-30.37)*E$48^0.51*$B55^0.27*TRJA!$B$5^3.97*TRJA!$B$6^1.58,
EXP(-38.47)*E$48^0.025*$B55^0.13*TUJA!$B$5^3.8*TUJA!$B$6^5.8,
EXP(1.21)*E$48^0.4*$B55^0.21*TULB!$B$5^-4.53*TULB!$B$6^3.07,
EXP(-26.13)*E$48^0.92*$B55^0.42*TLRJA!$B$5^2.24*TLRJA!$B$6^5.26,
EXP(-21.17)*E$48^-0.034*$B55^0.36*TLRLB!$B$5^2.36*TLRLB!$B$6^4.77,
EXP(-21)*E$48^1.11*$B55^0.23*SRJA!$B$5^1.85*SRJA!$B$6^2.81,
EXP(-8.5)*E$48^1*SRLB!$B$6^1.46,
EXP(-13.42)*E$48^1.04*$B55^0.25*SUJA!$B$6^3.58)</f>
        <v>0.48028321194605478</v>
      </c>
      <c r="F69">
        <f>CHOOSE($F$10,
EXP(-30.37)*F$48^0.51*$B55^0.27*TRJA!$B$5^3.97*TRJA!$B$6^1.58,
EXP(-38.47)*F$48^0.025*$B55^0.13*TUJA!$B$5^3.8*TUJA!$B$6^5.8,
EXP(1.21)*F$48^0.4*$B55^0.21*TULB!$B$5^-4.53*TULB!$B$6^3.07,
EXP(-26.13)*F$48^0.92*$B55^0.42*TLRJA!$B$5^2.24*TLRJA!$B$6^5.26,
EXP(-21.17)*F$48^-0.034*$B55^0.36*TLRLB!$B$5^2.36*TLRLB!$B$6^4.77,
EXP(-21)*F$48^1.11*$B55^0.23*SRJA!$B$5^1.85*SRJA!$B$6^2.81,
EXP(-8.5)*F$48^1*SRLB!$B$6^1.46,
EXP(-13.42)*F$48^1.04*$B55^0.25*SUJA!$B$6^3.58)</f>
        <v>0.64778918403665531</v>
      </c>
      <c r="G69">
        <f>CHOOSE($F$10,
EXP(-30.37)*G$48^0.51*$B55^0.27*TRJA!$B$5^3.97*TRJA!$B$6^1.58,
EXP(-38.47)*G$48^0.025*$B55^0.13*TUJA!$B$5^3.8*TUJA!$B$6^5.8,
EXP(1.21)*G$48^0.4*$B55^0.21*TULB!$B$5^-4.53*TULB!$B$6^3.07,
EXP(-26.13)*G$48^0.92*$B55^0.42*TLRJA!$B$5^2.24*TLRJA!$B$6^5.26,
EXP(-21.17)*G$48^-0.034*$B55^0.36*TLRLB!$B$5^2.36*TLRLB!$B$6^4.77,
EXP(-21)*G$48^1.11*$B55^0.23*SRJA!$B$5^1.85*SRJA!$B$6^2.81,
EXP(-8.5)*G$48^1*SRLB!$B$6^1.46,
EXP(-13.42)*G$48^1.04*$B55^0.25*SUJA!$B$6^3.58)</f>
        <v>0.8169963305752348</v>
      </c>
      <c r="H69">
        <f>CHOOSE($F$10,
EXP(-30.37)*H$48^0.51*$B55^0.27*TRJA!$B$5^3.97*TRJA!$B$6^1.58,
EXP(-38.47)*H$48^0.025*$B55^0.13*TUJA!$B$5^3.8*TUJA!$B$6^5.8,
EXP(1.21)*H$48^0.4*$B55^0.21*TULB!$B$5^-4.53*TULB!$B$6^3.07,
EXP(-26.13)*H$48^0.92*$B55^0.42*TLRJA!$B$5^2.24*TLRJA!$B$6^5.26,
EXP(-21.17)*H$48^-0.034*$B55^0.36*TLRLB!$B$5^2.36*TLRLB!$B$6^4.77,
EXP(-21)*H$48^1.11*$B55^0.23*SRJA!$B$5^1.85*SRJA!$B$6^2.81,
EXP(-8.5)*H$48^1*SRLB!$B$6^1.46,
EXP(-13.42)*H$48^1.04*$B55^0.25*SUJA!$B$6^3.58)</f>
        <v>0.98757162182504976</v>
      </c>
      <c r="I69">
        <f>CHOOSE($F$10,
EXP(-30.37)*I$48^0.51*$B55^0.27*TRJA!$B$5^3.97*TRJA!$B$6^1.58,
EXP(-38.47)*I$48^0.025*$B55^0.13*TUJA!$B$5^3.8*TUJA!$B$6^5.8,
EXP(1.21)*I$48^0.4*$B55^0.21*TULB!$B$5^-4.53*TULB!$B$6^3.07,
EXP(-26.13)*I$48^0.92*$B55^0.42*TLRJA!$B$5^2.24*TLRJA!$B$6^5.26,
EXP(-21.17)*I$48^-0.034*$B55^0.36*TLRLB!$B$5^2.36*TLRLB!$B$6^4.77,
EXP(-21)*I$48^1.11*$B55^0.23*SRJA!$B$5^1.85*SRJA!$B$6^2.81,
EXP(-8.5)*I$48^1*SRLB!$B$6^1.46,
EXP(-13.42)*I$48^1.04*$B55^0.25*SUJA!$B$6^3.58)</f>
        <v>1.1592931322339821</v>
      </c>
      <c r="J69">
        <f>CHOOSE($F$10,
EXP(-30.37)*J$48^0.51*$B55^0.27*TRJA!$B$5^3.97*TRJA!$B$6^1.58,
EXP(-38.47)*J$48^0.025*$B55^0.13*TUJA!$B$5^3.8*TUJA!$B$6^5.8,
EXP(1.21)*J$48^0.4*$B55^0.21*TULB!$B$5^-4.53*TULB!$B$6^3.07,
EXP(-26.13)*J$48^0.92*$B55^0.42*TLRJA!$B$5^2.24*TLRJA!$B$6^5.26,
EXP(-21.17)*J$48^-0.034*$B55^0.36*TLRLB!$B$5^2.36*TLRLB!$B$6^4.77,
EXP(-21)*J$48^1.11*$B55^0.23*SRJA!$B$5^1.85*SRJA!$B$6^2.81,
EXP(-8.5)*J$48^1*SRLB!$B$6^1.46,
EXP(-13.42)*J$48^1.04*$B55^0.25*SUJA!$B$6^3.58)</f>
        <v>1.3320020337326735</v>
      </c>
      <c r="K69">
        <f>CHOOSE($F$10,
EXP(-30.37)*K$48^0.51*$B55^0.27*TRJA!$B$5^3.97*TRJA!$B$6^1.58,
EXP(-38.47)*K$48^0.025*$B55^0.13*TUJA!$B$5^3.8*TUJA!$B$6^5.8,
EXP(1.21)*K$48^0.4*$B55^0.21*TULB!$B$5^-4.53*TULB!$B$6^3.07,
EXP(-26.13)*K$48^0.92*$B55^0.42*TLRJA!$B$5^2.24*TLRJA!$B$6^5.26,
EXP(-21.17)*K$48^-0.034*$B55^0.36*TLRLB!$B$5^2.36*TLRLB!$B$6^4.77,
EXP(-21)*K$48^1.11*$B55^0.23*SRJA!$B$5^1.85*SRJA!$B$6^2.81,
EXP(-8.5)*K$48^1*SRLB!$B$6^1.46,
EXP(-13.42)*K$48^1.04*$B55^0.25*SUJA!$B$6^3.58)</f>
        <v>1.5055788708243891</v>
      </c>
      <c r="L69">
        <f>CHOOSE($F$10,
EXP(-30.37)*L$48^0.51*$B55^0.27*TRJA!$B$5^3.97*TRJA!$B$6^1.58,
EXP(-38.47)*L$48^0.025*$B55^0.13*TUJA!$B$5^3.8*TUJA!$B$6^5.8,
EXP(1.21)*L$48^0.4*$B55^0.21*TULB!$B$5^-4.53*TULB!$B$6^3.07,
EXP(-26.13)*L$48^0.92*$B55^0.42*TLRJA!$B$5^2.24*TLRJA!$B$6^5.26,
EXP(-21.17)*L$48^-0.034*$B55^0.36*TLRLB!$B$5^2.36*TLRLB!$B$6^4.77,
EXP(-21)*L$48^1.11*$B55^0.23*SRJA!$B$5^1.85*SRJA!$B$6^2.81,
EXP(-8.5)*L$48^1*SRLB!$B$6^1.46,
EXP(-13.42)*L$48^1.04*$B55^0.25*SUJA!$B$6^3.58)</f>
        <v>1.6799304475833394</v>
      </c>
    </row>
    <row r="70" spans="1:12" x14ac:dyDescent="0.3">
      <c r="B70">
        <v>8000</v>
      </c>
      <c r="C70">
        <f>CHOOSE($F$10,
EXP(-30.37)*C$48^0.51*$B56^0.27*TRJA!$B$5^3.97*TRJA!$B$6^1.58,
EXP(-38.47)*C$48^0.025*$B56^0.13*TUJA!$B$5^3.8*TUJA!$B$6^5.8,
EXP(1.21)*C$48^0.4*$B56^0.21*TULB!$B$5^-4.53*TULB!$B$6^3.07,
EXP(-26.13)*C$48^0.92*$B56^0.42*TLRJA!$B$5^2.24*TLRJA!$B$6^5.26,
EXP(-21.17)*C$48^-0.034*$B56^0.36*TLRLB!$B$5^2.36*TLRLB!$B$6^4.77,
EXP(-21)*C$48^1.11*$B56^0.23*SRJA!$B$5^1.85*SRJA!$B$6^2.81,
EXP(-8.5)*C$48^1*SRLB!$B$6^1.46,
EXP(-13.42)*C$48^1.04*$B56^0.25*SUJA!$B$6^3.58)</f>
        <v>0.15841244175591959</v>
      </c>
      <c r="D70">
        <f>CHOOSE($F$10,
EXP(-30.37)*D$48^0.51*$B56^0.27*TRJA!$B$5^3.97*TRJA!$B$6^1.58,
EXP(-38.47)*D$48^0.025*$B56^0.13*TUJA!$B$5^3.8*TUJA!$B$6^5.8,
EXP(1.21)*D$48^0.4*$B56^0.21*TULB!$B$5^-4.53*TULB!$B$6^3.07,
EXP(-26.13)*D$48^0.92*$B56^0.42*TLRJA!$B$5^2.24*TLRJA!$B$6^5.26,
EXP(-21.17)*D$48^-0.034*$B56^0.36*TLRLB!$B$5^2.36*TLRLB!$B$6^4.77,
EXP(-21)*D$48^1.11*$B56^0.23*SRJA!$B$5^1.85*SRJA!$B$6^2.81,
EXP(-8.5)*D$48^1*SRLB!$B$6^1.46,
EXP(-13.42)*D$48^1.04*$B56^0.25*SUJA!$B$6^3.58)</f>
        <v>0.32573204336721928</v>
      </c>
      <c r="E70">
        <f>CHOOSE($F$10,
EXP(-30.37)*E$48^0.51*$B56^0.27*TRJA!$B$5^3.97*TRJA!$B$6^1.58,
EXP(-38.47)*E$48^0.025*$B56^0.13*TUJA!$B$5^3.8*TUJA!$B$6^5.8,
EXP(1.21)*E$48^0.4*$B56^0.21*TULB!$B$5^-4.53*TULB!$B$6^3.07,
EXP(-26.13)*E$48^0.92*$B56^0.42*TLRJA!$B$5^2.24*TLRJA!$B$6^5.26,
EXP(-21.17)*E$48^-0.034*$B56^0.36*TLRLB!$B$5^2.36*TLRLB!$B$6^4.77,
EXP(-21)*E$48^1.11*$B56^0.23*SRJA!$B$5^1.85*SRJA!$B$6^2.81,
EXP(-8.5)*E$48^1*SRLB!$B$6^1.46,
EXP(-13.42)*E$48^1.04*$B56^0.25*SUJA!$B$6^3.58)</f>
        <v>0.49658705374486445</v>
      </c>
      <c r="F70">
        <f>CHOOSE($F$10,
EXP(-30.37)*F$48^0.51*$B56^0.27*TRJA!$B$5^3.97*TRJA!$B$6^1.58,
EXP(-38.47)*F$48^0.025*$B56^0.13*TUJA!$B$5^3.8*TUJA!$B$6^5.8,
EXP(1.21)*F$48^0.4*$B56^0.21*TULB!$B$5^-4.53*TULB!$B$6^3.07,
EXP(-26.13)*F$48^0.92*$B56^0.42*TLRJA!$B$5^2.24*TLRJA!$B$6^5.26,
EXP(-21.17)*F$48^-0.034*$B56^0.36*TLRLB!$B$5^2.36*TLRLB!$B$6^4.77,
EXP(-21)*F$48^1.11*$B56^0.23*SRJA!$B$5^1.85*SRJA!$B$6^2.81,
EXP(-8.5)*F$48^1*SRLB!$B$6^1.46,
EXP(-13.42)*F$48^1.04*$B56^0.25*SUJA!$B$6^3.58)</f>
        <v>0.66977923514154358</v>
      </c>
      <c r="G70">
        <f>CHOOSE($F$10,
EXP(-30.37)*G$48^0.51*$B56^0.27*TRJA!$B$5^3.97*TRJA!$B$6^1.58,
EXP(-38.47)*G$48^0.025*$B56^0.13*TUJA!$B$5^3.8*TUJA!$B$6^5.8,
EXP(1.21)*G$48^0.4*$B56^0.21*TULB!$B$5^-4.53*TULB!$B$6^3.07,
EXP(-26.13)*G$48^0.92*$B56^0.42*TLRJA!$B$5^2.24*TLRJA!$B$6^5.26,
EXP(-21.17)*G$48^-0.034*$B56^0.36*TLRLB!$B$5^2.36*TLRLB!$B$6^4.77,
EXP(-21)*G$48^1.11*$B56^0.23*SRJA!$B$5^1.85*SRJA!$B$6^2.81,
EXP(-8.5)*G$48^1*SRLB!$B$6^1.46,
EXP(-13.42)*G$48^1.04*$B56^0.25*SUJA!$B$6^3.58)</f>
        <v>0.84473033957782862</v>
      </c>
      <c r="H70">
        <f>CHOOSE($F$10,
EXP(-30.37)*H$48^0.51*$B56^0.27*TRJA!$B$5^3.97*TRJA!$B$6^1.58,
EXP(-38.47)*H$48^0.025*$B56^0.13*TUJA!$B$5^3.8*TUJA!$B$6^5.8,
EXP(1.21)*H$48^0.4*$B56^0.21*TULB!$B$5^-4.53*TULB!$B$6^3.07,
EXP(-26.13)*H$48^0.92*$B56^0.42*TLRJA!$B$5^2.24*TLRJA!$B$6^5.26,
EXP(-21.17)*H$48^-0.034*$B56^0.36*TLRLB!$B$5^2.36*TLRLB!$B$6^4.77,
EXP(-21)*H$48^1.11*$B56^0.23*SRJA!$B$5^1.85*SRJA!$B$6^2.81,
EXP(-8.5)*H$48^1*SRLB!$B$6^1.46,
EXP(-13.42)*H$48^1.04*$B56^0.25*SUJA!$B$6^3.58)</f>
        <v>1.0210960321869882</v>
      </c>
      <c r="I70">
        <f>CHOOSE($F$10,
EXP(-30.37)*I$48^0.51*$B56^0.27*TRJA!$B$5^3.97*TRJA!$B$6^1.58,
EXP(-38.47)*I$48^0.025*$B56^0.13*TUJA!$B$5^3.8*TUJA!$B$6^5.8,
EXP(1.21)*I$48^0.4*$B56^0.21*TULB!$B$5^-4.53*TULB!$B$6^3.07,
EXP(-26.13)*I$48^0.92*$B56^0.42*TLRJA!$B$5^2.24*TLRJA!$B$6^5.26,
EXP(-21.17)*I$48^-0.034*$B56^0.36*TLRLB!$B$5^2.36*TLRLB!$B$6^4.77,
EXP(-21)*I$48^1.11*$B56^0.23*SRJA!$B$5^1.85*SRJA!$B$6^2.81,
EXP(-8.5)*I$48^1*SRLB!$B$6^1.46,
EXP(-13.42)*I$48^1.04*$B56^0.25*SUJA!$B$6^3.58)</f>
        <v>1.1986468538637778</v>
      </c>
      <c r="J70">
        <f>CHOOSE($F$10,
EXP(-30.37)*J$48^0.51*$B56^0.27*TRJA!$B$5^3.97*TRJA!$B$6^1.58,
EXP(-38.47)*J$48^0.025*$B56^0.13*TUJA!$B$5^3.8*TUJA!$B$6^5.8,
EXP(1.21)*J$48^0.4*$B56^0.21*TULB!$B$5^-4.53*TULB!$B$6^3.07,
EXP(-26.13)*J$48^0.92*$B56^0.42*TLRJA!$B$5^2.24*TLRJA!$B$6^5.26,
EXP(-21.17)*J$48^-0.034*$B56^0.36*TLRLB!$B$5^2.36*TLRLB!$B$6^4.77,
EXP(-21)*J$48^1.11*$B56^0.23*SRJA!$B$5^1.85*SRJA!$B$6^2.81,
EXP(-8.5)*J$48^1*SRLB!$B$6^1.46,
EXP(-13.42)*J$48^1.04*$B56^0.25*SUJA!$B$6^3.58)</f>
        <v>1.3772185849122915</v>
      </c>
      <c r="K70">
        <f>CHOOSE($F$10,
EXP(-30.37)*K$48^0.51*$B56^0.27*TRJA!$B$5^3.97*TRJA!$B$6^1.58,
EXP(-38.47)*K$48^0.025*$B56^0.13*TUJA!$B$5^3.8*TUJA!$B$6^5.8,
EXP(1.21)*K$48^0.4*$B56^0.21*TULB!$B$5^-4.53*TULB!$B$6^3.07,
EXP(-26.13)*K$48^0.92*$B56^0.42*TLRJA!$B$5^2.24*TLRJA!$B$6^5.26,
EXP(-21.17)*K$48^-0.034*$B56^0.36*TLRLB!$B$5^2.36*TLRLB!$B$6^4.77,
EXP(-21)*K$48^1.11*$B56^0.23*SRJA!$B$5^1.85*SRJA!$B$6^2.81,
EXP(-8.5)*K$48^1*SRLB!$B$6^1.46,
EXP(-13.42)*K$48^1.04*$B56^0.25*SUJA!$B$6^3.58)</f>
        <v>1.5566877147627198</v>
      </c>
      <c r="L70">
        <f>CHOOSE($F$10,
EXP(-30.37)*L$48^0.51*$B56^0.27*TRJA!$B$5^3.97*TRJA!$B$6^1.58,
EXP(-38.47)*L$48^0.025*$B56^0.13*TUJA!$B$5^3.8*TUJA!$B$6^5.8,
EXP(1.21)*L$48^0.4*$B56^0.21*TULB!$B$5^-4.53*TULB!$B$6^3.07,
EXP(-26.13)*L$48^0.92*$B56^0.42*TLRJA!$B$5^2.24*TLRJA!$B$6^5.26,
EXP(-21.17)*L$48^-0.034*$B56^0.36*TLRLB!$B$5^2.36*TLRLB!$B$6^4.77,
EXP(-21)*L$48^1.11*$B56^0.23*SRJA!$B$5^1.85*SRJA!$B$6^2.81,
EXP(-8.5)*L$48^1*SRLB!$B$6^1.46,
EXP(-13.42)*L$48^1.04*$B56^0.25*SUJA!$B$6^3.58)</f>
        <v>1.7369578838316806</v>
      </c>
    </row>
    <row r="71" spans="1:12" x14ac:dyDescent="0.3">
      <c r="B71">
        <v>9000</v>
      </c>
      <c r="C71">
        <f>CHOOSE($F$10,
EXP(-30.37)*C$48^0.51*$B57^0.27*TRJA!$B$5^3.97*TRJA!$B$6^1.58,
EXP(-38.47)*C$48^0.025*$B57^0.13*TUJA!$B$5^3.8*TUJA!$B$6^5.8,
EXP(1.21)*C$48^0.4*$B57^0.21*TULB!$B$5^-4.53*TULB!$B$6^3.07,
EXP(-26.13)*C$48^0.92*$B57^0.42*TLRJA!$B$5^2.24*TLRJA!$B$6^5.26,
EXP(-21.17)*C$48^-0.034*$B57^0.36*TLRLB!$B$5^2.36*TLRLB!$B$6^4.77,
EXP(-21)*C$48^1.11*$B57^0.23*SRJA!$B$5^1.85*SRJA!$B$6^2.81,
EXP(-8.5)*C$48^1*SRLB!$B$6^1.46,
EXP(-13.42)*C$48^1.04*$B57^0.25*SUJA!$B$6^3.58)</f>
        <v>0.16314637135747159</v>
      </c>
      <c r="D71">
        <f>CHOOSE($F$10,
EXP(-30.37)*D$48^0.51*$B57^0.27*TRJA!$B$5^3.97*TRJA!$B$6^1.58,
EXP(-38.47)*D$48^0.025*$B57^0.13*TUJA!$B$5^3.8*TUJA!$B$6^5.8,
EXP(1.21)*D$48^0.4*$B57^0.21*TULB!$B$5^-4.53*TULB!$B$6^3.07,
EXP(-26.13)*D$48^0.92*$B57^0.42*TLRJA!$B$5^2.24*TLRJA!$B$6^5.26,
EXP(-21.17)*D$48^-0.034*$B57^0.36*TLRLB!$B$5^2.36*TLRLB!$B$6^4.77,
EXP(-21)*D$48^1.11*$B57^0.23*SRJA!$B$5^1.85*SRJA!$B$6^2.81,
EXP(-8.5)*D$48^1*SRLB!$B$6^1.46,
EXP(-13.42)*D$48^1.04*$B57^0.25*SUJA!$B$6^3.58)</f>
        <v>0.33546608032276343</v>
      </c>
      <c r="E71">
        <f>CHOOSE($F$10,
EXP(-30.37)*E$48^0.51*$B57^0.27*TRJA!$B$5^3.97*TRJA!$B$6^1.58,
EXP(-38.47)*E$48^0.025*$B57^0.13*TUJA!$B$5^3.8*TUJA!$B$6^5.8,
EXP(1.21)*E$48^0.4*$B57^0.21*TULB!$B$5^-4.53*TULB!$B$6^3.07,
EXP(-26.13)*E$48^0.92*$B57^0.42*TLRJA!$B$5^2.24*TLRJA!$B$6^5.26,
EXP(-21.17)*E$48^-0.034*$B57^0.36*TLRLB!$B$5^2.36*TLRLB!$B$6^4.77,
EXP(-21)*E$48^1.11*$B57^0.23*SRJA!$B$5^1.85*SRJA!$B$6^2.81,
EXP(-8.5)*E$48^1*SRLB!$B$6^1.46,
EXP(-13.42)*E$48^1.04*$B57^0.25*SUJA!$B$6^3.58)</f>
        <v>0.51142684869665489</v>
      </c>
      <c r="F71">
        <f>CHOOSE($F$10,
EXP(-30.37)*F$48^0.51*$B57^0.27*TRJA!$B$5^3.97*TRJA!$B$6^1.58,
EXP(-38.47)*F$48^0.025*$B57^0.13*TUJA!$B$5^3.8*TUJA!$B$6^5.8,
EXP(1.21)*F$48^0.4*$B57^0.21*TULB!$B$5^-4.53*TULB!$B$6^3.07,
EXP(-26.13)*F$48^0.92*$B57^0.42*TLRJA!$B$5^2.24*TLRJA!$B$6^5.26,
EXP(-21.17)*F$48^-0.034*$B57^0.36*TLRLB!$B$5^2.36*TLRLB!$B$6^4.77,
EXP(-21)*F$48^1.11*$B57^0.23*SRJA!$B$5^1.85*SRJA!$B$6^2.81,
EXP(-8.5)*F$48^1*SRLB!$B$6^1.46,
EXP(-13.42)*F$48^1.04*$B57^0.25*SUJA!$B$6^3.58)</f>
        <v>0.68979463110789552</v>
      </c>
      <c r="G71">
        <f>CHOOSE($F$10,
EXP(-30.37)*G$48^0.51*$B57^0.27*TRJA!$B$5^3.97*TRJA!$B$6^1.58,
EXP(-38.47)*G$48^0.025*$B57^0.13*TUJA!$B$5^3.8*TUJA!$B$6^5.8,
EXP(1.21)*G$48^0.4*$B57^0.21*TULB!$B$5^-4.53*TULB!$B$6^3.07,
EXP(-26.13)*G$48^0.92*$B57^0.42*TLRJA!$B$5^2.24*TLRJA!$B$6^5.26,
EXP(-21.17)*G$48^-0.034*$B57^0.36*TLRLB!$B$5^2.36*TLRLB!$B$6^4.77,
EXP(-21)*G$48^1.11*$B57^0.23*SRJA!$B$5^1.85*SRJA!$B$6^2.81,
EXP(-8.5)*G$48^1*SRLB!$B$6^1.46,
EXP(-13.42)*G$48^1.04*$B57^0.25*SUJA!$B$6^3.58)</f>
        <v>0.86997389946195702</v>
      </c>
      <c r="H71">
        <f>CHOOSE($F$10,
EXP(-30.37)*H$48^0.51*$B57^0.27*TRJA!$B$5^3.97*TRJA!$B$6^1.58,
EXP(-38.47)*H$48^0.025*$B57^0.13*TUJA!$B$5^3.8*TUJA!$B$6^5.8,
EXP(1.21)*H$48^0.4*$B57^0.21*TULB!$B$5^-4.53*TULB!$B$6^3.07,
EXP(-26.13)*H$48^0.92*$B57^0.42*TLRJA!$B$5^2.24*TLRJA!$B$6^5.26,
EXP(-21.17)*H$48^-0.034*$B57^0.36*TLRLB!$B$5^2.36*TLRLB!$B$6^4.77,
EXP(-21)*H$48^1.11*$B57^0.23*SRJA!$B$5^1.85*SRJA!$B$6^2.81,
EXP(-8.5)*H$48^1*SRLB!$B$6^1.46,
EXP(-13.42)*H$48^1.04*$B57^0.25*SUJA!$B$6^3.58)</f>
        <v>1.0516100289363417</v>
      </c>
      <c r="I71">
        <f>CHOOSE($F$10,
EXP(-30.37)*I$48^0.51*$B57^0.27*TRJA!$B$5^3.97*TRJA!$B$6^1.58,
EXP(-38.47)*I$48^0.025*$B57^0.13*TUJA!$B$5^3.8*TUJA!$B$6^5.8,
EXP(1.21)*I$48^0.4*$B57^0.21*TULB!$B$5^-4.53*TULB!$B$6^3.07,
EXP(-26.13)*I$48^0.92*$B57^0.42*TLRJA!$B$5^2.24*TLRJA!$B$6^5.26,
EXP(-21.17)*I$48^-0.034*$B57^0.36*TLRLB!$B$5^2.36*TLRLB!$B$6^4.77,
EXP(-21)*I$48^1.11*$B57^0.23*SRJA!$B$5^1.85*SRJA!$B$6^2.81,
EXP(-8.5)*I$48^1*SRLB!$B$6^1.46,
EXP(-13.42)*I$48^1.04*$B57^0.25*SUJA!$B$6^3.58)</f>
        <v>1.2344667033681231</v>
      </c>
      <c r="J71">
        <f>CHOOSE($F$10,
EXP(-30.37)*J$48^0.51*$B57^0.27*TRJA!$B$5^3.97*TRJA!$B$6^1.58,
EXP(-38.47)*J$48^0.025*$B57^0.13*TUJA!$B$5^3.8*TUJA!$B$6^5.8,
EXP(1.21)*J$48^0.4*$B57^0.21*TULB!$B$5^-4.53*TULB!$B$6^3.07,
EXP(-26.13)*J$48^0.92*$B57^0.42*TLRJA!$B$5^2.24*TLRJA!$B$6^5.26,
EXP(-21.17)*J$48^-0.034*$B57^0.36*TLRLB!$B$5^2.36*TLRLB!$B$6^4.77,
EXP(-21)*J$48^1.11*$B57^0.23*SRJA!$B$5^1.85*SRJA!$B$6^2.81,
EXP(-8.5)*J$48^1*SRLB!$B$6^1.46,
EXP(-13.42)*J$48^1.04*$B57^0.25*SUJA!$B$6^3.58)</f>
        <v>1.4183747955902968</v>
      </c>
      <c r="K71">
        <f>CHOOSE($F$10,
EXP(-30.37)*K$48^0.51*$B57^0.27*TRJA!$B$5^3.97*TRJA!$B$6^1.58,
EXP(-38.47)*K$48^0.025*$B57^0.13*TUJA!$B$5^3.8*TUJA!$B$6^5.8,
EXP(1.21)*K$48^0.4*$B57^0.21*TULB!$B$5^-4.53*TULB!$B$6^3.07,
EXP(-26.13)*K$48^0.92*$B57^0.42*TLRJA!$B$5^2.24*TLRJA!$B$6^5.26,
EXP(-21.17)*K$48^-0.034*$B57^0.36*TLRLB!$B$5^2.36*TLRLB!$B$6^4.77,
EXP(-21)*K$48^1.11*$B57^0.23*SRJA!$B$5^1.85*SRJA!$B$6^2.81,
EXP(-8.5)*K$48^1*SRLB!$B$6^1.46,
EXP(-13.42)*K$48^1.04*$B57^0.25*SUJA!$B$6^3.58)</f>
        <v>1.6032071040960529</v>
      </c>
      <c r="L71">
        <f>CHOOSE($F$10,
EXP(-30.37)*L$48^0.51*$B57^0.27*TRJA!$B$5^3.97*TRJA!$B$6^1.58,
EXP(-38.47)*L$48^0.025*$B57^0.13*TUJA!$B$5^3.8*TUJA!$B$6^5.8,
EXP(1.21)*L$48^0.4*$B57^0.21*TULB!$B$5^-4.53*TULB!$B$6^3.07,
EXP(-26.13)*L$48^0.92*$B57^0.42*TLRJA!$B$5^2.24*TLRJA!$B$6^5.26,
EXP(-21.17)*L$48^-0.034*$B57^0.36*TLRLB!$B$5^2.36*TLRLB!$B$6^4.77,
EXP(-21)*L$48^1.11*$B57^0.23*SRJA!$B$5^1.85*SRJA!$B$6^2.81,
EXP(-8.5)*L$48^1*SRLB!$B$6^1.46,
EXP(-13.42)*L$48^1.04*$B57^0.25*SUJA!$B$6^3.58)</f>
        <v>1.7888643897334662</v>
      </c>
    </row>
    <row r="72" spans="1:12" x14ac:dyDescent="0.3">
      <c r="B72">
        <v>10000</v>
      </c>
      <c r="C72">
        <f>CHOOSE($F$10,
EXP(-30.37)*C$48^0.51*$B58^0.27*TRJA!$B$5^3.97*TRJA!$B$6^1.58,
EXP(-38.47)*C$48^0.025*$B58^0.13*TUJA!$B$5^3.8*TUJA!$B$6^5.8,
EXP(1.21)*C$48^0.4*$B58^0.21*TULB!$B$5^-4.53*TULB!$B$6^3.07,
EXP(-26.13)*C$48^0.92*$B58^0.42*TLRJA!$B$5^2.24*TLRJA!$B$6^5.26,
EXP(-21.17)*C$48^-0.034*$B58^0.36*TLRLB!$B$5^2.36*TLRLB!$B$6^4.77,
EXP(-21)*C$48^1.11*$B58^0.23*SRJA!$B$5^1.85*SRJA!$B$6^2.81,
EXP(-8.5)*C$48^1*SRLB!$B$6^1.46,
EXP(-13.42)*C$48^1.04*$B58^0.25*SUJA!$B$6^3.58)</f>
        <v>0.1675007636841615</v>
      </c>
      <c r="D72">
        <f>CHOOSE($F$10,
EXP(-30.37)*D$48^0.51*$B58^0.27*TRJA!$B$5^3.97*TRJA!$B$6^1.58,
EXP(-38.47)*D$48^0.025*$B58^0.13*TUJA!$B$5^3.8*TUJA!$B$6^5.8,
EXP(1.21)*D$48^0.4*$B58^0.21*TULB!$B$5^-4.53*TULB!$B$6^3.07,
EXP(-26.13)*D$48^0.92*$B58^0.42*TLRJA!$B$5^2.24*TLRJA!$B$6^5.26,
EXP(-21.17)*D$48^-0.034*$B58^0.36*TLRLB!$B$5^2.36*TLRLB!$B$6^4.77,
EXP(-21)*D$48^1.11*$B58^0.23*SRJA!$B$5^1.85*SRJA!$B$6^2.81,
EXP(-8.5)*D$48^1*SRLB!$B$6^1.46,
EXP(-13.42)*D$48^1.04*$B58^0.25*SUJA!$B$6^3.58)</f>
        <v>0.34441970223827334</v>
      </c>
      <c r="E72">
        <f>CHOOSE($F$10,
EXP(-30.37)*E$48^0.51*$B58^0.27*TRJA!$B$5^3.97*TRJA!$B$6^1.58,
EXP(-38.47)*E$48^0.025*$B58^0.13*TUJA!$B$5^3.8*TUJA!$B$6^5.8,
EXP(1.21)*E$48^0.4*$B58^0.21*TULB!$B$5^-4.53*TULB!$B$6^3.07,
EXP(-26.13)*E$48^0.92*$B58^0.42*TLRJA!$B$5^2.24*TLRJA!$B$6^5.26,
EXP(-21.17)*E$48^-0.034*$B58^0.36*TLRLB!$B$5^2.36*TLRLB!$B$6^4.77,
EXP(-21)*E$48^1.11*$B58^0.23*SRJA!$B$5^1.85*SRJA!$B$6^2.81,
EXP(-8.5)*E$48^1*SRLB!$B$6^1.46,
EXP(-13.42)*E$48^1.04*$B58^0.25*SUJA!$B$6^3.58)</f>
        <v>0.52507688042643474</v>
      </c>
      <c r="F72">
        <f>CHOOSE($F$10,
EXP(-30.37)*F$48^0.51*$B58^0.27*TRJA!$B$5^3.97*TRJA!$B$6^1.58,
EXP(-38.47)*F$48^0.025*$B58^0.13*TUJA!$B$5^3.8*TUJA!$B$6^5.8,
EXP(1.21)*F$48^0.4*$B58^0.21*TULB!$B$5^-4.53*TULB!$B$6^3.07,
EXP(-26.13)*F$48^0.92*$B58^0.42*TLRJA!$B$5^2.24*TLRJA!$B$6^5.26,
EXP(-21.17)*F$48^-0.034*$B58^0.36*TLRLB!$B$5^2.36*TLRLB!$B$6^4.77,
EXP(-21)*F$48^1.11*$B58^0.23*SRJA!$B$5^1.85*SRJA!$B$6^2.81,
EXP(-8.5)*F$48^1*SRLB!$B$6^1.46,
EXP(-13.42)*F$48^1.04*$B58^0.25*SUJA!$B$6^3.58)</f>
        <v>0.70820531608786863</v>
      </c>
      <c r="G72">
        <f>CHOOSE($F$10,
EXP(-30.37)*G$48^0.51*$B58^0.27*TRJA!$B$5^3.97*TRJA!$B$6^1.58,
EXP(-38.47)*G$48^0.025*$B58^0.13*TUJA!$B$5^3.8*TUJA!$B$6^5.8,
EXP(1.21)*G$48^0.4*$B58^0.21*TULB!$B$5^-4.53*TULB!$B$6^3.07,
EXP(-26.13)*G$48^0.92*$B58^0.42*TLRJA!$B$5^2.24*TLRJA!$B$6^5.26,
EXP(-21.17)*G$48^-0.034*$B58^0.36*TLRLB!$B$5^2.36*TLRLB!$B$6^4.77,
EXP(-21)*G$48^1.11*$B58^0.23*SRJA!$B$5^1.85*SRJA!$B$6^2.81,
EXP(-8.5)*G$48^1*SRLB!$B$6^1.46,
EXP(-13.42)*G$48^1.04*$B58^0.25*SUJA!$B$6^3.58)</f>
        <v>0.89319358642598567</v>
      </c>
      <c r="H72">
        <f>CHOOSE($F$10,
EXP(-30.37)*H$48^0.51*$B58^0.27*TRJA!$B$5^3.97*TRJA!$B$6^1.58,
EXP(-38.47)*H$48^0.025*$B58^0.13*TUJA!$B$5^3.8*TUJA!$B$6^5.8,
EXP(1.21)*H$48^0.4*$B58^0.21*TULB!$B$5^-4.53*TULB!$B$6^3.07,
EXP(-26.13)*H$48^0.92*$B58^0.42*TLRJA!$B$5^2.24*TLRJA!$B$6^5.26,
EXP(-21.17)*H$48^-0.034*$B58^0.36*TLRLB!$B$5^2.36*TLRLB!$B$6^4.77,
EXP(-21)*H$48^1.11*$B58^0.23*SRJA!$B$5^1.85*SRJA!$B$6^2.81,
EXP(-8.5)*H$48^1*SRLB!$B$6^1.46,
EXP(-13.42)*H$48^1.04*$B58^0.25*SUJA!$B$6^3.58)</f>
        <v>1.0796776016477028</v>
      </c>
      <c r="I72">
        <f>CHOOSE($F$10,
EXP(-30.37)*I$48^0.51*$B58^0.27*TRJA!$B$5^3.97*TRJA!$B$6^1.58,
EXP(-38.47)*I$48^0.025*$B58^0.13*TUJA!$B$5^3.8*TUJA!$B$6^5.8,
EXP(1.21)*I$48^0.4*$B58^0.21*TULB!$B$5^-4.53*TULB!$B$6^3.07,
EXP(-26.13)*I$48^0.92*$B58^0.42*TLRJA!$B$5^2.24*TLRJA!$B$6^5.26,
EXP(-21.17)*I$48^-0.034*$B58^0.36*TLRLB!$B$5^2.36*TLRLB!$B$6^4.77,
EXP(-21)*I$48^1.11*$B58^0.23*SRJA!$B$5^1.85*SRJA!$B$6^2.81,
EXP(-8.5)*I$48^1*SRLB!$B$6^1.46,
EXP(-13.42)*I$48^1.04*$B58^0.25*SUJA!$B$6^3.58)</f>
        <v>1.2674147382890002</v>
      </c>
      <c r="J72">
        <f>CHOOSE($F$10,
EXP(-30.37)*J$48^0.51*$B58^0.27*TRJA!$B$5^3.97*TRJA!$B$6^1.58,
EXP(-38.47)*J$48^0.025*$B58^0.13*TUJA!$B$5^3.8*TUJA!$B$6^5.8,
EXP(1.21)*J$48^0.4*$B58^0.21*TULB!$B$5^-4.53*TULB!$B$6^3.07,
EXP(-26.13)*J$48^0.92*$B58^0.42*TLRJA!$B$5^2.24*TLRJA!$B$6^5.26,
EXP(-21.17)*J$48^-0.034*$B58^0.36*TLRLB!$B$5^2.36*TLRLB!$B$6^4.77,
EXP(-21)*J$48^1.11*$B58^0.23*SRJA!$B$5^1.85*SRJA!$B$6^2.81,
EXP(-8.5)*J$48^1*SRLB!$B$6^1.46,
EXP(-13.42)*J$48^1.04*$B58^0.25*SUJA!$B$6^3.58)</f>
        <v>1.4562313551625357</v>
      </c>
      <c r="K72">
        <f>CHOOSE($F$10,
EXP(-30.37)*K$48^0.51*$B58^0.27*TRJA!$B$5^3.97*TRJA!$B$6^1.58,
EXP(-38.47)*K$48^0.025*$B58^0.13*TUJA!$B$5^3.8*TUJA!$B$6^5.8,
EXP(1.21)*K$48^0.4*$B58^0.21*TULB!$B$5^-4.53*TULB!$B$6^3.07,
EXP(-26.13)*K$48^0.92*$B58^0.42*TLRJA!$B$5^2.24*TLRJA!$B$6^5.26,
EXP(-21.17)*K$48^-0.034*$B58^0.36*TLRLB!$B$5^2.36*TLRLB!$B$6^4.77,
EXP(-21)*K$48^1.11*$B58^0.23*SRJA!$B$5^1.85*SRJA!$B$6^2.81,
EXP(-8.5)*K$48^1*SRLB!$B$6^1.46,
EXP(-13.42)*K$48^1.04*$B58^0.25*SUJA!$B$6^3.58)</f>
        <v>1.645996855741062</v>
      </c>
      <c r="L72">
        <f>CHOOSE($F$10,
EXP(-30.37)*L$48^0.51*$B58^0.27*TRJA!$B$5^3.97*TRJA!$B$6^1.58,
EXP(-38.47)*L$48^0.025*$B58^0.13*TUJA!$B$5^3.8*TUJA!$B$6^5.8,
EXP(1.21)*L$48^0.4*$B58^0.21*TULB!$B$5^-4.53*TULB!$B$6^3.07,
EXP(-26.13)*L$48^0.92*$B58^0.42*TLRJA!$B$5^2.24*TLRJA!$B$6^5.26,
EXP(-21.17)*L$48^-0.034*$B58^0.36*TLRLB!$B$5^2.36*TLRLB!$B$6^4.77,
EXP(-21)*L$48^1.11*$B58^0.23*SRJA!$B$5^1.85*SRJA!$B$6^2.81,
EXP(-8.5)*L$48^1*SRLB!$B$6^1.46,
EXP(-13.42)*L$48^1.04*$B58^0.25*SUJA!$B$6^3.58)</f>
        <v>1.836609352170153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3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7"/>
  <sheetViews>
    <sheetView workbookViewId="0">
      <selection activeCell="B17" sqref="B17"/>
    </sheetView>
  </sheetViews>
  <sheetFormatPr defaultColWidth="11.21875" defaultRowHeight="16.3" x14ac:dyDescent="0.3"/>
  <cols>
    <col min="1" max="1" width="87.77734375" customWidth="1"/>
  </cols>
  <sheetData>
    <row r="1" spans="1:8" ht="19.05" x14ac:dyDescent="0.35">
      <c r="A1" s="1" t="s">
        <v>54</v>
      </c>
      <c r="B1" s="4">
        <v>1</v>
      </c>
    </row>
    <row r="2" spans="1:8" x14ac:dyDescent="0.3">
      <c r="A2" s="9"/>
      <c r="B2" s="4"/>
    </row>
    <row r="3" spans="1:8" x14ac:dyDescent="0.3">
      <c r="A3" t="s">
        <v>0</v>
      </c>
      <c r="B3" s="4">
        <v>100</v>
      </c>
    </row>
    <row r="4" spans="1:8" x14ac:dyDescent="0.3">
      <c r="A4" t="s">
        <v>1</v>
      </c>
      <c r="B4" s="4">
        <v>1000</v>
      </c>
    </row>
    <row r="5" spans="1:8" x14ac:dyDescent="0.3">
      <c r="A5" t="s">
        <v>86</v>
      </c>
      <c r="B5" s="4">
        <v>100</v>
      </c>
    </row>
    <row r="6" spans="1:8" x14ac:dyDescent="0.3">
      <c r="A6" t="s">
        <v>3</v>
      </c>
      <c r="B6" s="6">
        <f>SUM(D9:D140)/D16</f>
        <v>44.861884443781008</v>
      </c>
    </row>
    <row r="8" spans="1:8" x14ac:dyDescent="0.3">
      <c r="A8" s="2" t="s">
        <v>4</v>
      </c>
      <c r="B8" s="5" t="s">
        <v>8</v>
      </c>
      <c r="D8" t="s">
        <v>81</v>
      </c>
      <c r="H8" t="s">
        <v>80</v>
      </c>
    </row>
    <row r="9" spans="1:8" x14ac:dyDescent="0.3">
      <c r="A9" t="s">
        <v>36</v>
      </c>
      <c r="B9" s="4">
        <v>2</v>
      </c>
      <c r="D9" s="12">
        <f>(6-2*B9)/0.029</f>
        <v>68.965517241379303</v>
      </c>
      <c r="H9" s="12">
        <f>D9/SUM($D$9:$D$14)</f>
        <v>0.26205560976970149</v>
      </c>
    </row>
    <row r="10" spans="1:8" x14ac:dyDescent="0.3">
      <c r="A10" t="s">
        <v>25</v>
      </c>
      <c r="B10" s="4">
        <v>2.5</v>
      </c>
      <c r="D10" s="12">
        <f>(2*B10-3)/0.011</f>
        <v>181.81818181818184</v>
      </c>
      <c r="H10" s="12">
        <f t="shared" ref="H10:H14" si="0">D10/SUM($D$9:$D$14)</f>
        <v>0.69087388030194052</v>
      </c>
    </row>
    <row r="11" spans="1:8" x14ac:dyDescent="0.3">
      <c r="A11" t="s">
        <v>84</v>
      </c>
      <c r="B11" s="4">
        <v>1</v>
      </c>
      <c r="D11" s="12">
        <f>5*B11/7/0.032</f>
        <v>22.321428571428573</v>
      </c>
      <c r="H11" s="12">
        <f t="shared" si="0"/>
        <v>8.481710584064002E-2</v>
      </c>
    </row>
    <row r="12" spans="1:8" x14ac:dyDescent="0.3">
      <c r="A12" t="s">
        <v>85</v>
      </c>
      <c r="B12" s="4">
        <v>5</v>
      </c>
      <c r="D12" s="12">
        <f>(4-2*B12)/0.05</f>
        <v>-120</v>
      </c>
      <c r="H12" s="12">
        <f t="shared" si="0"/>
        <v>-0.45597676099928069</v>
      </c>
    </row>
    <row r="13" spans="1:8" x14ac:dyDescent="0.3">
      <c r="A13" t="s">
        <v>82</v>
      </c>
      <c r="B13" s="4">
        <v>-1</v>
      </c>
      <c r="D13" s="12">
        <f>(3+B13)/0.022</f>
        <v>90.909090909090921</v>
      </c>
      <c r="H13" s="12">
        <f t="shared" si="0"/>
        <v>0.34543694015097026</v>
      </c>
    </row>
    <row r="14" spans="1:8" x14ac:dyDescent="0.3">
      <c r="A14" t="s">
        <v>83</v>
      </c>
      <c r="B14" s="15">
        <v>300</v>
      </c>
      <c r="D14" s="12">
        <f>(17/3-4*B14/300)/0.087</f>
        <v>19.157088122605369</v>
      </c>
      <c r="H14" s="12">
        <f t="shared" si="0"/>
        <v>7.2793224936028231E-2</v>
      </c>
    </row>
    <row r="15" spans="1:8" x14ac:dyDescent="0.3">
      <c r="B15" s="4"/>
      <c r="D15" t="s">
        <v>79</v>
      </c>
    </row>
    <row r="16" spans="1:8" x14ac:dyDescent="0.3">
      <c r="D16">
        <f>COUNT(D9:D14)</f>
        <v>6</v>
      </c>
    </row>
    <row r="17" spans="1:2" x14ac:dyDescent="0.3">
      <c r="A17" s="2" t="s">
        <v>12</v>
      </c>
      <c r="B17" s="10">
        <f>EXP(-30.37)*B3^0.51*B4^0.27*B5^3.97*B6^1.58</f>
        <v>0.15503974811706669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1"/>
  <sheetViews>
    <sheetView workbookViewId="0">
      <selection activeCell="B21" sqref="B21"/>
    </sheetView>
  </sheetViews>
  <sheetFormatPr defaultColWidth="11.21875" defaultRowHeight="16.3" x14ac:dyDescent="0.3"/>
  <cols>
    <col min="1" max="1" width="90.77734375" customWidth="1"/>
  </cols>
  <sheetData>
    <row r="1" spans="1:8" ht="19.05" x14ac:dyDescent="0.35">
      <c r="A1" s="1" t="s">
        <v>55</v>
      </c>
      <c r="B1" s="4">
        <v>2</v>
      </c>
    </row>
    <row r="2" spans="1:8" x14ac:dyDescent="0.3">
      <c r="B2" s="4"/>
    </row>
    <row r="3" spans="1:8" x14ac:dyDescent="0.3">
      <c r="A3" t="s">
        <v>0</v>
      </c>
      <c r="B3" s="4">
        <v>250</v>
      </c>
    </row>
    <row r="4" spans="1:8" x14ac:dyDescent="0.3">
      <c r="A4" t="s">
        <v>1</v>
      </c>
      <c r="B4" s="4">
        <v>5000</v>
      </c>
    </row>
    <row r="5" spans="1:8" x14ac:dyDescent="0.3">
      <c r="A5" t="s">
        <v>2</v>
      </c>
      <c r="B5" s="4">
        <v>50</v>
      </c>
    </row>
    <row r="6" spans="1:8" x14ac:dyDescent="0.3">
      <c r="A6" t="s">
        <v>3</v>
      </c>
      <c r="B6" s="6">
        <f>SUM(D9:D18)/D20</f>
        <v>58.648575275575958</v>
      </c>
      <c r="D6" s="12"/>
    </row>
    <row r="8" spans="1:8" x14ac:dyDescent="0.3">
      <c r="A8" s="2" t="s">
        <v>4</v>
      </c>
      <c r="B8" s="5" t="s">
        <v>8</v>
      </c>
      <c r="D8" s="8" t="s">
        <v>78</v>
      </c>
      <c r="H8" t="s">
        <v>80</v>
      </c>
    </row>
    <row r="9" spans="1:8" x14ac:dyDescent="0.3">
      <c r="A9" s="7" t="s">
        <v>66</v>
      </c>
      <c r="B9" s="11">
        <v>140</v>
      </c>
      <c r="D9" s="12">
        <f>IF(B9="*","*",B9/30/0.038)</f>
        <v>122.80701754385966</v>
      </c>
      <c r="H9" s="12">
        <f>D9/SUM($D$9:$D$18)</f>
        <v>0.209394715842317</v>
      </c>
    </row>
    <row r="10" spans="1:8" x14ac:dyDescent="0.3">
      <c r="A10" t="s">
        <v>14</v>
      </c>
      <c r="B10" s="4">
        <v>1</v>
      </c>
      <c r="D10" s="12">
        <f>IF(B10="*","*",(6-B10)/0.154)</f>
        <v>32.467532467532465</v>
      </c>
      <c r="H10" s="12">
        <f t="shared" ref="H10:H18" si="0">D10/SUM($D$9:$D$18)</f>
        <v>5.5359456414712745E-2</v>
      </c>
    </row>
    <row r="11" spans="1:8" x14ac:dyDescent="0.3">
      <c r="A11" t="s">
        <v>65</v>
      </c>
      <c r="B11" s="4">
        <v>2</v>
      </c>
      <c r="D11" s="12">
        <f>IF(B11="*","*",2*B11/0.112)</f>
        <v>35.714285714285715</v>
      </c>
      <c r="H11" s="12">
        <f t="shared" si="0"/>
        <v>6.0895402056184024E-2</v>
      </c>
    </row>
    <row r="12" spans="1:8" x14ac:dyDescent="0.3">
      <c r="A12" t="s">
        <v>16</v>
      </c>
      <c r="B12" s="4">
        <v>1</v>
      </c>
      <c r="D12" s="12">
        <f>IF(B12="*","*",(19-4*B12)/3/0.222)</f>
        <v>22.522522522522522</v>
      </c>
      <c r="H12" s="12">
        <f t="shared" si="0"/>
        <v>3.8402505801197126E-2</v>
      </c>
    </row>
    <row r="13" spans="1:8" x14ac:dyDescent="0.3">
      <c r="A13" t="s">
        <v>62</v>
      </c>
      <c r="B13" s="4">
        <v>1</v>
      </c>
      <c r="D13" s="12">
        <f>IF(B13="*","*",(7-2*B13)/0.033)</f>
        <v>151.5151515151515</v>
      </c>
      <c r="H13" s="12">
        <f t="shared" si="0"/>
        <v>0.25834412993532613</v>
      </c>
    </row>
    <row r="14" spans="1:8" x14ac:dyDescent="0.3">
      <c r="A14" t="s">
        <v>64</v>
      </c>
      <c r="B14" s="4">
        <v>6</v>
      </c>
      <c r="D14" s="12">
        <f>IF(B14="*","*",(4*B14+1)/5/0.142)</f>
        <v>35.211267605633807</v>
      </c>
      <c r="F14" s="4"/>
      <c r="H14" s="12">
        <f t="shared" si="0"/>
        <v>6.0037720337082844E-2</v>
      </c>
    </row>
    <row r="15" spans="1:8" x14ac:dyDescent="0.3">
      <c r="A15" t="s">
        <v>67</v>
      </c>
      <c r="B15" s="4">
        <v>3</v>
      </c>
      <c r="D15" s="12">
        <f>IF(B15="*","*",(2*B15-1)/0.13)</f>
        <v>38.46153846153846</v>
      </c>
      <c r="F15" s="4"/>
      <c r="H15" s="12">
        <f t="shared" si="0"/>
        <v>6.5579663752813558E-2</v>
      </c>
    </row>
    <row r="16" spans="1:8" x14ac:dyDescent="0.3">
      <c r="A16" t="s">
        <v>68</v>
      </c>
      <c r="B16" s="4">
        <v>1</v>
      </c>
      <c r="D16" s="12">
        <f>IF(B16="*","*",(6-B16)/0.054)</f>
        <v>92.592592592592595</v>
      </c>
      <c r="F16" s="4"/>
      <c r="H16" s="12">
        <f t="shared" si="0"/>
        <v>0.15787696829381043</v>
      </c>
    </row>
    <row r="17" spans="1:8" x14ac:dyDescent="0.3">
      <c r="A17" t="s">
        <v>69</v>
      </c>
      <c r="B17" s="4">
        <v>1</v>
      </c>
      <c r="D17" s="12">
        <f>IF(B17="*","*",(19-4*B17)/3/0.218)</f>
        <v>22.935779816513762</v>
      </c>
      <c r="F17" s="4"/>
      <c r="H17" s="12">
        <f t="shared" si="0"/>
        <v>3.910713893516405E-2</v>
      </c>
    </row>
    <row r="18" spans="1:8" x14ac:dyDescent="0.3">
      <c r="A18" t="s">
        <v>70</v>
      </c>
      <c r="B18" s="4">
        <v>1</v>
      </c>
      <c r="D18" s="12">
        <f>IF(B18="*","*",(19-4*B18)/3/0.155)</f>
        <v>32.258064516129032</v>
      </c>
      <c r="E18" s="4"/>
      <c r="F18" s="4"/>
      <c r="H18" s="12">
        <f t="shared" si="0"/>
        <v>5.500229863139202E-2</v>
      </c>
    </row>
    <row r="19" spans="1:8" x14ac:dyDescent="0.3">
      <c r="B19" s="4"/>
      <c r="D19" t="s">
        <v>79</v>
      </c>
      <c r="E19" s="4"/>
      <c r="F19" s="4"/>
    </row>
    <row r="20" spans="1:8" x14ac:dyDescent="0.3">
      <c r="D20" s="13">
        <f>COUNT(D9:D18)</f>
        <v>10</v>
      </c>
      <c r="E20" s="4"/>
    </row>
    <row r="21" spans="1:8" x14ac:dyDescent="0.3">
      <c r="A21" s="2" t="s">
        <v>12</v>
      </c>
      <c r="B21" s="10">
        <f>EXP(-38.47)*B3^0.025*B4^0.13*B5^3.8*B6^5.8</f>
        <v>3.5114396105936283</v>
      </c>
      <c r="E21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9"/>
  <sheetViews>
    <sheetView workbookViewId="0">
      <selection activeCell="B19" sqref="B19"/>
    </sheetView>
  </sheetViews>
  <sheetFormatPr defaultColWidth="11.21875" defaultRowHeight="16.3" x14ac:dyDescent="0.3"/>
  <cols>
    <col min="1" max="1" width="92.21875" customWidth="1"/>
  </cols>
  <sheetData>
    <row r="1" spans="1:8" ht="19.05" x14ac:dyDescent="0.35">
      <c r="A1" s="1" t="s">
        <v>56</v>
      </c>
      <c r="B1" s="4">
        <v>3</v>
      </c>
    </row>
    <row r="2" spans="1:8" x14ac:dyDescent="0.3">
      <c r="B2" s="4"/>
    </row>
    <row r="3" spans="1:8" x14ac:dyDescent="0.3">
      <c r="A3" t="s">
        <v>24</v>
      </c>
      <c r="B3" s="4">
        <v>250</v>
      </c>
    </row>
    <row r="4" spans="1:8" x14ac:dyDescent="0.3">
      <c r="A4" t="s">
        <v>1</v>
      </c>
      <c r="B4" s="4">
        <v>5000</v>
      </c>
    </row>
    <row r="5" spans="1:8" x14ac:dyDescent="0.3">
      <c r="A5" t="s">
        <v>2</v>
      </c>
      <c r="B5" s="4">
        <v>50</v>
      </c>
    </row>
    <row r="6" spans="1:8" x14ac:dyDescent="0.3">
      <c r="A6" t="s">
        <v>3</v>
      </c>
      <c r="B6" s="6">
        <f>SUM(D9:D16)/D18</f>
        <v>52.94034408149615</v>
      </c>
    </row>
    <row r="8" spans="1:8" x14ac:dyDescent="0.3">
      <c r="A8" s="2" t="s">
        <v>4</v>
      </c>
      <c r="B8" s="5" t="s">
        <v>8</v>
      </c>
      <c r="D8" t="s">
        <v>78</v>
      </c>
      <c r="H8" t="s">
        <v>80</v>
      </c>
    </row>
    <row r="9" spans="1:8" x14ac:dyDescent="0.3">
      <c r="A9" t="s">
        <v>71</v>
      </c>
      <c r="B9" s="11">
        <v>4</v>
      </c>
      <c r="D9" s="12">
        <f>(4*B9-1)/3/0.158</f>
        <v>31.645569620253163</v>
      </c>
      <c r="H9" s="12">
        <f>D9/SUM($D$9:$D$16)</f>
        <v>7.471988086141379E-2</v>
      </c>
    </row>
    <row r="10" spans="1:8" x14ac:dyDescent="0.3">
      <c r="A10" t="s">
        <v>72</v>
      </c>
      <c r="B10" s="4">
        <v>1</v>
      </c>
      <c r="D10" s="12">
        <f>2*(3-B10)/0.167</f>
        <v>23.95209580838323</v>
      </c>
      <c r="H10" s="12">
        <f t="shared" ref="H10:H16" si="0">D10/SUM($D$9:$D$16)</f>
        <v>5.655444874780062E-2</v>
      </c>
    </row>
    <row r="11" spans="1:8" x14ac:dyDescent="0.3">
      <c r="A11" t="s">
        <v>73</v>
      </c>
      <c r="B11" s="4">
        <v>6</v>
      </c>
      <c r="D11" s="12">
        <f>B11/0.063</f>
        <v>95.238095238095241</v>
      </c>
      <c r="H11" s="12">
        <f t="shared" si="0"/>
        <v>0.22487126049720726</v>
      </c>
    </row>
    <row r="12" spans="1:8" x14ac:dyDescent="0.3">
      <c r="A12" s="3" t="s">
        <v>87</v>
      </c>
      <c r="B12" s="4">
        <v>4</v>
      </c>
      <c r="D12" s="12">
        <f>(4*B12-1)/3/0.156</f>
        <v>32.051282051282051</v>
      </c>
      <c r="H12" s="12">
        <f t="shared" si="0"/>
        <v>7.5677828051944743E-2</v>
      </c>
    </row>
    <row r="13" spans="1:8" x14ac:dyDescent="0.3">
      <c r="A13" t="s">
        <v>74</v>
      </c>
      <c r="B13" s="4">
        <v>2</v>
      </c>
      <c r="D13" s="12">
        <f>2*B13/0.081</f>
        <v>49.382716049382715</v>
      </c>
      <c r="H13" s="12">
        <f t="shared" si="0"/>
        <v>0.11659991285040376</v>
      </c>
    </row>
    <row r="14" spans="1:8" x14ac:dyDescent="0.3">
      <c r="A14" t="s">
        <v>75</v>
      </c>
      <c r="B14" s="4">
        <v>4</v>
      </c>
      <c r="D14" s="14">
        <f>(4*B14-1)/3/0.037</f>
        <v>135.13513513513513</v>
      </c>
      <c r="H14" s="12">
        <f t="shared" si="0"/>
        <v>0.3190740858406319</v>
      </c>
    </row>
    <row r="15" spans="1:8" x14ac:dyDescent="0.3">
      <c r="A15" t="s">
        <v>76</v>
      </c>
      <c r="B15" s="4">
        <v>4</v>
      </c>
      <c r="D15" s="14">
        <f>B15/0.117</f>
        <v>34.188034188034187</v>
      </c>
      <c r="H15" s="12">
        <f t="shared" si="0"/>
        <v>8.0723016588741064E-2</v>
      </c>
    </row>
    <row r="16" spans="1:8" x14ac:dyDescent="0.3">
      <c r="A16" t="s">
        <v>77</v>
      </c>
      <c r="B16" s="4">
        <v>25</v>
      </c>
      <c r="D16" s="14">
        <f>B16/5/0.228</f>
        <v>21.929824561403507</v>
      </c>
      <c r="H16" s="12">
        <f t="shared" si="0"/>
        <v>5.1779566561856928E-2</v>
      </c>
    </row>
    <row r="17" spans="1:4" x14ac:dyDescent="0.3">
      <c r="B17" s="4"/>
      <c r="D17" s="8" t="s">
        <v>79</v>
      </c>
    </row>
    <row r="18" spans="1:4" x14ac:dyDescent="0.3">
      <c r="D18">
        <f>COUNT(D9:D16)</f>
        <v>8</v>
      </c>
    </row>
    <row r="19" spans="1:4" x14ac:dyDescent="0.3">
      <c r="A19" s="2" t="s">
        <v>12</v>
      </c>
      <c r="B19" s="10">
        <f>EXP(1.21)*B3^0.4*B4^0.21*B5^-4.53*B6^3.07</f>
        <v>0.71969296905199853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15"/>
  <sheetViews>
    <sheetView workbookViewId="0">
      <selection activeCell="B15" sqref="B15"/>
    </sheetView>
  </sheetViews>
  <sheetFormatPr defaultColWidth="11.21875" defaultRowHeight="16.3" x14ac:dyDescent="0.3"/>
  <cols>
    <col min="1" max="1" width="92.21875" customWidth="1"/>
  </cols>
  <sheetData>
    <row r="1" spans="1:2" ht="19.05" x14ac:dyDescent="0.35">
      <c r="A1" s="1" t="s">
        <v>57</v>
      </c>
      <c r="B1" s="4">
        <v>4</v>
      </c>
    </row>
    <row r="3" spans="1:2" x14ac:dyDescent="0.3">
      <c r="A3" t="s">
        <v>0</v>
      </c>
      <c r="B3" s="4">
        <v>50</v>
      </c>
    </row>
    <row r="4" spans="1:2" x14ac:dyDescent="0.3">
      <c r="A4" t="s">
        <v>1</v>
      </c>
      <c r="B4" s="4">
        <v>5000</v>
      </c>
    </row>
    <row r="5" spans="1:2" x14ac:dyDescent="0.3">
      <c r="A5" t="s">
        <v>2</v>
      </c>
      <c r="B5" s="4">
        <v>90</v>
      </c>
    </row>
    <row r="6" spans="1:2" x14ac:dyDescent="0.3">
      <c r="A6" t="s">
        <v>3</v>
      </c>
      <c r="B6" s="4">
        <f>((11-B9)/2+(5-B10/10)+(5-B11)+(6-B12)-10)/2</f>
        <v>2.75</v>
      </c>
    </row>
    <row r="7" spans="1:2" x14ac:dyDescent="0.3">
      <c r="B7" s="4"/>
    </row>
    <row r="8" spans="1:2" x14ac:dyDescent="0.3">
      <c r="A8" s="2" t="s">
        <v>4</v>
      </c>
      <c r="B8" s="5" t="s">
        <v>8</v>
      </c>
    </row>
    <row r="9" spans="1:2" x14ac:dyDescent="0.3">
      <c r="A9" s="7" t="s">
        <v>17</v>
      </c>
      <c r="B9" s="4">
        <v>4</v>
      </c>
    </row>
    <row r="10" spans="1:2" x14ac:dyDescent="0.3">
      <c r="A10" s="7" t="s">
        <v>18</v>
      </c>
      <c r="B10" s="4">
        <v>10</v>
      </c>
    </row>
    <row r="11" spans="1:2" x14ac:dyDescent="0.3">
      <c r="A11" s="7" t="s">
        <v>19</v>
      </c>
      <c r="B11" s="4">
        <v>2</v>
      </c>
    </row>
    <row r="12" spans="1:2" x14ac:dyDescent="0.3">
      <c r="A12" s="7" t="s">
        <v>20</v>
      </c>
      <c r="B12" s="4">
        <v>1</v>
      </c>
    </row>
    <row r="13" spans="1:2" x14ac:dyDescent="0.3">
      <c r="A13" s="7"/>
      <c r="B13" s="4"/>
    </row>
    <row r="14" spans="1:2" x14ac:dyDescent="0.3">
      <c r="B14" s="4"/>
    </row>
    <row r="15" spans="1:2" x14ac:dyDescent="0.3">
      <c r="A15" s="2" t="s">
        <v>12</v>
      </c>
      <c r="B15" s="10">
        <f>EXP(-26.13)*B3^0.92*B4^0.42*B5^2.24*B6^5.26</f>
        <v>2.8635065731535556E-2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16"/>
  <sheetViews>
    <sheetView workbookViewId="0"/>
  </sheetViews>
  <sheetFormatPr defaultColWidth="11.21875" defaultRowHeight="16.3" x14ac:dyDescent="0.3"/>
  <cols>
    <col min="1" max="1" width="93.77734375" customWidth="1"/>
  </cols>
  <sheetData>
    <row r="1" spans="1:2" ht="19.05" x14ac:dyDescent="0.35">
      <c r="A1" s="1" t="s">
        <v>58</v>
      </c>
      <c r="B1" s="4">
        <v>5</v>
      </c>
    </row>
    <row r="3" spans="1:2" x14ac:dyDescent="0.3">
      <c r="A3" t="s">
        <v>24</v>
      </c>
      <c r="B3" s="4">
        <v>250</v>
      </c>
    </row>
    <row r="4" spans="1:2" x14ac:dyDescent="0.3">
      <c r="A4" t="s">
        <v>1</v>
      </c>
      <c r="B4" s="4">
        <v>5000</v>
      </c>
    </row>
    <row r="5" spans="1:2" x14ac:dyDescent="0.3">
      <c r="A5" t="s">
        <v>2</v>
      </c>
      <c r="B5" s="4">
        <v>100</v>
      </c>
    </row>
    <row r="6" spans="1:2" x14ac:dyDescent="0.3">
      <c r="A6" t="s">
        <v>3</v>
      </c>
      <c r="B6" s="4">
        <f>(B9+(5-B10)+B11+2*B12+2*B13-8)/2</f>
        <v>5</v>
      </c>
    </row>
    <row r="7" spans="1:2" x14ac:dyDescent="0.3">
      <c r="B7" s="4"/>
    </row>
    <row r="8" spans="1:2" x14ac:dyDescent="0.3">
      <c r="A8" s="2" t="s">
        <v>4</v>
      </c>
      <c r="B8" s="5" t="s">
        <v>8</v>
      </c>
    </row>
    <row r="9" spans="1:2" x14ac:dyDescent="0.3">
      <c r="A9" t="s">
        <v>25</v>
      </c>
      <c r="B9" s="4">
        <v>4</v>
      </c>
    </row>
    <row r="10" spans="1:2" x14ac:dyDescent="0.3">
      <c r="A10" t="s">
        <v>26</v>
      </c>
      <c r="B10" s="4">
        <v>2</v>
      </c>
    </row>
    <row r="11" spans="1:2" x14ac:dyDescent="0.3">
      <c r="A11" t="s">
        <v>23</v>
      </c>
      <c r="B11" s="4">
        <v>3</v>
      </c>
    </row>
    <row r="12" spans="1:2" x14ac:dyDescent="0.3">
      <c r="A12" t="s">
        <v>27</v>
      </c>
      <c r="B12" s="4">
        <v>2</v>
      </c>
    </row>
    <row r="13" spans="1:2" x14ac:dyDescent="0.3">
      <c r="A13" s="7" t="s">
        <v>28</v>
      </c>
      <c r="B13" s="4">
        <v>2</v>
      </c>
    </row>
    <row r="14" spans="1:2" x14ac:dyDescent="0.3">
      <c r="A14" s="7"/>
      <c r="B14" s="4"/>
    </row>
    <row r="15" spans="1:2" x14ac:dyDescent="0.3">
      <c r="B15" s="4"/>
    </row>
    <row r="16" spans="1:2" x14ac:dyDescent="0.3">
      <c r="A16" s="2" t="s">
        <v>12</v>
      </c>
      <c r="B16" s="10">
        <f>EXP(-21.17)*B3^-0.034*B4^0.35*B5^2.36*B6^4.77</f>
        <v>1.1835382005158448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8"/>
  <sheetViews>
    <sheetView workbookViewId="0"/>
  </sheetViews>
  <sheetFormatPr defaultColWidth="11.21875" defaultRowHeight="16.3" x14ac:dyDescent="0.3"/>
  <cols>
    <col min="1" max="1" width="93.21875" customWidth="1"/>
  </cols>
  <sheetData>
    <row r="1" spans="1:2" ht="19.05" x14ac:dyDescent="0.35">
      <c r="A1" s="1" t="s">
        <v>59</v>
      </c>
      <c r="B1" s="4">
        <v>6</v>
      </c>
    </row>
    <row r="2" spans="1:2" x14ac:dyDescent="0.3">
      <c r="B2" s="4"/>
    </row>
    <row r="3" spans="1:2" x14ac:dyDescent="0.3">
      <c r="A3" t="s">
        <v>0</v>
      </c>
      <c r="B3" s="4">
        <v>500</v>
      </c>
    </row>
    <row r="4" spans="1:2" x14ac:dyDescent="0.3">
      <c r="A4" t="s">
        <v>1</v>
      </c>
      <c r="B4" s="4">
        <v>5000</v>
      </c>
    </row>
    <row r="5" spans="1:2" x14ac:dyDescent="0.3">
      <c r="A5" t="s">
        <v>2</v>
      </c>
      <c r="B5" s="4">
        <v>100</v>
      </c>
    </row>
    <row r="6" spans="1:2" x14ac:dyDescent="0.3">
      <c r="A6" t="s">
        <v>3</v>
      </c>
      <c r="B6" s="6">
        <f>(B9+2*B10+2*B11+B12+(5-B13)+(6+2*B14)+B15-15)/3</f>
        <v>4.333333333333333</v>
      </c>
    </row>
    <row r="8" spans="1:2" x14ac:dyDescent="0.3">
      <c r="A8" s="2" t="s">
        <v>4</v>
      </c>
      <c r="B8" s="5" t="s">
        <v>8</v>
      </c>
    </row>
    <row r="9" spans="1:2" x14ac:dyDescent="0.3">
      <c r="A9" t="s">
        <v>29</v>
      </c>
      <c r="B9" s="4">
        <v>4</v>
      </c>
    </row>
    <row r="10" spans="1:2" x14ac:dyDescent="0.3">
      <c r="A10" t="s">
        <v>13</v>
      </c>
      <c r="B10" s="4">
        <v>2</v>
      </c>
    </row>
    <row r="11" spans="1:2" x14ac:dyDescent="0.3">
      <c r="A11" t="s">
        <v>22</v>
      </c>
      <c r="B11" s="4">
        <v>2</v>
      </c>
    </row>
    <row r="12" spans="1:2" x14ac:dyDescent="0.3">
      <c r="A12" t="s">
        <v>30</v>
      </c>
      <c r="B12" s="4">
        <v>2</v>
      </c>
    </row>
    <row r="13" spans="1:2" x14ac:dyDescent="0.3">
      <c r="A13" t="s">
        <v>31</v>
      </c>
      <c r="B13" s="4">
        <v>2</v>
      </c>
    </row>
    <row r="14" spans="1:2" x14ac:dyDescent="0.3">
      <c r="A14" t="s">
        <v>32</v>
      </c>
      <c r="B14" s="4">
        <v>1</v>
      </c>
    </row>
    <row r="15" spans="1:2" ht="17" customHeight="1" x14ac:dyDescent="0.3">
      <c r="A15" s="3" t="s">
        <v>33</v>
      </c>
      <c r="B15" s="4">
        <v>3</v>
      </c>
    </row>
    <row r="18" spans="1:2" x14ac:dyDescent="0.3">
      <c r="A18" s="2" t="s">
        <v>12</v>
      </c>
      <c r="B18" s="10">
        <f>EXP(-21)*B3^1.11*B4^0.23*B5^1.85*B6^2.81</f>
        <v>1.6440150164104159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17"/>
  <sheetViews>
    <sheetView workbookViewId="0"/>
  </sheetViews>
  <sheetFormatPr defaultColWidth="11.21875" defaultRowHeight="16.3" x14ac:dyDescent="0.3"/>
  <cols>
    <col min="1" max="1" width="85" customWidth="1"/>
  </cols>
  <sheetData>
    <row r="1" spans="1:2" ht="19.05" x14ac:dyDescent="0.35">
      <c r="A1" s="1" t="s">
        <v>60</v>
      </c>
      <c r="B1" s="4">
        <v>7</v>
      </c>
    </row>
    <row r="3" spans="1:2" x14ac:dyDescent="0.3">
      <c r="A3" t="s">
        <v>24</v>
      </c>
      <c r="B3" s="4">
        <v>250</v>
      </c>
    </row>
    <row r="4" spans="1:2" x14ac:dyDescent="0.3">
      <c r="A4" t="s">
        <v>1</v>
      </c>
      <c r="B4" s="4">
        <v>5000</v>
      </c>
    </row>
    <row r="5" spans="1:2" x14ac:dyDescent="0.3">
      <c r="A5" t="s">
        <v>2</v>
      </c>
      <c r="B5" s="4">
        <v>100</v>
      </c>
    </row>
    <row r="6" spans="1:2" x14ac:dyDescent="0.3">
      <c r="A6" t="s">
        <v>3</v>
      </c>
      <c r="B6" s="6">
        <f>(B9/5+B10+2*B11+2*B12+2*B13+2*B14-1)/3</f>
        <v>4.166666666666667</v>
      </c>
    </row>
    <row r="7" spans="1:2" x14ac:dyDescent="0.3">
      <c r="B7" s="4"/>
    </row>
    <row r="8" spans="1:2" x14ac:dyDescent="0.3">
      <c r="A8" s="2" t="s">
        <v>4</v>
      </c>
      <c r="B8" s="5" t="s">
        <v>8</v>
      </c>
    </row>
    <row r="9" spans="1:2" x14ac:dyDescent="0.3">
      <c r="A9" s="7" t="s">
        <v>34</v>
      </c>
      <c r="B9" s="11">
        <v>5</v>
      </c>
    </row>
    <row r="10" spans="1:2" x14ac:dyDescent="0.3">
      <c r="A10" t="s">
        <v>29</v>
      </c>
      <c r="B10" s="4">
        <v>2.5</v>
      </c>
    </row>
    <row r="11" spans="1:2" x14ac:dyDescent="0.3">
      <c r="A11" t="s">
        <v>13</v>
      </c>
      <c r="B11" s="4">
        <v>2</v>
      </c>
    </row>
    <row r="12" spans="1:2" x14ac:dyDescent="0.3">
      <c r="A12" t="s">
        <v>22</v>
      </c>
      <c r="B12" s="4">
        <v>2</v>
      </c>
    </row>
    <row r="13" spans="1:2" x14ac:dyDescent="0.3">
      <c r="A13" t="s">
        <v>35</v>
      </c>
      <c r="B13" s="4">
        <v>2</v>
      </c>
    </row>
    <row r="14" spans="1:2" x14ac:dyDescent="0.3">
      <c r="A14" t="s">
        <v>32</v>
      </c>
      <c r="B14" s="4">
        <v>-1</v>
      </c>
    </row>
    <row r="15" spans="1:2" x14ac:dyDescent="0.3">
      <c r="B15" s="4"/>
    </row>
    <row r="16" spans="1:2" x14ac:dyDescent="0.3">
      <c r="B16" s="4"/>
    </row>
    <row r="17" spans="1:2" x14ac:dyDescent="0.3">
      <c r="A17" s="2" t="s">
        <v>12</v>
      </c>
      <c r="B17" s="10">
        <f>EXP(-8.5)*B3^1*B6^1.46</f>
        <v>0.40862835524779734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0"/>
  <sheetViews>
    <sheetView workbookViewId="0">
      <selection activeCell="B20" sqref="B20"/>
    </sheetView>
  </sheetViews>
  <sheetFormatPr defaultColWidth="11.21875" defaultRowHeight="16.3" x14ac:dyDescent="0.3"/>
  <cols>
    <col min="1" max="1" width="95.21875" customWidth="1"/>
    <col min="2" max="2" width="13" customWidth="1"/>
  </cols>
  <sheetData>
    <row r="1" spans="1:2" ht="19.05" x14ac:dyDescent="0.35">
      <c r="A1" s="1" t="s">
        <v>61</v>
      </c>
      <c r="B1" s="4">
        <v>8</v>
      </c>
    </row>
    <row r="2" spans="1:2" x14ac:dyDescent="0.3">
      <c r="B2" s="4"/>
    </row>
    <row r="3" spans="1:2" x14ac:dyDescent="0.3">
      <c r="A3" t="s">
        <v>0</v>
      </c>
      <c r="B3" s="4">
        <v>250</v>
      </c>
    </row>
    <row r="4" spans="1:2" x14ac:dyDescent="0.3">
      <c r="A4" t="s">
        <v>1</v>
      </c>
      <c r="B4" s="4">
        <v>5000</v>
      </c>
    </row>
    <row r="5" spans="1:2" x14ac:dyDescent="0.3">
      <c r="A5" t="s">
        <v>2</v>
      </c>
      <c r="B5" s="4">
        <v>50</v>
      </c>
    </row>
    <row r="6" spans="1:2" x14ac:dyDescent="0.3">
      <c r="A6" t="s">
        <v>3</v>
      </c>
      <c r="B6" s="6">
        <f>(B9+(4*B10-1)/3+(2*B11-1)+B12+(6-2*B13)+(6-2*B14)+B15+B16/5+B17/10)/9</f>
        <v>3.5555555555555554</v>
      </c>
    </row>
    <row r="8" spans="1:2" x14ac:dyDescent="0.3">
      <c r="A8" s="2" t="s">
        <v>4</v>
      </c>
      <c r="B8" s="5" t="s">
        <v>8</v>
      </c>
    </row>
    <row r="9" spans="1:2" x14ac:dyDescent="0.3">
      <c r="A9" t="s">
        <v>5</v>
      </c>
      <c r="B9" s="4">
        <v>3</v>
      </c>
    </row>
    <row r="10" spans="1:2" x14ac:dyDescent="0.3">
      <c r="A10" t="s">
        <v>6</v>
      </c>
      <c r="B10" s="4">
        <v>2.5</v>
      </c>
    </row>
    <row r="11" spans="1:2" x14ac:dyDescent="0.3">
      <c r="A11" t="s">
        <v>7</v>
      </c>
      <c r="B11" s="4">
        <v>3</v>
      </c>
    </row>
    <row r="12" spans="1:2" x14ac:dyDescent="0.3">
      <c r="A12" s="3" t="s">
        <v>16</v>
      </c>
      <c r="B12" s="4">
        <v>3</v>
      </c>
    </row>
    <row r="13" spans="1:2" x14ac:dyDescent="0.3">
      <c r="A13" t="s">
        <v>9</v>
      </c>
      <c r="B13" s="4">
        <v>1</v>
      </c>
    </row>
    <row r="14" spans="1:2" x14ac:dyDescent="0.3">
      <c r="A14" t="s">
        <v>10</v>
      </c>
      <c r="B14" s="4">
        <v>1</v>
      </c>
    </row>
    <row r="15" spans="1:2" x14ac:dyDescent="0.3">
      <c r="A15" s="3" t="s">
        <v>63</v>
      </c>
      <c r="B15" s="4">
        <v>3</v>
      </c>
    </row>
    <row r="16" spans="1:2" x14ac:dyDescent="0.3">
      <c r="A16" t="s">
        <v>11</v>
      </c>
      <c r="B16" s="4">
        <v>30</v>
      </c>
    </row>
    <row r="17" spans="1:2" x14ac:dyDescent="0.3">
      <c r="A17" t="s">
        <v>15</v>
      </c>
      <c r="B17" s="4">
        <v>10</v>
      </c>
    </row>
    <row r="20" spans="1:2" x14ac:dyDescent="0.3">
      <c r="A20" s="2" t="s">
        <v>12</v>
      </c>
      <c r="B20" s="10">
        <f>EXP(-13.42)*B3^1.04*B4^0.25*B6^3.58</f>
        <v>0.36527243651421043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TRJA</vt:lpstr>
      <vt:lpstr>TUJA</vt:lpstr>
      <vt:lpstr>TULB</vt:lpstr>
      <vt:lpstr>TLRJA</vt:lpstr>
      <vt:lpstr>TLRLB</vt:lpstr>
      <vt:lpstr>SRJA</vt:lpstr>
      <vt:lpstr>SRLB</vt:lpstr>
      <vt:lpstr>SUJA</vt:lpstr>
      <vt:lpstr>Contour of comparison</vt:lpstr>
      <vt:lpstr>Sheet2</vt:lpstr>
    </vt:vector>
  </TitlesOfParts>
  <Company>Systems Biology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Wood</dc:creator>
  <cp:lastModifiedBy>Karen Johnson</cp:lastModifiedBy>
  <cp:lastPrinted>2018-04-27T05:45:54Z</cp:lastPrinted>
  <dcterms:created xsi:type="dcterms:W3CDTF">2016-09-29T04:52:18Z</dcterms:created>
  <dcterms:modified xsi:type="dcterms:W3CDTF">2018-06-06T02:46:55Z</dcterms:modified>
</cp:coreProperties>
</file>