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2D2B438D-94BE-42B2-A69E-9E04EE025080}" xr6:coauthVersionLast="47" xr6:coauthVersionMax="47" xr10:uidLastSave="{00000000-0000-0000-0000-000000000000}"/>
  <workbookProtection workbookAlgorithmName="SHA-512" workbookHashValue="7hPgpkN2emTGgOrrf4G6l6TvWNBbdNoNyA8sSiJ0vd6LHAMXk91/ls0qk+H+DQilYBNIzeIXTIRmgDM9iSPalg==" workbookSaltValue="5GZB2/SJZpgEtTW8F9cfrQ==" workbookSpinCount="100000" lockStructure="1"/>
  <bookViews>
    <workbookView xWindow="-15135" yWindow="-16470" windowWidth="29040" windowHeight="15840" tabRatio="733" xr2:uid="{00000000-000D-0000-FFFF-FFFF00000000}"/>
  </bookViews>
  <sheets>
    <sheet name="AST" sheetId="2" r:id="rId1"/>
    <sheet name="Benefits Framework" sheetId="3" state="hidden" r:id="rId2"/>
    <sheet name="W1 - Summary_Upload" sheetId="107" state="hidden" r:id="rId3"/>
    <sheet name="Overview and guide" sheetId="108" r:id="rId4"/>
    <sheet name="SP6-1" sheetId="109" r:id="rId5"/>
    <sheet name="SP6-2 (1)" sheetId="110" r:id="rId6"/>
    <sheet name="SP6-2 (2)" sheetId="111" r:id="rId7"/>
    <sheet name="SP6-3" sheetId="112" r:id="rId8"/>
    <sheet name="SP6-4" sheetId="113" r:id="rId9"/>
    <sheet name="SP6-5" sheetId="114" r:id="rId10"/>
    <sheet name="Tables" sheetId="115" state="hidden" r:id="rId11"/>
    <sheet name="Cost estimates" sheetId="116" r:id="rId12"/>
    <sheet name="Sensitivity testing" sheetId="117" r:id="rId13"/>
    <sheet name="Working" sheetId="118" r:id="rId14"/>
    <sheet name="Notes" sheetId="119" r:id="rId15"/>
  </sheets>
  <definedNames>
    <definedName name="__sp12">#REF!</definedName>
    <definedName name="__sp131">#REF!</definedName>
    <definedName name="__sp132">#REF!</definedName>
    <definedName name="__sp133">#REF!</definedName>
    <definedName name="__sp134">#REF!</definedName>
    <definedName name="_sp11">#REF!</definedName>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12">#REF!</definedName>
    <definedName name="_sp131">#REF!</definedName>
    <definedName name="_sp132">#REF!</definedName>
    <definedName name="_sp133">#REF!</definedName>
    <definedName name="_sp134">#REF!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Toc149723404" localSheetId="10">Tables!#REF!</definedName>
    <definedName name="_Toc149723405" localSheetId="10">Tables!#REF!</definedName>
    <definedName name="_Toc149723406" localSheetId="10">Tables!#REF!</definedName>
    <definedName name="_Toc149723407" localSheetId="10">Tables!#REF!</definedName>
    <definedName name="_Toc149723408" localSheetId="10">Tables!#REF!</definedName>
    <definedName name="_Toc149723409" localSheetId="10">Tables!#REF!</definedName>
    <definedName name="_Toc18127489" localSheetId="10">Tables!#REF!</definedName>
    <definedName name="_Toc18207243" localSheetId="10">Tables!#REF!</definedName>
    <definedName name="_Toc18207244" localSheetId="10">Tables!#REF!</definedName>
    <definedName name="_Toc18207246" localSheetId="10">Tables!#REF!</definedName>
    <definedName name="_Toc18207247" localSheetId="10">Tables!#REF!</definedName>
    <definedName name="_Toc18207248" localSheetId="10">Tables!#REF!</definedName>
    <definedName name="_Toc18207249" localSheetId="10">Tables!#REF!</definedName>
    <definedName name="_Toc18207251" localSheetId="10">Tables!#REF!</definedName>
    <definedName name="_Toc18207253" localSheetId="10">Tables!#REF!</definedName>
    <definedName name="_Toc18207255" localSheetId="10">Tables!#REF!</definedName>
    <definedName name="_Toc366160998" localSheetId="8">'SP6-4'!$A$34</definedName>
    <definedName name="_Toc366160999" localSheetId="8">'SP6-4'!$A$41</definedName>
    <definedName name="OG">#REF!</definedName>
    <definedName name="OVG">'Overview and guide'!$C$22</definedName>
    <definedName name="_xlnm.Print_Area" localSheetId="4">'SP6-1'!$A$2:$O$42</definedName>
    <definedName name="_xlnm.Print_Area" localSheetId="5">'SP6-2 (1)'!$A$2:$Q$31</definedName>
    <definedName name="_xlnm.Print_Area" localSheetId="6">'SP6-2 (2)'!$A$2:$Q$31</definedName>
    <definedName name="_xlnm.Print_Area" localSheetId="7">'SP6-3'!$A$2:$R$41</definedName>
    <definedName name="_xlnm.Print_Area" localSheetId="8">'SP6-4'!$A$2:$P$27</definedName>
    <definedName name="_xlnm.Print_Area" localSheetId="9">'SP6-5'!$A$2:$I$31</definedName>
    <definedName name="_xlnm.Print_Area" localSheetId="2">'W1 - Summary_Upload'!$A$1:$J$92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8" i="112" l="1"/>
  <c r="F10" i="2" l="1"/>
  <c r="F12" i="2" s="1"/>
  <c r="F8" i="2" l="1"/>
  <c r="N9" i="111"/>
  <c r="E3" i="2"/>
  <c r="K7" i="112"/>
  <c r="G47" i="115"/>
  <c r="G46" i="115"/>
  <c r="G45" i="115"/>
  <c r="G44" i="115"/>
  <c r="G43" i="115"/>
  <c r="G42" i="115"/>
  <c r="G41" i="115"/>
  <c r="G40" i="115"/>
  <c r="G39" i="115"/>
  <c r="G38" i="115"/>
  <c r="G37" i="115"/>
  <c r="G36" i="115"/>
  <c r="G35" i="115"/>
  <c r="G34" i="115"/>
  <c r="G33" i="115"/>
  <c r="G32" i="115"/>
  <c r="G31" i="115"/>
  <c r="G30" i="115"/>
  <c r="G29" i="115"/>
  <c r="G28" i="115"/>
  <c r="G27" i="115"/>
  <c r="G26" i="115"/>
  <c r="G25" i="115"/>
  <c r="G24" i="115"/>
  <c r="G23" i="115"/>
  <c r="G22" i="115"/>
  <c r="G21" i="115"/>
  <c r="G20" i="115"/>
  <c r="G19" i="115"/>
  <c r="G18" i="115"/>
  <c r="G17" i="115"/>
  <c r="G16" i="115"/>
  <c r="G15" i="115"/>
  <c r="G14" i="115"/>
  <c r="G13" i="115"/>
  <c r="G12" i="115"/>
  <c r="G11" i="115"/>
  <c r="G10" i="115"/>
  <c r="Z5" i="115"/>
  <c r="O4" i="115"/>
  <c r="Q21" i="115" s="1"/>
  <c r="C4" i="115"/>
  <c r="E46" i="115" s="1"/>
  <c r="Z3" i="115"/>
  <c r="Y3" i="115"/>
  <c r="R40" i="115" s="1"/>
  <c r="C3" i="115"/>
  <c r="B9" i="115" s="1"/>
  <c r="C2" i="115"/>
  <c r="C1" i="115"/>
  <c r="I30" i="114"/>
  <c r="H30" i="114"/>
  <c r="G30" i="114"/>
  <c r="I29" i="114"/>
  <c r="H29" i="114"/>
  <c r="G29" i="114"/>
  <c r="H28" i="114"/>
  <c r="G28" i="114"/>
  <c r="I28" i="114" s="1"/>
  <c r="H27" i="114"/>
  <c r="G27" i="114"/>
  <c r="I27" i="114" s="1"/>
  <c r="H20" i="114"/>
  <c r="F20" i="114"/>
  <c r="I18" i="114"/>
  <c r="I20" i="114" s="1"/>
  <c r="H18" i="114"/>
  <c r="G18" i="114"/>
  <c r="G20" i="114" s="1"/>
  <c r="F18" i="114"/>
  <c r="E18" i="114"/>
  <c r="I14" i="114"/>
  <c r="H14" i="114"/>
  <c r="G14" i="114"/>
  <c r="F14" i="114"/>
  <c r="E14" i="114"/>
  <c r="F7" i="114"/>
  <c r="F6" i="114"/>
  <c r="H3" i="114"/>
  <c r="K16" i="113"/>
  <c r="M16" i="113" s="1"/>
  <c r="K15" i="113"/>
  <c r="M15" i="113" s="1"/>
  <c r="K14" i="113"/>
  <c r="M14" i="113" s="1"/>
  <c r="K13" i="113"/>
  <c r="M13" i="113" s="1"/>
  <c r="K10" i="113"/>
  <c r="O2" i="115" s="1"/>
  <c r="K9" i="113"/>
  <c r="K8" i="113"/>
  <c r="O1" i="115" s="1"/>
  <c r="M3" i="113"/>
  <c r="O24" i="112"/>
  <c r="K24" i="112"/>
  <c r="I24" i="112"/>
  <c r="E24" i="112"/>
  <c r="C24" i="112"/>
  <c r="B24" i="112"/>
  <c r="O23" i="112"/>
  <c r="K23" i="112"/>
  <c r="I23" i="112"/>
  <c r="E23" i="112"/>
  <c r="C23" i="112"/>
  <c r="B23" i="112"/>
  <c r="O22" i="112"/>
  <c r="K22" i="112"/>
  <c r="I22" i="112"/>
  <c r="E22" i="112"/>
  <c r="C22" i="112"/>
  <c r="B22" i="112"/>
  <c r="O21" i="112"/>
  <c r="K21" i="112"/>
  <c r="I21" i="112"/>
  <c r="F52" i="107" s="1"/>
  <c r="C55" i="107" s="1"/>
  <c r="E21" i="112"/>
  <c r="C21" i="112"/>
  <c r="B21" i="112"/>
  <c r="O15" i="112"/>
  <c r="O14" i="112"/>
  <c r="O13" i="112"/>
  <c r="O12" i="112"/>
  <c r="O3" i="112"/>
  <c r="K26" i="111"/>
  <c r="N26" i="111" s="1"/>
  <c r="K25" i="111"/>
  <c r="N25" i="111" s="1"/>
  <c r="K24" i="111"/>
  <c r="N24" i="111" s="1"/>
  <c r="K23" i="111"/>
  <c r="N23" i="111" s="1"/>
  <c r="K22" i="111"/>
  <c r="N22" i="111" s="1"/>
  <c r="K21" i="111"/>
  <c r="N21" i="111" s="1"/>
  <c r="K20" i="111"/>
  <c r="N20" i="111" s="1"/>
  <c r="K19" i="111"/>
  <c r="N19" i="111" s="1"/>
  <c r="K18" i="111"/>
  <c r="N18" i="111" s="1"/>
  <c r="K17" i="111"/>
  <c r="N17" i="111" s="1"/>
  <c r="K16" i="111"/>
  <c r="N16" i="111" s="1"/>
  <c r="K15" i="111"/>
  <c r="N15" i="111" s="1"/>
  <c r="K14" i="111"/>
  <c r="N14" i="111" s="1"/>
  <c r="K13" i="111"/>
  <c r="N13" i="111" s="1"/>
  <c r="N10" i="111"/>
  <c r="N3" i="111"/>
  <c r="K26" i="110"/>
  <c r="N26" i="110" s="1"/>
  <c r="K25" i="110"/>
  <c r="N25" i="110" s="1"/>
  <c r="K24" i="110"/>
  <c r="N24" i="110" s="1"/>
  <c r="K23" i="110"/>
  <c r="N23" i="110" s="1"/>
  <c r="K22" i="110"/>
  <c r="N22" i="110" s="1"/>
  <c r="K21" i="110"/>
  <c r="N21" i="110" s="1"/>
  <c r="K20" i="110"/>
  <c r="N20" i="110" s="1"/>
  <c r="K19" i="110"/>
  <c r="N19" i="110" s="1"/>
  <c r="K18" i="110"/>
  <c r="N18" i="110" s="1"/>
  <c r="K17" i="110"/>
  <c r="N17" i="110" s="1"/>
  <c r="K16" i="110"/>
  <c r="N16" i="110" s="1"/>
  <c r="K15" i="110"/>
  <c r="N15" i="110" s="1"/>
  <c r="K14" i="110"/>
  <c r="N14" i="110" s="1"/>
  <c r="K13" i="110"/>
  <c r="N13" i="110" s="1"/>
  <c r="N9" i="110"/>
  <c r="N10" i="110" s="1"/>
  <c r="N3" i="110"/>
  <c r="J42" i="109"/>
  <c r="M41" i="109" s="1"/>
  <c r="M44" i="109" s="1"/>
  <c r="C111" i="107"/>
  <c r="C110" i="107"/>
  <c r="C109" i="107"/>
  <c r="C108" i="107"/>
  <c r="C107" i="107"/>
  <c r="C106" i="107"/>
  <c r="C105" i="107"/>
  <c r="C104" i="107"/>
  <c r="C103" i="107"/>
  <c r="C102" i="107"/>
  <c r="C101" i="107"/>
  <c r="C100" i="107"/>
  <c r="C99" i="107"/>
  <c r="C98" i="107"/>
  <c r="C97" i="107"/>
  <c r="C93" i="107"/>
  <c r="C92" i="107"/>
  <c r="C91" i="107"/>
  <c r="C90" i="107"/>
  <c r="C89" i="107"/>
  <c r="C88" i="107"/>
  <c r="C87" i="107"/>
  <c r="C84" i="107"/>
  <c r="C83" i="107"/>
  <c r="C82" i="107"/>
  <c r="C81" i="107"/>
  <c r="C80" i="107"/>
  <c r="C79" i="107"/>
  <c r="C78" i="107"/>
  <c r="C77" i="107"/>
  <c r="C76" i="107"/>
  <c r="C75" i="107"/>
  <c r="C74" i="107"/>
  <c r="C73" i="107"/>
  <c r="C72" i="107"/>
  <c r="C71" i="107"/>
  <c r="C70" i="107"/>
  <c r="C66" i="107"/>
  <c r="C65" i="107"/>
  <c r="C61" i="107"/>
  <c r="G60" i="107"/>
  <c r="C64" i="107" s="1"/>
  <c r="F60" i="107"/>
  <c r="C63" i="107" s="1"/>
  <c r="C59" i="107"/>
  <c r="C58" i="107"/>
  <c r="C57" i="107"/>
  <c r="G56" i="107"/>
  <c r="C53" i="107"/>
  <c r="C52" i="107"/>
  <c r="F51" i="107"/>
  <c r="C54" i="107" s="1"/>
  <c r="C51" i="107"/>
  <c r="C50" i="107"/>
  <c r="C49" i="107"/>
  <c r="C48" i="107"/>
  <c r="C46" i="107"/>
  <c r="C45" i="107"/>
  <c r="C44" i="107"/>
  <c r="C43" i="107"/>
  <c r="C42" i="107"/>
  <c r="C41" i="107"/>
  <c r="C40" i="107"/>
  <c r="C39" i="107"/>
  <c r="C38" i="107"/>
  <c r="C37" i="107"/>
  <c r="F36" i="107"/>
  <c r="C31" i="107" s="1"/>
  <c r="C36" i="107"/>
  <c r="C35" i="107"/>
  <c r="C34" i="107"/>
  <c r="C33" i="107"/>
  <c r="C32" i="107"/>
  <c r="C30" i="107"/>
  <c r="C29" i="107"/>
  <c r="F28" i="107"/>
  <c r="C21" i="107" s="1"/>
  <c r="C28" i="107"/>
  <c r="G27" i="107"/>
  <c r="C19" i="107" s="1"/>
  <c r="C27" i="107"/>
  <c r="C26" i="107"/>
  <c r="C25" i="107"/>
  <c r="C24" i="107"/>
  <c r="C23" i="107"/>
  <c r="C22" i="107"/>
  <c r="C20" i="107"/>
  <c r="F19" i="107"/>
  <c r="F18" i="107"/>
  <c r="C18" i="107"/>
  <c r="C17" i="107"/>
  <c r="F16" i="107"/>
  <c r="C16" i="107"/>
  <c r="F15" i="107"/>
  <c r="C15" i="107"/>
  <c r="F14" i="107"/>
  <c r="C14" i="107"/>
  <c r="C13" i="107"/>
  <c r="F12" i="107"/>
  <c r="C4" i="107" s="1"/>
  <c r="C12" i="107"/>
  <c r="F11" i="107"/>
  <c r="C11" i="107"/>
  <c r="F10" i="107"/>
  <c r="C3" i="107" s="1"/>
  <c r="C10" i="107"/>
  <c r="C9" i="107"/>
  <c r="F8" i="107"/>
  <c r="C2" i="107" s="1"/>
  <c r="C8" i="107"/>
  <c r="F7" i="107"/>
  <c r="C7" i="107"/>
  <c r="F6" i="107"/>
  <c r="C6" i="107"/>
  <c r="C5" i="107"/>
  <c r="F4" i="107"/>
  <c r="F3" i="107"/>
  <c r="I10" i="2" l="1"/>
  <c r="O25" i="112"/>
  <c r="O16" i="112"/>
  <c r="F53" i="107" s="1"/>
  <c r="C56" i="107" s="1"/>
  <c r="H18" i="115"/>
  <c r="H8" i="115"/>
  <c r="O3" i="115"/>
  <c r="N8" i="115" s="1"/>
  <c r="U8" i="115" s="1"/>
  <c r="M23" i="113"/>
  <c r="I11" i="2"/>
  <c r="Q10" i="115"/>
  <c r="H40" i="115"/>
  <c r="H17" i="115"/>
  <c r="H35" i="115"/>
  <c r="Q13" i="115"/>
  <c r="E14" i="115"/>
  <c r="E11" i="115"/>
  <c r="Q35" i="115"/>
  <c r="H11" i="115"/>
  <c r="Q7" i="115"/>
  <c r="E18" i="115"/>
  <c r="R24" i="115"/>
  <c r="Q31" i="115"/>
  <c r="AB2" i="115"/>
  <c r="Q8" i="115"/>
  <c r="H13" i="115"/>
  <c r="P41" i="109"/>
  <c r="R10" i="115"/>
  <c r="F88" i="107"/>
  <c r="C86" i="107" s="1"/>
  <c r="Q41" i="109"/>
  <c r="R8" i="115"/>
  <c r="R22" i="115"/>
  <c r="R26" i="115"/>
  <c r="Q11" i="115"/>
  <c r="H32" i="115"/>
  <c r="H36" i="115"/>
  <c r="H15" i="115"/>
  <c r="E19" i="115"/>
  <c r="Q32" i="115"/>
  <c r="O32" i="115" s="1"/>
  <c r="B47" i="115"/>
  <c r="I47" i="115" s="1"/>
  <c r="H10" i="115"/>
  <c r="E16" i="115"/>
  <c r="R32" i="115"/>
  <c r="H37" i="115"/>
  <c r="E7" i="115"/>
  <c r="H12" i="115"/>
  <c r="H16" i="115"/>
  <c r="E20" i="115"/>
  <c r="Q24" i="115"/>
  <c r="O24" i="115" s="1"/>
  <c r="H33" i="115"/>
  <c r="Q47" i="115"/>
  <c r="G58" i="107"/>
  <c r="C60" i="107" s="1"/>
  <c r="M17" i="113"/>
  <c r="AB3" i="115"/>
  <c r="K27" i="110" s="1"/>
  <c r="R7" i="115"/>
  <c r="R13" i="115"/>
  <c r="H14" i="115"/>
  <c r="Q15" i="115"/>
  <c r="Q17" i="115"/>
  <c r="E22" i="115"/>
  <c r="E24" i="115"/>
  <c r="E26" i="115"/>
  <c r="Q27" i="115"/>
  <c r="R28" i="115"/>
  <c r="R29" i="115"/>
  <c r="E42" i="115"/>
  <c r="E43" i="115"/>
  <c r="H47" i="115"/>
  <c r="H42" i="115"/>
  <c r="H34" i="115"/>
  <c r="H46" i="115"/>
  <c r="H38" i="115"/>
  <c r="H30" i="115"/>
  <c r="E40" i="115"/>
  <c r="E32" i="115"/>
  <c r="E45" i="115"/>
  <c r="C46" i="115" s="1"/>
  <c r="E37" i="115"/>
  <c r="E29" i="115"/>
  <c r="E21" i="115"/>
  <c r="E13" i="115"/>
  <c r="E47" i="115"/>
  <c r="C47" i="115" s="1"/>
  <c r="E39" i="115"/>
  <c r="E31" i="115"/>
  <c r="E23" i="115"/>
  <c r="E15" i="115"/>
  <c r="E44" i="115"/>
  <c r="E36" i="115"/>
  <c r="E28" i="115"/>
  <c r="E41" i="115"/>
  <c r="E33" i="115"/>
  <c r="E25" i="115"/>
  <c r="E17" i="115"/>
  <c r="B8" i="115"/>
  <c r="I8" i="115" s="1"/>
  <c r="E9" i="115"/>
  <c r="AB9" i="115"/>
  <c r="Q19" i="115"/>
  <c r="H20" i="115"/>
  <c r="H41" i="115"/>
  <c r="H43" i="115"/>
  <c r="H44" i="115"/>
  <c r="H45" i="115"/>
  <c r="Q45" i="115"/>
  <c r="Q37" i="115"/>
  <c r="Q29" i="115"/>
  <c r="Q42" i="115"/>
  <c r="Q34" i="115"/>
  <c r="Q26" i="115"/>
  <c r="Q18" i="115"/>
  <c r="Q44" i="115"/>
  <c r="Q36" i="115"/>
  <c r="Q28" i="115"/>
  <c r="O28" i="115" s="1"/>
  <c r="Q20" i="115"/>
  <c r="O21" i="115" s="1"/>
  <c r="Q12" i="115"/>
  <c r="Q41" i="115"/>
  <c r="Q33" i="115"/>
  <c r="Q46" i="115"/>
  <c r="Q38" i="115"/>
  <c r="Q30" i="115"/>
  <c r="Q22" i="115"/>
  <c r="O22" i="115" s="1"/>
  <c r="Q14" i="115"/>
  <c r="O14" i="115" s="1"/>
  <c r="C8" i="115"/>
  <c r="Q9" i="115"/>
  <c r="R21" i="115"/>
  <c r="H22" i="115"/>
  <c r="Q23" i="115"/>
  <c r="H24" i="115"/>
  <c r="Q25" i="115"/>
  <c r="O25" i="115" s="1"/>
  <c r="H26" i="115"/>
  <c r="E34" i="115"/>
  <c r="E35" i="115"/>
  <c r="E38" i="115"/>
  <c r="H39" i="115"/>
  <c r="R9" i="115"/>
  <c r="N47" i="115"/>
  <c r="U47" i="115" s="1"/>
  <c r="AB5" i="115"/>
  <c r="E8" i="115"/>
  <c r="O8" i="115"/>
  <c r="R12" i="115"/>
  <c r="Q16" i="115"/>
  <c r="H19" i="115"/>
  <c r="E27" i="115"/>
  <c r="E30" i="115"/>
  <c r="C30" i="115" s="1"/>
  <c r="H31" i="115"/>
  <c r="Q40" i="115"/>
  <c r="Q43" i="115"/>
  <c r="R44" i="115"/>
  <c r="R45" i="115"/>
  <c r="AB6" i="115"/>
  <c r="F8" i="115"/>
  <c r="AB8" i="115"/>
  <c r="E10" i="115"/>
  <c r="C10" i="115" s="1"/>
  <c r="E12" i="115"/>
  <c r="R14" i="115"/>
  <c r="R16" i="115"/>
  <c r="R18" i="115"/>
  <c r="H21" i="115"/>
  <c r="H23" i="115"/>
  <c r="H25" i="115"/>
  <c r="H27" i="115"/>
  <c r="H28" i="115"/>
  <c r="H29" i="115"/>
  <c r="Q39" i="115"/>
  <c r="R42" i="115"/>
  <c r="R34" i="115"/>
  <c r="R47" i="115"/>
  <c r="R39" i="115"/>
  <c r="S40" i="115" s="1"/>
  <c r="T40" i="115" s="1"/>
  <c r="R31" i="115"/>
  <c r="R23" i="115"/>
  <c r="R15" i="115"/>
  <c r="R41" i="115"/>
  <c r="S41" i="115" s="1"/>
  <c r="T41" i="115" s="1"/>
  <c r="R33" i="115"/>
  <c r="R25" i="115"/>
  <c r="R17" i="115"/>
  <c r="R46" i="115"/>
  <c r="R38" i="115"/>
  <c r="R30" i="115"/>
  <c r="R43" i="115"/>
  <c r="R35" i="115"/>
  <c r="R27" i="115"/>
  <c r="R19" i="115"/>
  <c r="S19" i="115" s="1"/>
  <c r="T19" i="115" s="1"/>
  <c r="R11" i="115"/>
  <c r="S11" i="115" s="1"/>
  <c r="T11" i="115" s="1"/>
  <c r="R20" i="115"/>
  <c r="R36" i="115"/>
  <c r="R37" i="115"/>
  <c r="P8" i="115" l="1"/>
  <c r="N9" i="115"/>
  <c r="D8" i="115"/>
  <c r="I9" i="115"/>
  <c r="O43" i="115"/>
  <c r="S22" i="115"/>
  <c r="T22" i="115" s="1"/>
  <c r="V22" i="115" s="1"/>
  <c r="O35" i="115"/>
  <c r="O11" i="115"/>
  <c r="V11" i="115" s="1"/>
  <c r="O47" i="115"/>
  <c r="C15" i="115"/>
  <c r="J15" i="115" s="1"/>
  <c r="S35" i="115"/>
  <c r="T35" i="115" s="1"/>
  <c r="V35" i="115" s="1"/>
  <c r="C25" i="115"/>
  <c r="S30" i="115"/>
  <c r="T30" i="115" s="1"/>
  <c r="S23" i="115"/>
  <c r="T23" i="115" s="1"/>
  <c r="C21" i="115"/>
  <c r="J21" i="115" s="1"/>
  <c r="S36" i="115"/>
  <c r="T36" i="115" s="1"/>
  <c r="S45" i="115"/>
  <c r="T45" i="115" s="1"/>
  <c r="O36" i="115"/>
  <c r="O42" i="115"/>
  <c r="S8" i="115"/>
  <c r="T8" i="115" s="1"/>
  <c r="V8" i="115" s="1"/>
  <c r="W8" i="115" s="1"/>
  <c r="C27" i="115"/>
  <c r="D47" i="115"/>
  <c r="S9" i="115"/>
  <c r="T9" i="115" s="1"/>
  <c r="S47" i="115"/>
  <c r="T47" i="115" s="1"/>
  <c r="S14" i="115"/>
  <c r="T14" i="115" s="1"/>
  <c r="V14" i="115" s="1"/>
  <c r="C38" i="115"/>
  <c r="O46" i="115"/>
  <c r="O18" i="115"/>
  <c r="C20" i="115"/>
  <c r="J20" i="115" s="1"/>
  <c r="S16" i="115"/>
  <c r="T16" i="115" s="1"/>
  <c r="S25" i="115"/>
  <c r="T25" i="115" s="1"/>
  <c r="V25" i="115" s="1"/>
  <c r="J10" i="115"/>
  <c r="S27" i="115"/>
  <c r="T27" i="115" s="1"/>
  <c r="S33" i="115"/>
  <c r="T33" i="115" s="1"/>
  <c r="C12" i="115"/>
  <c r="O12" i="115"/>
  <c r="O16" i="115"/>
  <c r="C34" i="115"/>
  <c r="J34" i="115" s="1"/>
  <c r="C17" i="115"/>
  <c r="C23" i="115"/>
  <c r="O37" i="115"/>
  <c r="C19" i="115"/>
  <c r="C31" i="115"/>
  <c r="C32" i="115"/>
  <c r="S46" i="115"/>
  <c r="T46" i="115" s="1"/>
  <c r="O30" i="115"/>
  <c r="O45" i="115"/>
  <c r="O19" i="115"/>
  <c r="C43" i="115"/>
  <c r="S17" i="115"/>
  <c r="T17" i="115" s="1"/>
  <c r="S37" i="115"/>
  <c r="T37" i="115" s="1"/>
  <c r="S42" i="115"/>
  <c r="T42" i="115" s="1"/>
  <c r="O33" i="115"/>
  <c r="S29" i="115"/>
  <c r="T29" i="115" s="1"/>
  <c r="O39" i="115"/>
  <c r="S24" i="115"/>
  <c r="T24" i="115" s="1"/>
  <c r="V24" i="115" s="1"/>
  <c r="C35" i="115"/>
  <c r="O27" i="115"/>
  <c r="O40" i="115"/>
  <c r="C33" i="115"/>
  <c r="C39" i="115"/>
  <c r="C40" i="115"/>
  <c r="C11" i="115"/>
  <c r="C26" i="115"/>
  <c r="S13" i="115"/>
  <c r="T13" i="115" s="1"/>
  <c r="C18" i="115"/>
  <c r="S43" i="115"/>
  <c r="T43" i="115" s="1"/>
  <c r="V43" i="115" s="1"/>
  <c r="S15" i="115"/>
  <c r="T15" i="115" s="1"/>
  <c r="S12" i="115"/>
  <c r="T12" i="115" s="1"/>
  <c r="O38" i="115"/>
  <c r="O44" i="115"/>
  <c r="C41" i="115"/>
  <c r="J30" i="115"/>
  <c r="J47" i="115"/>
  <c r="K47" i="115" s="1"/>
  <c r="O13" i="115"/>
  <c r="C28" i="115"/>
  <c r="C13" i="115"/>
  <c r="C24" i="115"/>
  <c r="S38" i="115"/>
  <c r="T38" i="115" s="1"/>
  <c r="S31" i="115"/>
  <c r="T31" i="115" s="1"/>
  <c r="G8" i="115"/>
  <c r="J8" i="115" s="1"/>
  <c r="K8" i="115" s="1"/>
  <c r="G9" i="115"/>
  <c r="H9" i="115" s="1"/>
  <c r="P47" i="115"/>
  <c r="O26" i="115"/>
  <c r="C36" i="115"/>
  <c r="J46" i="115"/>
  <c r="C42" i="115"/>
  <c r="C22" i="115"/>
  <c r="K27" i="111"/>
  <c r="N27" i="111" s="1"/>
  <c r="N28" i="111" s="1"/>
  <c r="N30" i="111" s="1"/>
  <c r="T36" i="109" s="1"/>
  <c r="N27" i="110"/>
  <c r="N28" i="110" s="1"/>
  <c r="S20" i="115"/>
  <c r="T20" i="115" s="1"/>
  <c r="S39" i="115"/>
  <c r="T39" i="115" s="1"/>
  <c r="S18" i="115"/>
  <c r="T18" i="115" s="1"/>
  <c r="O23" i="115"/>
  <c r="O9" i="115"/>
  <c r="O41" i="115"/>
  <c r="O34" i="115"/>
  <c r="C9" i="115"/>
  <c r="D9" i="115" s="1"/>
  <c r="C44" i="115"/>
  <c r="C29" i="115"/>
  <c r="O17" i="115"/>
  <c r="G48" i="107"/>
  <c r="C47" i="107" s="1"/>
  <c r="O10" i="115"/>
  <c r="C37" i="115"/>
  <c r="S26" i="115"/>
  <c r="T26" i="115" s="1"/>
  <c r="S34" i="115"/>
  <c r="T34" i="115" s="1"/>
  <c r="S44" i="115"/>
  <c r="T44" i="115" s="1"/>
  <c r="S21" i="115"/>
  <c r="T21" i="115" s="1"/>
  <c r="V21" i="115" s="1"/>
  <c r="O20" i="115"/>
  <c r="O29" i="115"/>
  <c r="C45" i="115"/>
  <c r="S32" i="115"/>
  <c r="T32" i="115" s="1"/>
  <c r="V32" i="115" s="1"/>
  <c r="S28" i="115"/>
  <c r="T28" i="115" s="1"/>
  <c r="V28" i="115" s="1"/>
  <c r="O15" i="115"/>
  <c r="O31" i="115"/>
  <c r="C16" i="115"/>
  <c r="C14" i="115"/>
  <c r="S10" i="115"/>
  <c r="T10" i="115" s="1"/>
  <c r="P9" i="115" l="1"/>
  <c r="U9" i="115"/>
  <c r="N10" i="115"/>
  <c r="B10" i="115"/>
  <c r="V47" i="115"/>
  <c r="W47" i="115" s="1"/>
  <c r="V30" i="115"/>
  <c r="J25" i="115"/>
  <c r="V36" i="115"/>
  <c r="V12" i="115"/>
  <c r="J17" i="115"/>
  <c r="V33" i="115"/>
  <c r="V44" i="115"/>
  <c r="V27" i="115"/>
  <c r="V39" i="115"/>
  <c r="J32" i="115"/>
  <c r="J24" i="115"/>
  <c r="J38" i="115"/>
  <c r="V42" i="115"/>
  <c r="V37" i="115"/>
  <c r="J27" i="115"/>
  <c r="J23" i="115"/>
  <c r="V29" i="115"/>
  <c r="V34" i="115"/>
  <c r="J19" i="115"/>
  <c r="V38" i="115"/>
  <c r="J31" i="115"/>
  <c r="J12" i="115"/>
  <c r="J43" i="115"/>
  <c r="V18" i="115"/>
  <c r="J26" i="115"/>
  <c r="V19" i="115"/>
  <c r="V46" i="115"/>
  <c r="V16" i="115"/>
  <c r="V13" i="115"/>
  <c r="V20" i="115"/>
  <c r="V31" i="115"/>
  <c r="V26" i="115"/>
  <c r="J22" i="115"/>
  <c r="V45" i="115"/>
  <c r="V10" i="115"/>
  <c r="J28" i="115"/>
  <c r="J29" i="115"/>
  <c r="J35" i="115"/>
  <c r="J41" i="115"/>
  <c r="J9" i="115"/>
  <c r="K9" i="115" s="1"/>
  <c r="V23" i="115"/>
  <c r="J11" i="115"/>
  <c r="J37" i="115"/>
  <c r="J14" i="115"/>
  <c r="J36" i="115"/>
  <c r="J13" i="115"/>
  <c r="J40" i="115"/>
  <c r="V15" i="115"/>
  <c r="G59" i="107"/>
  <c r="C62" i="107" s="1"/>
  <c r="N30" i="110"/>
  <c r="T35" i="109" s="1"/>
  <c r="J44" i="115"/>
  <c r="J33" i="115"/>
  <c r="V41" i="115"/>
  <c r="J16" i="115"/>
  <c r="J18" i="115"/>
  <c r="J42" i="115"/>
  <c r="V17" i="115"/>
  <c r="J39" i="115"/>
  <c r="V9" i="115"/>
  <c r="W9" i="115" s="1"/>
  <c r="J45" i="115"/>
  <c r="V40" i="115"/>
  <c r="W10" i="115" l="1"/>
  <c r="U10" i="115"/>
  <c r="N11" i="115"/>
  <c r="P10" i="115"/>
  <c r="I10" i="115"/>
  <c r="D10" i="115"/>
  <c r="B11" i="115"/>
  <c r="K11" i="115" s="1"/>
  <c r="K10" i="115"/>
  <c r="I11" i="115" l="1"/>
  <c r="B12" i="115"/>
  <c r="D11" i="115"/>
  <c r="U11" i="115"/>
  <c r="N12" i="115"/>
  <c r="W11" i="115"/>
  <c r="P11" i="115"/>
  <c r="U12" i="115" l="1"/>
  <c r="P12" i="115"/>
  <c r="N13" i="115"/>
  <c r="W12" i="115"/>
  <c r="I12" i="115"/>
  <c r="B13" i="115"/>
  <c r="D12" i="115"/>
  <c r="K12" i="115"/>
  <c r="C3" i="2"/>
  <c r="I13" i="115" l="1"/>
  <c r="B14" i="115"/>
  <c r="D13" i="115"/>
  <c r="K13" i="115"/>
  <c r="U13" i="115"/>
  <c r="N14" i="115"/>
  <c r="P13" i="115"/>
  <c r="W13" i="115"/>
  <c r="U14" i="115" l="1"/>
  <c r="N15" i="115"/>
  <c r="P14" i="115"/>
  <c r="W14" i="115"/>
  <c r="I14" i="115"/>
  <c r="B15" i="115"/>
  <c r="D14" i="115"/>
  <c r="K14" i="115"/>
  <c r="I15" i="115" l="1"/>
  <c r="B16" i="115"/>
  <c r="K15" i="115"/>
  <c r="D15" i="115"/>
  <c r="U15" i="115"/>
  <c r="N16" i="115"/>
  <c r="P15" i="115"/>
  <c r="W15" i="115"/>
  <c r="U16" i="115" l="1"/>
  <c r="N17" i="115"/>
  <c r="P16" i="115"/>
  <c r="W16" i="115"/>
  <c r="I16" i="115"/>
  <c r="B17" i="115"/>
  <c r="D16" i="115"/>
  <c r="K16" i="115"/>
  <c r="U17" i="115" l="1"/>
  <c r="N18" i="115"/>
  <c r="P17" i="115"/>
  <c r="W17" i="115"/>
  <c r="I17" i="115"/>
  <c r="B18" i="115"/>
  <c r="D17" i="115"/>
  <c r="K17" i="115"/>
  <c r="I18" i="115" l="1"/>
  <c r="B19" i="115"/>
  <c r="D18" i="115"/>
  <c r="K18" i="115"/>
  <c r="U18" i="115"/>
  <c r="N19" i="115"/>
  <c r="P18" i="115"/>
  <c r="W18" i="115"/>
  <c r="I19" i="115" l="1"/>
  <c r="B20" i="115"/>
  <c r="D19" i="115"/>
  <c r="K19" i="115"/>
  <c r="U19" i="115"/>
  <c r="N20" i="115"/>
  <c r="P19" i="115"/>
  <c r="W19" i="115"/>
  <c r="U20" i="115" l="1"/>
  <c r="N21" i="115"/>
  <c r="P20" i="115"/>
  <c r="W20" i="115"/>
  <c r="I20" i="115"/>
  <c r="B21" i="115"/>
  <c r="D20" i="115"/>
  <c r="K20" i="115"/>
  <c r="U21" i="115" l="1"/>
  <c r="P21" i="115"/>
  <c r="N22" i="115"/>
  <c r="W21" i="115"/>
  <c r="I21" i="115"/>
  <c r="B22" i="115"/>
  <c r="D21" i="115"/>
  <c r="K21" i="115"/>
  <c r="I22" i="115" l="1"/>
  <c r="B23" i="115"/>
  <c r="D22" i="115"/>
  <c r="K22" i="115"/>
  <c r="U22" i="115"/>
  <c r="P22" i="115"/>
  <c r="N23" i="115"/>
  <c r="W22" i="115"/>
  <c r="U23" i="115" l="1"/>
  <c r="N24" i="115"/>
  <c r="P23" i="115"/>
  <c r="W23" i="115"/>
  <c r="I23" i="115"/>
  <c r="B24" i="115"/>
  <c r="D23" i="115"/>
  <c r="K23" i="115"/>
  <c r="U24" i="115" l="1"/>
  <c r="P24" i="115"/>
  <c r="N25" i="115"/>
  <c r="W24" i="115"/>
  <c r="I24" i="115"/>
  <c r="B25" i="115"/>
  <c r="D24" i="115"/>
  <c r="K24" i="115"/>
  <c r="I25" i="115" l="1"/>
  <c r="B26" i="115"/>
  <c r="D25" i="115"/>
  <c r="K25" i="115"/>
  <c r="U25" i="115"/>
  <c r="N26" i="115"/>
  <c r="P25" i="115"/>
  <c r="W25" i="115"/>
  <c r="U26" i="115" l="1"/>
  <c r="N27" i="115"/>
  <c r="P26" i="115"/>
  <c r="W26" i="115"/>
  <c r="I26" i="115"/>
  <c r="B27" i="115"/>
  <c r="D26" i="115"/>
  <c r="K26" i="115"/>
  <c r="U27" i="115" l="1"/>
  <c r="N28" i="115"/>
  <c r="P27" i="115"/>
  <c r="W27" i="115"/>
  <c r="I27" i="115"/>
  <c r="B28" i="115"/>
  <c r="D27" i="115"/>
  <c r="K27" i="115"/>
  <c r="U28" i="115" l="1"/>
  <c r="N29" i="115"/>
  <c r="P28" i="115"/>
  <c r="W28" i="115"/>
  <c r="I28" i="115"/>
  <c r="B29" i="115"/>
  <c r="D28" i="115"/>
  <c r="K28" i="115"/>
  <c r="I29" i="115" l="1"/>
  <c r="B30" i="115"/>
  <c r="D29" i="115"/>
  <c r="K29" i="115"/>
  <c r="U29" i="115"/>
  <c r="N30" i="115"/>
  <c r="P29" i="115"/>
  <c r="W29" i="115"/>
  <c r="I30" i="115" l="1"/>
  <c r="D30" i="115"/>
  <c r="B31" i="115"/>
  <c r="K30" i="115"/>
  <c r="U30" i="115"/>
  <c r="N31" i="115"/>
  <c r="P30" i="115"/>
  <c r="W30" i="115"/>
  <c r="U31" i="115" l="1"/>
  <c r="N32" i="115"/>
  <c r="P31" i="115"/>
  <c r="W31" i="115"/>
  <c r="I31" i="115"/>
  <c r="B32" i="115"/>
  <c r="D31" i="115"/>
  <c r="K31" i="115"/>
  <c r="I32" i="115" l="1"/>
  <c r="B33" i="115"/>
  <c r="D32" i="115"/>
  <c r="K32" i="115"/>
  <c r="U32" i="115"/>
  <c r="N33" i="115"/>
  <c r="P32" i="115"/>
  <c r="W32" i="115"/>
  <c r="U33" i="115" l="1"/>
  <c r="N34" i="115"/>
  <c r="P33" i="115"/>
  <c r="W33" i="115"/>
  <c r="I33" i="115"/>
  <c r="B34" i="115"/>
  <c r="D33" i="115"/>
  <c r="K33" i="115"/>
  <c r="I34" i="115" l="1"/>
  <c r="B35" i="115"/>
  <c r="D34" i="115"/>
  <c r="K34" i="115"/>
  <c r="U34" i="115"/>
  <c r="N35" i="115"/>
  <c r="P34" i="115"/>
  <c r="W34" i="115"/>
  <c r="U35" i="115" l="1"/>
  <c r="N36" i="115"/>
  <c r="P35" i="115"/>
  <c r="W35" i="115"/>
  <c r="I35" i="115"/>
  <c r="B36" i="115"/>
  <c r="D35" i="115"/>
  <c r="K35" i="115"/>
  <c r="I36" i="115" l="1"/>
  <c r="B37" i="115"/>
  <c r="D36" i="115"/>
  <c r="K36" i="115"/>
  <c r="U36" i="115"/>
  <c r="N37" i="115"/>
  <c r="P36" i="115"/>
  <c r="W36" i="115"/>
  <c r="U37" i="115" l="1"/>
  <c r="N38" i="115"/>
  <c r="P37" i="115"/>
  <c r="W37" i="115"/>
  <c r="I37" i="115"/>
  <c r="B38" i="115"/>
  <c r="D37" i="115"/>
  <c r="K37" i="115"/>
  <c r="U38" i="115" l="1"/>
  <c r="N39" i="115"/>
  <c r="P38" i="115"/>
  <c r="W38" i="115"/>
  <c r="I38" i="115"/>
  <c r="K38" i="115"/>
  <c r="B39" i="115"/>
  <c r="D38" i="115"/>
  <c r="I39" i="115" l="1"/>
  <c r="B40" i="115"/>
  <c r="D39" i="115"/>
  <c r="K39" i="115"/>
  <c r="U39" i="115"/>
  <c r="N40" i="115"/>
  <c r="P39" i="115"/>
  <c r="W39" i="115"/>
  <c r="U40" i="115" l="1"/>
  <c r="N41" i="115"/>
  <c r="P40" i="115"/>
  <c r="W40" i="115"/>
  <c r="I40" i="115"/>
  <c r="B41" i="115"/>
  <c r="D40" i="115"/>
  <c r="K40" i="115"/>
  <c r="U41" i="115" l="1"/>
  <c r="N42" i="115"/>
  <c r="P41" i="115"/>
  <c r="W41" i="115"/>
  <c r="I41" i="115"/>
  <c r="B42" i="115"/>
  <c r="D41" i="115"/>
  <c r="K41" i="115"/>
  <c r="U42" i="115" l="1"/>
  <c r="N43" i="115"/>
  <c r="P42" i="115"/>
  <c r="W42" i="115"/>
  <c r="I42" i="115"/>
  <c r="B43" i="115"/>
  <c r="D42" i="115"/>
  <c r="K42" i="115"/>
  <c r="U43" i="115" l="1"/>
  <c r="N44" i="115"/>
  <c r="W43" i="115"/>
  <c r="P43" i="115"/>
  <c r="I43" i="115"/>
  <c r="B44" i="115"/>
  <c r="D43" i="115"/>
  <c r="K43" i="115"/>
  <c r="I44" i="115" l="1"/>
  <c r="B45" i="115"/>
  <c r="D44" i="115"/>
  <c r="K44" i="115"/>
  <c r="U44" i="115"/>
  <c r="N45" i="115"/>
  <c r="P44" i="115"/>
  <c r="W44" i="115"/>
  <c r="I45" i="115" l="1"/>
  <c r="B46" i="115"/>
  <c r="D45" i="115"/>
  <c r="K45" i="115"/>
  <c r="U45" i="115"/>
  <c r="N46" i="115"/>
  <c r="P45" i="115"/>
  <c r="W45" i="115"/>
  <c r="U46" i="115" l="1"/>
  <c r="P46" i="115"/>
  <c r="P48" i="115" s="1"/>
  <c r="W46" i="115"/>
  <c r="W48" i="115" s="1"/>
  <c r="I46" i="115"/>
  <c r="D46" i="115"/>
  <c r="D48" i="115" s="1"/>
  <c r="K46" i="115"/>
  <c r="K48" i="115" s="1"/>
  <c r="M26" i="113" l="1"/>
  <c r="I17" i="2" s="1"/>
  <c r="O17" i="112"/>
  <c r="I21" i="2" s="1"/>
  <c r="O26" i="112"/>
  <c r="I22" i="2" s="1"/>
  <c r="E40" i="109" l="1"/>
  <c r="M40" i="109" s="1"/>
  <c r="F68" i="107" s="1"/>
  <c r="C69" i="107" s="1"/>
  <c r="E39" i="109"/>
  <c r="M39" i="109" s="1"/>
  <c r="F67" i="107" s="1"/>
  <c r="E38" i="109"/>
  <c r="M38" i="109" s="1"/>
  <c r="H68" i="107" l="1"/>
  <c r="C96" i="107" s="1"/>
  <c r="F66" i="107"/>
  <c r="J41" i="109"/>
  <c r="I8" i="2" s="1"/>
  <c r="C68" i="107"/>
  <c r="H67" i="107"/>
  <c r="C95" i="107" s="1"/>
  <c r="F84" i="107" l="1"/>
  <c r="C85" i="107" s="1"/>
  <c r="C67" i="107"/>
  <c r="H66" i="107"/>
  <c r="C94" i="107" l="1"/>
  <c r="H84" i="107"/>
  <c r="C112" i="10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t>
        </r>
      </text>
    </comment>
    <comment ref="E10"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11"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12"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1"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F9D5B861-87A8-46E1-9FE0-CB07AE28E388}">
      <text>
        <r>
          <rPr>
            <sz val="10"/>
            <color indexed="9"/>
            <rFont val="Calibri"/>
            <family val="2"/>
          </rPr>
          <t>Measures can be selected from anywhere in the benefits framework.</t>
        </r>
        <r>
          <rPr>
            <b/>
            <sz val="12"/>
            <color indexed="9"/>
            <rFont val="Calibri"/>
            <family val="2"/>
          </rPr>
          <t xml:space="preserve">
</t>
        </r>
      </text>
    </comment>
    <comment ref="D21" authorId="0" shapeId="0" xr:uid="{7FD248A2-2BF2-414E-93D7-F4F7DE6C46A4}">
      <text>
        <r>
          <rPr>
            <sz val="10"/>
            <color indexed="9"/>
            <rFont val="Calibri"/>
            <family val="2"/>
          </rPr>
          <t>Measures can be selected from anywhere in the benefits framework.</t>
        </r>
        <r>
          <rPr>
            <b/>
            <sz val="12"/>
            <color indexed="9"/>
            <rFont val="Calibri"/>
            <family val="2"/>
          </rPr>
          <t xml:space="preserve">
</t>
        </r>
      </text>
    </comment>
    <comment ref="D22"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24"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6" authorId="0" shapeId="0" xr:uid="{A9746198-6617-4B1D-A72F-28C36FB9BF39}">
      <text>
        <r>
          <rPr>
            <sz val="10"/>
            <color indexed="9"/>
            <rFont val="Calibri"/>
            <family val="2"/>
          </rPr>
          <t>Measures can be selected from anywhere in the benefits framework.</t>
        </r>
      </text>
    </comment>
    <comment ref="B27" authorId="1" shapeId="0" xr:uid="{6EEF9DF9-28CE-4D78-B346-03510045CCA1}">
      <text>
        <r>
          <rPr>
            <sz val="10"/>
            <color indexed="9"/>
            <rFont val="Calibri"/>
            <family val="2"/>
          </rPr>
          <t>12.1 Impact on Te Ao Māori benefit / name of benefit measure 12.1.1 Te Ao Māori is mandatory.</t>
        </r>
      </text>
    </comment>
    <comment ref="D28" authorId="0" shapeId="0" xr:uid="{87CBD3EA-DBA7-4F48-8312-12C64C7BEB7E}">
      <text>
        <r>
          <rPr>
            <sz val="10"/>
            <color indexed="9"/>
            <rFont val="Calibri"/>
            <family val="2"/>
          </rPr>
          <t>Measures can be selected from anywhere in the benefits framework.</t>
        </r>
      </text>
    </comment>
    <comment ref="B30"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AE75956E-BF35-4AF6-B016-0D823047E01F}">
      <text>
        <r>
          <rPr>
            <sz val="8"/>
            <color indexed="81"/>
            <rFont val="Verdana"/>
            <family val="2"/>
          </rPr>
          <t>1. Enter the full name, contact details, name of organisation, office location, etc, of the evaluator(s) and reviewer(s).</t>
        </r>
      </text>
    </comment>
    <comment ref="B8" authorId="0" shapeId="0" xr:uid="{7303AFD7-B733-4BBF-A854-5B4226B055ED}">
      <text>
        <r>
          <rPr>
            <sz val="8"/>
            <color indexed="81"/>
            <rFont val="Verdana"/>
            <family val="2"/>
          </rPr>
          <t>2. Enter the name(s) of the approved organisations and roading controlling authorities for the route or routes. Provide a general description of the project and package, including the bridges to be upgraded and other activities attributable to making the route or routes available for HPMVs.</t>
        </r>
      </text>
    </comment>
    <comment ref="B14" authorId="0" shapeId="0" xr:uid="{217A0E5D-2BA1-4472-8AEE-E72B213DCB8D}">
      <text>
        <r>
          <rPr>
            <sz val="8"/>
            <color indexed="81"/>
            <rFont val="Verdana"/>
            <family val="2"/>
          </rPr>
          <t>3. Provide a description of the location and route and attach a location/route map showing clearly the start and end points of the route.</t>
        </r>
      </text>
    </comment>
    <comment ref="B17" authorId="0" shapeId="0" xr:uid="{BC07DA9C-4A57-48FF-BBF3-888BCFC433DE}">
      <text>
        <r>
          <rPr>
            <sz val="8"/>
            <color indexed="81"/>
            <rFont val="Verdana"/>
            <family val="2"/>
          </rPr>
          <t>4. Describe the do-minimum and the options assessed. Usually the optimal option will comprise the least cost for bridge upgrade works completed in the shortest practicable time so that HPMVs can operate as soon as possible, with pavement upgrade works delayed until there is demonstrated need.</t>
        </r>
      </text>
    </comment>
    <comment ref="B20" authorId="0" shapeId="0" xr:uid="{9D27AF54-CB2E-4ACB-8EC6-F8A615F4CFBD}">
      <text>
        <r>
          <rPr>
            <sz val="8"/>
            <color indexed="81"/>
            <rFont val="Verdana"/>
            <family val="2"/>
          </rPr>
          <t xml:space="preserve">5. For purposes of the economic efficiency evaluation, the construction start is assumed to be 1 July of the financial year in which the project is submitted for a commitment to funding. It is assumed that HPMVs will be able to operate under permit to the maximum limits for HPMVs once all bridges have been upgraded and vehicles have been adapted to carry these loads. The time to full benefits should be longer than the duration of bridge upgrade works. It is assumed that benefits increase linearly from start benefits to full benefits. </t>
        </r>
      </text>
    </comment>
    <comment ref="B27" authorId="0" shapeId="0" xr:uid="{76051C37-BE2E-4ECA-8A03-9C20F6116494}">
      <text>
        <r>
          <rPr>
            <sz val="8"/>
            <color indexed="81"/>
            <rFont val="Verdana"/>
            <family val="2"/>
          </rPr>
          <t>6. Enter the road and traffic information used in the economic efficiency calculation. 
Route length - the total length of the HPMV route or routes covered by the evaluation. 
Freight tonnage growth rate - the estimated growth in freight on the route or routes.  
Affected HCVII - the average annual daily traffic count of HCVII vehicles currently using the route that are not travelling outside HPMV routes. 
HCVIIs changed to HPMVs - the number of HCVII trips on the route or routes per day that are likely to become HPMV trips. 
HCVII trips saved - the estimated number of HCVII trips on the route or routes saved as a result of use of HPMVs. 
These values should be estimated with assistance from transport operators.</t>
        </r>
      </text>
    </comment>
    <comment ref="B33" authorId="0" shapeId="0" xr:uid="{91CC26DC-617C-44FB-91AE-0A6FE8482A73}">
      <text>
        <r>
          <rPr>
            <sz val="8"/>
            <color indexed="81"/>
            <rFont val="Verdana"/>
            <family val="2"/>
          </rPr>
          <t xml:space="preserve">7. Enter the timeframe information for the economic efficiency calculation. </t>
        </r>
      </text>
    </comment>
    <comment ref="B36" authorId="0" shapeId="0" xr:uid="{65818841-D0C3-4AD0-A5B9-5BF7A954FED8}">
      <text>
        <r>
          <rPr>
            <sz val="8"/>
            <color indexed="81"/>
            <rFont val="Verdana"/>
            <family val="2"/>
          </rPr>
          <t>8. Use worksheet 2 to calculate the PV of the total cost attributable to permitting HPMVs to operate on the route or routes for all options and enter the PV cost of the preferred option.</t>
        </r>
      </text>
    </comment>
    <comment ref="B37" authorId="0" shapeId="0" xr:uid="{7BABA17B-8C4F-4066-8DFB-F7F6427F9346}">
      <text>
        <r>
          <rPr>
            <sz val="8"/>
            <color indexed="81"/>
            <rFont val="Verdana"/>
            <family val="2"/>
          </rPr>
          <t>9. Enter the benefit values from worksheets 3 and 4. To convert the cost savings to base date values use the update factors available on the MBCM web page</t>
        </r>
      </text>
    </comment>
    <comment ref="B41" authorId="0" shapeId="0" xr:uid="{92970342-A655-4FD0-B926-8839B19A0823}">
      <text>
        <r>
          <rPr>
            <sz val="8"/>
            <color indexed="81"/>
            <rFont val="Verdana"/>
            <family val="2"/>
          </rPr>
          <t>10. The national BCR is calculated by dividing the PV of the benefits by PV of the costs.</t>
        </r>
      </text>
    </comment>
    <comment ref="B44" authorId="0" shapeId="0" xr:uid="{AF8C59D6-FBB4-4F8C-B4AB-E9D6A068FCAD}">
      <text>
        <r>
          <rPr>
            <sz val="8"/>
            <color indexed="81"/>
            <rFont val="Verdana"/>
            <family val="2"/>
          </rPr>
          <t xml:space="preserve">11. The FYRR is calculated as the benefits in the first full year following completion divided by the activity costs. The first year benefits are calculated by dividing the totals at </t>
        </r>
        <r>
          <rPr>
            <b/>
            <sz val="8"/>
            <color indexed="81"/>
            <rFont val="Verdana"/>
            <family val="2"/>
          </rPr>
          <t>Y</t>
        </r>
        <r>
          <rPr>
            <sz val="8"/>
            <color indexed="81"/>
            <rFont val="Verdana"/>
            <family val="2"/>
          </rPr>
          <t xml:space="preserve"> and </t>
        </r>
        <r>
          <rPr>
            <b/>
            <sz val="8"/>
            <color indexed="81"/>
            <rFont val="Verdana"/>
            <family val="2"/>
          </rPr>
          <t>Z</t>
        </r>
        <r>
          <rPr>
            <sz val="8"/>
            <color indexed="81"/>
            <rFont val="Verdana"/>
            <family val="2"/>
          </rPr>
          <t xml:space="preserve"> by the discount factor. Then multiply by 0.96 to get the PV.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EB4CEDBC-3C7B-42C7-B93A-1DD14CD9B493}">
      <text>
        <r>
          <rPr>
            <sz val="8"/>
            <color indexed="81"/>
            <rFont val="Verdana"/>
            <family val="2"/>
          </rPr>
          <t xml:space="preserve">1. Bridge upgrade costs are assumed to be spread evenly over the construction period. Enter the annual cost (including professional services for design and supervision) for the bridge upgrade as estimated separately and attached to this worksheet. Multiply the annual cost of the bridge upgrade </t>
        </r>
        <r>
          <rPr>
            <b/>
            <sz val="8"/>
            <color indexed="81"/>
            <rFont val="Verdana"/>
            <family val="2"/>
          </rPr>
          <t>(a)</t>
        </r>
        <r>
          <rPr>
            <sz val="8"/>
            <color indexed="81"/>
            <rFont val="Verdana"/>
            <family val="2"/>
          </rPr>
          <t xml:space="preserve"> by the discount factor </t>
        </r>
        <r>
          <rPr>
            <b/>
            <sz val="8"/>
            <color indexed="81"/>
            <rFont val="Verdana"/>
            <family val="2"/>
          </rPr>
          <t>(b)</t>
        </r>
        <r>
          <rPr>
            <sz val="8"/>
            <color indexed="81"/>
            <rFont val="Verdana"/>
            <family val="2"/>
          </rPr>
          <t xml:space="preserve"> to calculate the PV of bridge upgrade costs </t>
        </r>
        <r>
          <rPr>
            <b/>
            <sz val="8"/>
            <color indexed="81"/>
            <rFont val="Verdana"/>
            <family val="2"/>
          </rPr>
          <t>(c)</t>
        </r>
        <r>
          <rPr>
            <sz val="8"/>
            <color indexed="81"/>
            <rFont val="Verdana"/>
            <family val="2"/>
          </rPr>
          <t>.</t>
        </r>
      </text>
    </comment>
    <comment ref="B11" authorId="0" shapeId="0" xr:uid="{4C4FB125-008C-4144-95C2-5B2676210260}">
      <text>
        <r>
          <rPr>
            <sz val="8"/>
            <color indexed="81"/>
            <rFont val="Verdana"/>
            <family val="2"/>
          </rPr>
          <t xml:space="preserve">2. Enter the annual cost of other activities in the lines corresponding to the years in which the costs will occur. Note that the last line is used for costs that occur uniformly from the end of year 14 to the end of year 40 – enter the cost per year in this line. The costs are estimated separately on estimate sheets, which should be attached to this worksheet. For each year, multiply the annual cost by the discount factor to calculate the PV of costs per year. Sum the PV of cost column to calculate the PV of other costs </t>
        </r>
        <r>
          <rPr>
            <b/>
            <sz val="8"/>
            <color indexed="81"/>
            <rFont val="Verdana"/>
            <family val="2"/>
          </rPr>
          <t>(d)</t>
        </r>
        <r>
          <rPr>
            <sz val="8"/>
            <color indexed="81"/>
            <rFont val="Verdana"/>
            <family val="2"/>
          </rPr>
          <t>.</t>
        </r>
      </text>
    </comment>
    <comment ref="B29" authorId="0" shapeId="0" xr:uid="{AA533F40-85D1-4BB2-B553-D2954ACB0616}">
      <text>
        <r>
          <rPr>
            <sz val="8"/>
            <color indexed="81"/>
            <rFont val="Verdana"/>
            <family val="2"/>
          </rPr>
          <t xml:space="preserve">3. Sum the PV of bridge upgrade cost </t>
        </r>
        <r>
          <rPr>
            <b/>
            <sz val="8"/>
            <color indexed="81"/>
            <rFont val="Verdana"/>
            <family val="2"/>
          </rPr>
          <t>(c)</t>
        </r>
        <r>
          <rPr>
            <sz val="8"/>
            <color indexed="81"/>
            <rFont val="Verdana"/>
            <family val="2"/>
          </rPr>
          <t xml:space="preserve"> and the PV of other costs </t>
        </r>
        <r>
          <rPr>
            <b/>
            <sz val="8"/>
            <color indexed="81"/>
            <rFont val="Verdana"/>
            <family val="2"/>
          </rPr>
          <t>(d)</t>
        </r>
        <r>
          <rPr>
            <sz val="8"/>
            <color indexed="81"/>
            <rFont val="Verdana"/>
            <family val="2"/>
          </rPr>
          <t xml:space="preserve"> to determine the PV total cost of option. Transfer the PV total cost for the preferred option </t>
        </r>
        <r>
          <rPr>
            <b/>
            <sz val="8"/>
            <color indexed="81"/>
            <rFont val="Verdana"/>
            <family val="2"/>
          </rPr>
          <t>A</t>
        </r>
        <r>
          <rPr>
            <sz val="8"/>
            <color indexed="81"/>
            <rFont val="Verdana"/>
            <family val="2"/>
          </rPr>
          <t xml:space="preserve">, to </t>
        </r>
        <r>
          <rPr>
            <b/>
            <sz val="8"/>
            <color indexed="81"/>
            <rFont val="Verdana"/>
            <family val="2"/>
          </rPr>
          <t>A</t>
        </r>
        <r>
          <rPr>
            <sz val="8"/>
            <color indexed="81"/>
            <rFont val="Verdana"/>
            <family val="2"/>
          </rPr>
          <t xml:space="preserve"> on worksheet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6F0276BF-7F8A-4DBD-BB2F-622673F0ADF4}">
      <text>
        <r>
          <rPr>
            <sz val="8"/>
            <color indexed="81"/>
            <rFont val="Verdana"/>
            <family val="2"/>
          </rPr>
          <t xml:space="preserve">1. Bridge upgrade costs are assumed to be spread evenly over the construction period. Enter the annual cost (including professional services for design and supervision) for the bridge upgrade as estimated separately and attached to this worksheet. Multiply the annual cost of the bridge upgrade </t>
        </r>
        <r>
          <rPr>
            <b/>
            <sz val="8"/>
            <color indexed="81"/>
            <rFont val="Verdana"/>
            <family val="2"/>
          </rPr>
          <t>(a)</t>
        </r>
        <r>
          <rPr>
            <sz val="8"/>
            <color indexed="81"/>
            <rFont val="Verdana"/>
            <family val="2"/>
          </rPr>
          <t xml:space="preserve"> by the discount factor </t>
        </r>
        <r>
          <rPr>
            <b/>
            <sz val="8"/>
            <color indexed="81"/>
            <rFont val="Verdana"/>
            <family val="2"/>
          </rPr>
          <t>(b)</t>
        </r>
        <r>
          <rPr>
            <sz val="8"/>
            <color indexed="81"/>
            <rFont val="Verdana"/>
            <family val="2"/>
          </rPr>
          <t xml:space="preserve"> to calculate the PV of bridge upgrade costs </t>
        </r>
        <r>
          <rPr>
            <b/>
            <sz val="8"/>
            <color indexed="81"/>
            <rFont val="Verdana"/>
            <family val="2"/>
          </rPr>
          <t>(c)</t>
        </r>
        <r>
          <rPr>
            <sz val="8"/>
            <color indexed="81"/>
            <rFont val="Verdana"/>
            <family val="2"/>
          </rPr>
          <t>.</t>
        </r>
      </text>
    </comment>
    <comment ref="B11" authorId="0" shapeId="0" xr:uid="{7FEA4E83-E1DB-494E-BD98-ED507EAAEA05}">
      <text>
        <r>
          <rPr>
            <sz val="8"/>
            <color indexed="81"/>
            <rFont val="Verdana"/>
            <family val="2"/>
          </rPr>
          <t xml:space="preserve">2. Enter the annual cost of other activities in the lines corresponding to the years in which the costs will occur. Note that the last line is used for costs that occur uniformly from the end of year 14 to the end of year 40 – enter the cost per year in this line. The costs are estimated separately on estimate sheets, which should be attached to this worksheet. For each year, multiply the annual cost by the discount factor to calculate the PV of costs per year. Sum the PV of cost column to calculate the PV of other costs </t>
        </r>
        <r>
          <rPr>
            <b/>
            <sz val="8"/>
            <color indexed="81"/>
            <rFont val="Verdana"/>
            <family val="2"/>
          </rPr>
          <t>(d)</t>
        </r>
        <r>
          <rPr>
            <sz val="8"/>
            <color indexed="81"/>
            <rFont val="Verdana"/>
            <family val="2"/>
          </rPr>
          <t>.</t>
        </r>
      </text>
    </comment>
    <comment ref="B29" authorId="0" shapeId="0" xr:uid="{C008CE6F-4D30-4ACC-92AE-108A94D96F45}">
      <text>
        <r>
          <rPr>
            <sz val="8"/>
            <color indexed="81"/>
            <rFont val="Verdana"/>
            <family val="2"/>
          </rPr>
          <t xml:space="preserve">3. Sum the PV of bridge upgrade cost </t>
        </r>
        <r>
          <rPr>
            <b/>
            <sz val="8"/>
            <color indexed="81"/>
            <rFont val="Verdana"/>
            <family val="2"/>
          </rPr>
          <t>(c)</t>
        </r>
        <r>
          <rPr>
            <sz val="8"/>
            <color indexed="81"/>
            <rFont val="Verdana"/>
            <family val="2"/>
          </rPr>
          <t xml:space="preserve"> and the PV of other costs </t>
        </r>
        <r>
          <rPr>
            <b/>
            <sz val="8"/>
            <color indexed="81"/>
            <rFont val="Verdana"/>
            <family val="2"/>
          </rPr>
          <t>(d)</t>
        </r>
        <r>
          <rPr>
            <sz val="8"/>
            <color indexed="81"/>
            <rFont val="Verdana"/>
            <family val="2"/>
          </rPr>
          <t xml:space="preserve"> to determine the PV total cost of option. Transfer the PV total cost for the preferred option </t>
        </r>
        <r>
          <rPr>
            <b/>
            <sz val="8"/>
            <color indexed="81"/>
            <rFont val="Verdana"/>
            <family val="2"/>
          </rPr>
          <t>A</t>
        </r>
        <r>
          <rPr>
            <sz val="8"/>
            <color indexed="81"/>
            <rFont val="Verdana"/>
            <family val="2"/>
          </rPr>
          <t xml:space="preserve">, to </t>
        </r>
        <r>
          <rPr>
            <b/>
            <sz val="8"/>
            <color indexed="81"/>
            <rFont val="Verdana"/>
            <family val="2"/>
          </rPr>
          <t>A</t>
        </r>
        <r>
          <rPr>
            <sz val="8"/>
            <color indexed="81"/>
            <rFont val="Verdana"/>
            <family val="2"/>
          </rPr>
          <t xml:space="preserve"> on worksheet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DA94EF04-4240-40D0-B09F-29F779AFE099}">
      <text>
        <r>
          <rPr>
            <sz val="8"/>
            <color indexed="81"/>
            <rFont val="Verdana"/>
            <family val="2"/>
          </rPr>
          <t>1. Enter the value for the percentage of benefits available at time zero, the time to full benefits (when all bridge upgrading on the route is complete and vehicles have been adapted to carry the maximum HPMV loads), and the estimated freight tonnage growth rate.</t>
        </r>
      </text>
    </comment>
    <comment ref="B10" authorId="0" shapeId="0" xr:uid="{A8CE168F-2255-4775-BFED-513006FCFCE3}">
      <text>
        <r>
          <rPr>
            <sz val="8"/>
            <color indexed="81"/>
            <rFont val="Verdana"/>
            <family val="2"/>
          </rPr>
          <t>2. Enter the travel time data, for the do-minimum (</t>
        </r>
        <r>
          <rPr>
            <vertAlign val="superscript"/>
            <sz val="8"/>
            <color indexed="81"/>
            <rFont val="Verdana"/>
            <family val="2"/>
          </rPr>
          <t>dm</t>
        </r>
        <r>
          <rPr>
            <sz val="8"/>
            <color indexed="81"/>
            <rFont val="Verdana"/>
            <family val="2"/>
          </rPr>
          <t>) and the option (</t>
        </r>
        <r>
          <rPr>
            <vertAlign val="superscript"/>
            <sz val="8"/>
            <color indexed="81"/>
            <rFont val="Verdana"/>
            <family val="2"/>
          </rPr>
          <t>opt</t>
        </r>
        <r>
          <rPr>
            <sz val="8"/>
            <color indexed="81"/>
            <rFont val="Verdana"/>
            <family val="2"/>
          </rPr>
          <t xml:space="preserve">), for each significantly different section of the HPMV route. Calculate the travel time savings per day, in hours, using the formula </t>
        </r>
        <r>
          <rPr>
            <b/>
            <sz val="8"/>
            <color indexed="81"/>
            <rFont val="Verdana"/>
            <family val="2"/>
          </rPr>
          <t>(g)</t>
        </r>
        <r>
          <rPr>
            <sz val="8"/>
            <color indexed="81"/>
            <rFont val="Verdana"/>
            <family val="2"/>
          </rPr>
          <t xml:space="preserve"> = ([</t>
        </r>
        <r>
          <rPr>
            <b/>
            <sz val="8"/>
            <color indexed="81"/>
            <rFont val="Verdana"/>
            <family val="2"/>
          </rPr>
          <t>(d)</t>
        </r>
        <r>
          <rPr>
            <sz val="8"/>
            <color indexed="81"/>
            <rFont val="Verdana"/>
            <family val="2"/>
          </rPr>
          <t>x</t>
        </r>
        <r>
          <rPr>
            <b/>
            <sz val="8"/>
            <color indexed="81"/>
            <rFont val="Verdana"/>
            <family val="2"/>
          </rPr>
          <t>(e)</t>
        </r>
        <r>
          <rPr>
            <sz val="8"/>
            <color indexed="81"/>
            <rFont val="Verdana"/>
            <family val="2"/>
          </rPr>
          <t xml:space="preserve">] / </t>
        </r>
        <r>
          <rPr>
            <b/>
            <sz val="8"/>
            <color indexed="81"/>
            <rFont val="Verdana"/>
            <family val="2"/>
          </rPr>
          <t>(f)</t>
        </r>
        <r>
          <rPr>
            <sz val="8"/>
            <color indexed="81"/>
            <rFont val="Verdana"/>
            <family val="2"/>
          </rPr>
          <t>) - ([</t>
        </r>
        <r>
          <rPr>
            <b/>
            <sz val="8"/>
            <color indexed="81"/>
            <rFont val="Verdana"/>
            <family val="2"/>
          </rPr>
          <t>(a)</t>
        </r>
        <r>
          <rPr>
            <sz val="8"/>
            <color indexed="81"/>
            <rFont val="Verdana"/>
            <family val="2"/>
          </rPr>
          <t>x</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Note; AADT is for HCVIIs, a default value of $21.10 for travel time cost has been used and is the value for a Medium/heavy commercial driver from Table 14. If this value does not reflect the conditions in the evaluation, update the value and provide supporting evidence.</t>
        </r>
      </text>
    </comment>
    <comment ref="B17" authorId="0" shapeId="0" xr:uid="{89FAE41A-DF00-44E8-90B5-94C292FE20AD}">
      <text>
        <r>
          <rPr>
            <sz val="8"/>
            <color indexed="81"/>
            <rFont val="Verdana"/>
            <family val="2"/>
          </rPr>
          <t xml:space="preserve">3. Calculate the PV travel time cost savings </t>
        </r>
        <r>
          <rPr>
            <b/>
            <sz val="8"/>
            <color indexed="81"/>
            <rFont val="Verdana"/>
            <family val="2"/>
          </rPr>
          <t>C</t>
        </r>
        <r>
          <rPr>
            <sz val="8"/>
            <color indexed="81"/>
            <rFont val="Verdana"/>
            <family val="2"/>
          </rPr>
          <t xml:space="preserve">, using the formula </t>
        </r>
        <r>
          <rPr>
            <b/>
            <sz val="8"/>
            <color indexed="81"/>
            <rFont val="Verdana"/>
            <family val="2"/>
          </rPr>
          <t>C</t>
        </r>
        <r>
          <rPr>
            <sz val="8"/>
            <color indexed="81"/>
            <rFont val="Verdana"/>
            <family val="2"/>
          </rPr>
          <t xml:space="preserve"> = 21.10 x</t>
        </r>
        <r>
          <rPr>
            <b/>
            <sz val="8"/>
            <color indexed="81"/>
            <rFont val="Verdana"/>
            <family val="2"/>
          </rPr>
          <t xml:space="preserve"> (h)</t>
        </r>
        <r>
          <rPr>
            <sz val="8"/>
            <color indexed="81"/>
            <rFont val="Verdana"/>
            <family val="2"/>
          </rPr>
          <t xml:space="preserve"> x 365 x DF</t>
        </r>
        <r>
          <rPr>
            <vertAlign val="superscript"/>
            <sz val="8"/>
            <color indexed="81"/>
            <rFont val="Verdana"/>
            <family val="2"/>
          </rPr>
          <t>B</t>
        </r>
        <r>
          <rPr>
            <sz val="8"/>
            <color indexed="81"/>
            <rFont val="Verdana"/>
            <family val="2"/>
          </rPr>
          <t xml:space="preserve">. The value of time is the base value of time for uncongested traffic for travel purpose from MBCM table 13. Transfer the PV of travel time cost savings, for the preferred option </t>
        </r>
        <r>
          <rPr>
            <b/>
            <sz val="8"/>
            <color indexed="81"/>
            <rFont val="Verdana"/>
            <family val="2"/>
          </rPr>
          <t>C</t>
        </r>
        <r>
          <rPr>
            <sz val="8"/>
            <color indexed="81"/>
            <rFont val="Verdana"/>
            <family val="2"/>
          </rPr>
          <t xml:space="preserve">, to </t>
        </r>
        <r>
          <rPr>
            <b/>
            <sz val="8"/>
            <color indexed="81"/>
            <rFont val="Verdana"/>
            <family val="2"/>
          </rPr>
          <t>C</t>
        </r>
        <r>
          <rPr>
            <sz val="8"/>
            <color indexed="81"/>
            <rFont val="Verdana"/>
            <family val="2"/>
          </rPr>
          <t xml:space="preserve"> on worksheet 1. </t>
        </r>
      </text>
    </comment>
    <comment ref="B19" authorId="0" shapeId="0" xr:uid="{6CD46489-52F5-4CBD-93CC-88CFCA6B5CF5}">
      <text>
        <r>
          <rPr>
            <sz val="8"/>
            <color indexed="81"/>
            <rFont val="Verdana"/>
            <family val="2"/>
          </rPr>
          <t>4. Enter the VOC and CO2 data for the do-minimum (</t>
        </r>
        <r>
          <rPr>
            <vertAlign val="superscript"/>
            <sz val="8"/>
            <color indexed="81"/>
            <rFont val="Verdana"/>
            <family val="2"/>
          </rPr>
          <t>dm</t>
        </r>
        <r>
          <rPr>
            <sz val="8"/>
            <color indexed="81"/>
            <rFont val="Verdana"/>
            <family val="2"/>
          </rPr>
          <t>) and the option (</t>
        </r>
        <r>
          <rPr>
            <vertAlign val="superscript"/>
            <sz val="8"/>
            <color indexed="81"/>
            <rFont val="Verdana"/>
            <family val="2"/>
          </rPr>
          <t>opt</t>
        </r>
        <r>
          <rPr>
            <sz val="8"/>
            <color indexed="81"/>
            <rFont val="Verdana"/>
            <family val="2"/>
          </rPr>
          <t xml:space="preserve">), for each significantly different section of the HPMV route. Determine the VOC including CO2 values using table 1 (below). The number of HCV trips saved per year because freight is carried by HPMVs, will normally be the same for all rows. Calculate the VOC and CO2 cost saving per section </t>
        </r>
        <r>
          <rPr>
            <b/>
            <sz val="8"/>
            <color indexed="81"/>
            <rFont val="Verdana"/>
            <family val="2"/>
          </rPr>
          <t>(o)</t>
        </r>
        <r>
          <rPr>
            <sz val="8"/>
            <color indexed="81"/>
            <rFont val="Verdana"/>
            <family val="2"/>
          </rPr>
          <t xml:space="preserve"> using the formula </t>
        </r>
        <r>
          <rPr>
            <b/>
            <sz val="8"/>
            <color indexed="81"/>
            <rFont val="Verdana"/>
            <family val="2"/>
          </rPr>
          <t>(o)</t>
        </r>
        <r>
          <rPr>
            <sz val="8"/>
            <color indexed="81"/>
            <rFont val="Verdana"/>
            <family val="2"/>
          </rPr>
          <t xml:space="preserve"> =  [</t>
        </r>
        <r>
          <rPr>
            <b/>
            <sz val="8"/>
            <color indexed="81"/>
            <rFont val="Verdana"/>
            <family val="2"/>
          </rPr>
          <t>(i)</t>
        </r>
        <r>
          <rPr>
            <sz val="8"/>
            <color indexed="81"/>
            <rFont val="Verdana"/>
            <family val="2"/>
          </rPr>
          <t xml:space="preserve"> x </t>
        </r>
        <r>
          <rPr>
            <b/>
            <sz val="8"/>
            <color indexed="81"/>
            <rFont val="Verdana"/>
            <family val="2"/>
          </rPr>
          <t>(j)</t>
        </r>
        <r>
          <rPr>
            <sz val="8"/>
            <color indexed="81"/>
            <rFont val="Verdana"/>
            <family val="2"/>
          </rPr>
          <t xml:space="preserve"> x </t>
        </r>
        <r>
          <rPr>
            <b/>
            <sz val="8"/>
            <color indexed="81"/>
            <rFont val="Verdana"/>
            <family val="2"/>
          </rPr>
          <t>(k)</t>
        </r>
        <r>
          <rPr>
            <sz val="8"/>
            <color indexed="81"/>
            <rFont val="Verdana"/>
            <family val="2"/>
          </rPr>
          <t>] – [</t>
        </r>
        <r>
          <rPr>
            <b/>
            <sz val="8"/>
            <color indexed="81"/>
            <rFont val="Verdana"/>
            <family val="2"/>
          </rPr>
          <t>(l)</t>
        </r>
        <r>
          <rPr>
            <sz val="8"/>
            <color indexed="81"/>
            <rFont val="Verdana"/>
            <family val="2"/>
          </rPr>
          <t xml:space="preserve"> x </t>
        </r>
        <r>
          <rPr>
            <b/>
            <sz val="8"/>
            <color indexed="81"/>
            <rFont val="Verdana"/>
            <family val="2"/>
          </rPr>
          <t>(m)</t>
        </r>
        <r>
          <rPr>
            <sz val="8"/>
            <color indexed="81"/>
            <rFont val="Verdana"/>
            <family val="2"/>
          </rPr>
          <t xml:space="preserve"> x </t>
        </r>
        <r>
          <rPr>
            <b/>
            <sz val="8"/>
            <color indexed="81"/>
            <rFont val="Verdana"/>
            <family val="2"/>
          </rPr>
          <t>(n)</t>
        </r>
        <r>
          <rPr>
            <sz val="8"/>
            <color indexed="81"/>
            <rFont val="Verdana"/>
            <family val="2"/>
          </rPr>
          <t xml:space="preserve">]. </t>
        </r>
      </text>
    </comment>
    <comment ref="B26" authorId="0" shapeId="0" xr:uid="{86F8EBD0-47DE-4F3E-9270-E6D29379A2ED}">
      <text>
        <r>
          <rPr>
            <sz val="8"/>
            <color indexed="81"/>
            <rFont val="Verdana"/>
            <family val="2"/>
          </rPr>
          <t xml:space="preserve">5. Determine the PV of the annual VOC savings </t>
        </r>
        <r>
          <rPr>
            <b/>
            <sz val="8"/>
            <color indexed="81"/>
            <rFont val="Verdana"/>
            <family val="2"/>
          </rPr>
          <t>D</t>
        </r>
        <r>
          <rPr>
            <sz val="8"/>
            <color indexed="81"/>
            <rFont val="Verdana"/>
            <family val="2"/>
          </rPr>
          <t xml:space="preserve">, multiplying </t>
        </r>
        <r>
          <rPr>
            <b/>
            <sz val="8"/>
            <color indexed="81"/>
            <rFont val="Verdana"/>
            <family val="2"/>
          </rPr>
          <t>(c)</t>
        </r>
        <r>
          <rPr>
            <sz val="8"/>
            <color indexed="81"/>
            <rFont val="Verdana"/>
            <family val="2"/>
          </rPr>
          <t xml:space="preserve"> by the appropriate discount factor. Transfer PV of vehicle operating cost savings for the preferred option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in worksheet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C7" authorId="0" shapeId="0" xr:uid="{91C17A98-91EE-404E-BFAA-F1A80519A8F8}">
      <text>
        <r>
          <rPr>
            <sz val="8"/>
            <color indexed="81"/>
            <rFont val="Verdana"/>
            <family val="2"/>
          </rPr>
          <t xml:space="preserve">1. Enter in the name(s) of the section(s), the midblock coefficient </t>
        </r>
        <r>
          <rPr>
            <b/>
            <sz val="8"/>
            <color indexed="81"/>
            <rFont val="Verdana"/>
            <family val="2"/>
          </rPr>
          <t>(b</t>
        </r>
        <r>
          <rPr>
            <b/>
            <vertAlign val="subscript"/>
            <sz val="8"/>
            <color indexed="81"/>
            <rFont val="Verdana"/>
            <family val="2"/>
          </rPr>
          <t>0</t>
        </r>
        <r>
          <rPr>
            <b/>
            <sz val="8"/>
            <color indexed="81"/>
            <rFont val="Verdana"/>
            <family val="2"/>
          </rPr>
          <t>)</t>
        </r>
        <r>
          <rPr>
            <sz val="8"/>
            <color indexed="81"/>
            <rFont val="Verdana"/>
            <family val="2"/>
          </rPr>
          <t xml:space="preserve"> from table SP6.2, the number of HCV trips saved per year </t>
        </r>
        <r>
          <rPr>
            <b/>
            <sz val="8"/>
            <color indexed="81"/>
            <rFont val="Verdana"/>
            <family val="2"/>
          </rPr>
          <t>(a)</t>
        </r>
        <r>
          <rPr>
            <sz val="8"/>
            <color indexed="81"/>
            <rFont val="Verdana"/>
            <family val="2"/>
          </rPr>
          <t xml:space="preserve">, and the length of the section </t>
        </r>
        <r>
          <rPr>
            <b/>
            <sz val="8"/>
            <color indexed="81"/>
            <rFont val="Verdana"/>
            <family val="2"/>
          </rPr>
          <t>(b)</t>
        </r>
        <r>
          <rPr>
            <sz val="8"/>
            <color indexed="81"/>
            <rFont val="Verdana"/>
            <family val="2"/>
          </rPr>
          <t xml:space="preserve"> for each significantly different road section on the route. Calculate exposure </t>
        </r>
        <r>
          <rPr>
            <b/>
            <sz val="8"/>
            <color indexed="81"/>
            <rFont val="Verdana"/>
            <family val="2"/>
          </rPr>
          <t>(c)</t>
        </r>
        <r>
          <rPr>
            <sz val="8"/>
            <color indexed="81"/>
            <rFont val="Verdana"/>
            <family val="2"/>
          </rPr>
          <t xml:space="preserve"> by multiplying the number of HCV trips saved per year by the section length. Calculate predicted injury crashes per year using the formula A</t>
        </r>
        <r>
          <rPr>
            <vertAlign val="subscript"/>
            <sz val="8"/>
            <color indexed="81"/>
            <rFont val="Verdana"/>
            <family val="2"/>
          </rPr>
          <t>H</t>
        </r>
        <r>
          <rPr>
            <sz val="8"/>
            <color indexed="81"/>
            <rFont val="Verdana"/>
            <family val="2"/>
          </rPr>
          <t>=[b</t>
        </r>
        <r>
          <rPr>
            <vertAlign val="subscript"/>
            <sz val="8"/>
            <color indexed="81"/>
            <rFont val="Verdana"/>
            <family val="2"/>
          </rPr>
          <t>0</t>
        </r>
        <r>
          <rPr>
            <sz val="8"/>
            <color indexed="81"/>
            <rFont val="Verdana"/>
            <family val="2"/>
          </rPr>
          <t xml:space="preserve"> x</t>
        </r>
        <r>
          <rPr>
            <b/>
            <sz val="8"/>
            <color indexed="81"/>
            <rFont val="Verdana"/>
            <family val="2"/>
          </rPr>
          <t xml:space="preserve"> (c)</t>
        </r>
        <r>
          <rPr>
            <sz val="8"/>
            <color indexed="81"/>
            <rFont val="Verdana"/>
            <family val="2"/>
          </rPr>
          <t>]/10</t>
        </r>
        <r>
          <rPr>
            <vertAlign val="superscript"/>
            <sz val="8"/>
            <color indexed="81"/>
            <rFont val="Verdana"/>
            <family val="2"/>
          </rPr>
          <t>8</t>
        </r>
        <r>
          <rPr>
            <sz val="8"/>
            <color indexed="81"/>
            <rFont val="Verdana"/>
            <family val="2"/>
          </rPr>
          <t xml:space="preserve"> .</t>
        </r>
      </text>
    </comment>
    <comment ref="C17" authorId="0" shapeId="0" xr:uid="{52A57ECB-A6C5-4F53-AECA-C5A687B54319}">
      <text>
        <r>
          <rPr>
            <sz val="8"/>
            <color indexed="81"/>
            <rFont val="Verdana"/>
            <family val="2"/>
          </rPr>
          <t xml:space="preserve">2.  Calculate the total predicted injury crashes per year for the affected route </t>
        </r>
        <r>
          <rPr>
            <b/>
            <sz val="8"/>
            <color indexed="81"/>
            <rFont val="Verdana"/>
            <family val="2"/>
          </rPr>
          <t>(d)</t>
        </r>
        <r>
          <rPr>
            <sz val="8"/>
            <color indexed="81"/>
            <rFont val="Verdana"/>
            <family val="2"/>
          </rPr>
          <t xml:space="preserve"> by summing the values in the predicted injury crashes per year column.</t>
        </r>
      </text>
    </comment>
    <comment ref="C20" authorId="0" shapeId="0" xr:uid="{7D5561B1-7C97-41A2-9B85-CD083F2004A8}">
      <text>
        <r>
          <rPr>
            <sz val="8"/>
            <color indexed="81"/>
            <rFont val="Verdana"/>
            <family val="2"/>
          </rPr>
          <t xml:space="preserve">3. Enter the cost per predicted injury crash </t>
        </r>
        <r>
          <rPr>
            <b/>
            <sz val="8"/>
            <color indexed="81"/>
            <rFont val="Verdana"/>
            <family val="2"/>
          </rPr>
          <t>(e)</t>
        </r>
        <r>
          <rPr>
            <sz val="8"/>
            <color indexed="81"/>
            <rFont val="Verdana"/>
            <family val="2"/>
          </rPr>
          <t xml:space="preserve"> from table SP6.3.</t>
        </r>
      </text>
    </comment>
    <comment ref="C23" authorId="0" shapeId="0" xr:uid="{3EF06E7D-2417-4BDA-ACD8-FBB97AFB8833}">
      <text>
        <r>
          <rPr>
            <sz val="8"/>
            <color indexed="81"/>
            <rFont val="Verdana"/>
            <family val="2"/>
          </rPr>
          <t>4. Enter the discount factor for the estimated freight tonnage growth rate and time to full benefits from table 1 on worksheet 4, or the tables applicable to other assumptions of start benefits given at the end of this procedure.</t>
        </r>
      </text>
    </comment>
    <comment ref="C26" authorId="0" shapeId="0" xr:uid="{B59BF648-F30C-4D7D-956B-D6EB3DC9156E}">
      <text>
        <r>
          <rPr>
            <sz val="8"/>
            <color indexed="81"/>
            <rFont val="Verdana"/>
            <family val="2"/>
          </rPr>
          <t xml:space="preserve">5. Calculate the present value of total crash cost savings </t>
        </r>
        <r>
          <rPr>
            <b/>
            <sz val="8"/>
            <color indexed="81"/>
            <rFont val="Verdana"/>
            <family val="2"/>
          </rPr>
          <t>E</t>
        </r>
        <r>
          <rPr>
            <sz val="8"/>
            <color indexed="81"/>
            <rFont val="Verdana"/>
            <family val="2"/>
          </rPr>
          <t xml:space="preserve"> by multiplying the total predicted injury crashes per year for the route </t>
        </r>
        <r>
          <rPr>
            <b/>
            <sz val="8"/>
            <color indexed="81"/>
            <rFont val="Verdana"/>
            <family val="2"/>
          </rPr>
          <t>(d)</t>
        </r>
        <r>
          <rPr>
            <sz val="8"/>
            <color indexed="81"/>
            <rFont val="Verdana"/>
            <family val="2"/>
          </rPr>
          <t xml:space="preserve"> by the cost per predicted injury crash </t>
        </r>
        <r>
          <rPr>
            <b/>
            <sz val="8"/>
            <color indexed="81"/>
            <rFont val="Verdana"/>
            <family val="2"/>
          </rPr>
          <t>(e)</t>
        </r>
        <r>
          <rPr>
            <sz val="8"/>
            <color indexed="81"/>
            <rFont val="Verdana"/>
            <family val="2"/>
          </rPr>
          <t xml:space="preserve"> and by the discount factor </t>
        </r>
        <r>
          <rPr>
            <b/>
            <sz val="8"/>
            <color indexed="81"/>
            <rFont val="Verdana"/>
            <family val="2"/>
          </rPr>
          <t>(f)</t>
        </r>
        <r>
          <rPr>
            <sz val="8"/>
            <color indexed="81"/>
            <rFont val="Verdana"/>
            <family val="2"/>
          </rPr>
          <t xml:space="preserve">. Transfer the present value of the crash cost savings for the preferred option </t>
        </r>
        <r>
          <rPr>
            <b/>
            <sz val="8"/>
            <color indexed="81"/>
            <rFont val="Verdana"/>
            <family val="2"/>
          </rPr>
          <t>E</t>
        </r>
        <r>
          <rPr>
            <sz val="8"/>
            <color indexed="81"/>
            <rFont val="Verdana"/>
            <family val="2"/>
          </rPr>
          <t xml:space="preserve">, to </t>
        </r>
        <r>
          <rPr>
            <b/>
            <sz val="8"/>
            <color indexed="81"/>
            <rFont val="Verdana"/>
            <family val="2"/>
          </rPr>
          <t>E</t>
        </r>
        <r>
          <rPr>
            <sz val="8"/>
            <color indexed="81"/>
            <rFont val="Verdana"/>
            <family val="2"/>
          </rPr>
          <t xml:space="preserve"> on worksheet 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A9" authorId="0" shapeId="0" xr:uid="{CB57F55C-9FA6-4B42-BA00-C32C2A7B2654}">
      <text>
        <r>
          <rPr>
            <sz val="8"/>
            <color indexed="81"/>
            <rFont val="Verdana"/>
            <family val="2"/>
          </rPr>
          <t>Cost benefit analysis
1. Under benefits, enter the discounted value for the total benefits for each option.
2. Under costs, enter the PV of the operating and maintenance costs for the existing service (before improvements), for the do-minimum and the discounted value of the funding assistance for each option.
3. Calculate the benefit cost ratio (BCR) for each option by dividing the PV total net benefits by the PV total net costs.</t>
        </r>
      </text>
    </comment>
    <comment ref="A25" authorId="0" shapeId="0" xr:uid="{28137102-18BC-4D23-88EA-44DF603F0B9A}">
      <text>
        <r>
          <rPr>
            <sz val="8"/>
            <color indexed="81"/>
            <rFont val="Verdana"/>
            <family val="2"/>
          </rPr>
          <t>Incremental analysis
1. Rank the options, including the do-minimum, in order of increasing cost to government.
2. Compare the lowest cost option (usually the do-minimum) with the next higher cost option to calculate the incremental BCR.
3. If the incremental BCR is less than the target incremental BCR specified in section 6.3 of the MBCM, discard the second (higher cost) option in favour of the first. Compare the first option with the next higher cost option.
4. If the incremental BCR is greater than the target incremental BCR, the second (higher cost) option becomes the basis for comparison against the next higher cost option.
5. Repeat the procedure until no higher cost options are available that have an incremental BCR greater than the target incremental BCR.</t>
        </r>
      </text>
    </comment>
  </commentList>
</comments>
</file>

<file path=xl/sharedStrings.xml><?xml version="1.0" encoding="utf-8"?>
<sst xmlns="http://schemas.openxmlformats.org/spreadsheetml/2006/main" count="1018" uniqueCount="598">
  <si>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</si>
  <si>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</si>
  <si>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</si>
  <si>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</si>
  <si>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</si>
  <si>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</si>
  <si>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</si>
  <si>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</si>
  <si>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</si>
  <si>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</si>
  <si>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</si>
  <si>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</si>
  <si>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</si>
  <si>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</si>
  <si>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</si>
  <si>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</si>
  <si>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</si>
  <si>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N/A</t>
  </si>
  <si>
    <t>Operating Costs</t>
  </si>
  <si>
    <t>Total Economic Costs</t>
  </si>
  <si>
    <t>Total Financial Costs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</si>
  <si>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</si>
  <si>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</si>
  <si>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</si>
  <si>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</si>
  <si>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</si>
  <si>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</si>
  <si>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</si>
  <si>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</si>
  <si>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</si>
  <si>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t>1.1 Impact on social cost and incidents of crashes</t>
  </si>
  <si>
    <t>1.1.3 Deaths and serious injuries</t>
  </si>
  <si>
    <t>3.1 Impact of mode on physical and mental health</t>
  </si>
  <si>
    <t>3.1.1 Physical health benefits from active modes</t>
  </si>
  <si>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</si>
  <si>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</si>
  <si>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</si>
  <si>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10.1.9 Travel time</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</si>
  <si>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</si>
  <si>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</si>
  <si>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</si>
  <si>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</si>
  <si>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</si>
  <si>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</si>
  <si>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</si>
  <si>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</si>
  <si>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</si>
  <si>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</si>
  <si>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Rationale for option selection decision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</si>
  <si>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</si>
  <si>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</si>
  <si>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</si>
  <si>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</si>
  <si>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</si>
  <si>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</si>
  <si>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</si>
  <si>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</si>
  <si>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</si>
  <si>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</si>
  <si>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</si>
  <si>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</si>
  <si>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</si>
  <si>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</si>
  <si>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</si>
  <si>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</si>
  <si>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</si>
  <si>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</si>
  <si>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</si>
  <si>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</si>
  <si>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</si>
  <si>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</si>
  <si>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</si>
  <si>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</si>
  <si>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</si>
  <si>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</si>
  <si>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</si>
  <si>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</si>
  <si>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</si>
  <si>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</si>
  <si>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</si>
  <si>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</si>
  <si>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2.1.1 Access - perception</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</si>
  <si>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</si>
  <si>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</si>
  <si>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</si>
  <si>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</si>
  <si>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</si>
  <si>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</si>
  <si>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</si>
  <si>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</si>
  <si>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</si>
  <si>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</si>
  <si>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</si>
  <si>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</si>
  <si>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</si>
  <si>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</si>
  <si>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</si>
  <si>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</si>
  <si>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</si>
  <si>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</si>
  <si>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</si>
  <si>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</si>
  <si>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</si>
  <si>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</si>
  <si>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</si>
  <si>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</si>
  <si>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</si>
  <si>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</si>
  <si>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</si>
  <si>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</si>
  <si>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</si>
  <si>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10.2.1 People - mode share</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</si>
  <si>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</si>
  <si>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</si>
  <si>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</si>
  <si>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</si>
  <si>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</si>
  <si>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</si>
  <si>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</si>
  <si>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</si>
  <si>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</si>
  <si>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</si>
  <si>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</si>
  <si>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</si>
  <si>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</si>
  <si>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</si>
  <si>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</si>
  <si>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</si>
  <si>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</si>
  <si>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</si>
  <si>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</si>
  <si>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</si>
  <si>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</si>
  <si>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</si>
  <si>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</si>
  <si>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USPWF(1)</t>
  </si>
  <si>
    <t>USPWF(E)</t>
  </si>
  <si>
    <t>AGPWF(E)</t>
  </si>
  <si>
    <t>AGPWF(1)</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</si>
  <si>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</si>
  <si>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</si>
  <si>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</si>
  <si>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</si>
  <si>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</si>
  <si>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</si>
  <si>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</si>
  <si>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</si>
  <si>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</si>
  <si>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</si>
  <si>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</si>
  <si>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</si>
  <si>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</si>
  <si>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</si>
  <si>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</si>
  <si>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</si>
  <si>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</si>
  <si>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</si>
  <si>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</si>
  <si>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</si>
  <si>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</si>
  <si>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</si>
  <si>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</si>
  <si>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</si>
  <si>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Construction duration</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</si>
  <si>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</si>
  <si>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</si>
  <si>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</si>
  <si>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</si>
  <si>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</si>
  <si>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</si>
  <si>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</si>
  <si>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</si>
  <si>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</si>
  <si>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</si>
  <si>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</si>
  <si>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</si>
  <si>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</si>
  <si>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</si>
  <si>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</si>
  <si>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</si>
  <si>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</si>
  <si>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</si>
  <si>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</si>
  <si>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</si>
  <si>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</si>
  <si>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</si>
  <si>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</si>
  <si>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</si>
  <si>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</si>
  <si>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</si>
  <si>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</si>
  <si>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</si>
  <si>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</si>
  <si>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</si>
  <si>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</si>
  <si>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</si>
  <si>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</si>
  <si>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</si>
  <si>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</si>
  <si>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</si>
  <si>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</si>
  <si>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</si>
  <si>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</si>
  <si>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</si>
  <si>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</si>
  <si>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</si>
  <si>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</si>
  <si>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</si>
  <si>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</si>
  <si>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</si>
  <si>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</si>
  <si>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</si>
  <si>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</si>
  <si>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</si>
  <si>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</si>
  <si>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</si>
  <si>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</si>
  <si>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</si>
  <si>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</si>
  <si>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</si>
  <si>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</si>
  <si>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</si>
  <si>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</si>
  <si>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</si>
  <si>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</si>
  <si>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</si>
  <si>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</si>
  <si>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</si>
  <si>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</si>
  <si>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</si>
  <si>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</si>
  <si>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</si>
  <si>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</si>
  <si>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</si>
  <si>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</si>
  <si>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</si>
  <si>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</si>
  <si>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</si>
  <si>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</si>
  <si>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Total estimated crashes per year - do minimum (row 11)</t>
  </si>
  <si>
    <t>Predicted crashes per year - preferred option (row 20)</t>
  </si>
  <si>
    <t>PREDICTED_CRASHES</t>
  </si>
  <si>
    <t>Heavy Vehicle Trips Saved (average per year)</t>
  </si>
  <si>
    <t>count</t>
  </si>
  <si>
    <t>Vehicle Operating Cost Savings (per annum)</t>
  </si>
  <si>
    <t>$/vehicle</t>
  </si>
  <si>
    <t>Travel time savings (per day)</t>
  </si>
  <si>
    <t>HEAVY_VEHICLE_TRIPS_SAVED</t>
  </si>
  <si>
    <t>VEHICLE_OPERATING_COST</t>
  </si>
  <si>
    <t>Costs</t>
  </si>
  <si>
    <t>Do minimum</t>
  </si>
  <si>
    <t>Preferred option</t>
  </si>
  <si>
    <t>TRAVEL_TIME_SAVINGS</t>
  </si>
  <si>
    <t>Construction / implementation</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</si>
  <si>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</si>
  <si>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</si>
  <si>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</si>
  <si>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</si>
  <si>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</si>
  <si>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</si>
  <si>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</si>
  <si>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</si>
  <si>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</si>
  <si>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</si>
  <si>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</si>
  <si>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</si>
  <si>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</si>
  <si>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PV_FUNDING_ASSIST</t>
  </si>
  <si>
    <t>Travel time cost savings</t>
  </si>
  <si>
    <t>TRAVEL_TIME_COST_SAVINGS</t>
  </si>
  <si>
    <t>present</t>
  </si>
  <si>
    <t>Vehicle operating cost savings</t>
  </si>
  <si>
    <t>VEHICLE_OP_COST_SAVINGS</t>
  </si>
  <si>
    <t>Crash cost 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</si>
  <si>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</si>
  <si>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</si>
  <si>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</si>
  <si>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</si>
  <si>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</si>
  <si>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</si>
  <si>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</si>
  <si>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</si>
  <si>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</si>
  <si>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</si>
  <si>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</si>
  <si>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</si>
  <si>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MODE_CHANGE_BENEFITS</t>
  </si>
  <si>
    <t>WALKING_CYCLING_BENEFITS</t>
  </si>
  <si>
    <t>Service or facility user benefits</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</si>
  <si>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</si>
  <si>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</si>
  <si>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</si>
  <si>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</si>
  <si>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</si>
  <si>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</si>
  <si>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</si>
  <si>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</si>
  <si>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</si>
  <si>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</si>
  <si>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</si>
  <si>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</si>
  <si>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</si>
  <si>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</si>
  <si>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</si>
  <si>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</si>
  <si>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</si>
  <si>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</si>
  <si>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</si>
  <si>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</si>
  <si>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</si>
  <si>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</si>
  <si>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</si>
  <si>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</si>
  <si>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</si>
  <si>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</si>
  <si>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</si>
  <si>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</si>
  <si>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</si>
  <si>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</si>
  <si>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</si>
  <si>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Road category</t>
  </si>
  <si>
    <t>Motorway</t>
  </si>
  <si>
    <t>Urban arterial</t>
  </si>
  <si>
    <t>Urban other</t>
  </si>
  <si>
    <t>Rural strategic</t>
  </si>
  <si>
    <t>Rural other</t>
  </si>
  <si>
    <t>General Information</t>
  </si>
  <si>
    <t>limitations of usage</t>
  </si>
  <si>
    <t>Full procedures must be used if these criteria are not met.</t>
  </si>
  <si>
    <r>
      <t>-</t>
    </r>
    <r>
      <rPr>
        <b/>
        <sz val="10"/>
        <rFont val="Verdana"/>
        <family val="2"/>
      </rPr>
      <t>pale yellow, non-bordered cells</t>
    </r>
    <r>
      <rPr>
        <sz val="10"/>
        <rFont val="Verdana"/>
        <family val="2"/>
      </rPr>
      <t xml:space="preserve"> are generally open for overlaying or inputting data or information as required</t>
    </r>
  </si>
  <si>
    <r>
      <t>-</t>
    </r>
    <r>
      <rPr>
        <b/>
        <sz val="10"/>
        <rFont val="Verdana"/>
        <family val="2"/>
      </rPr>
      <t>white, non-bordered cells</t>
    </r>
    <r>
      <rPr>
        <sz val="10"/>
        <rFont val="Verdana"/>
        <family val="2"/>
      </rPr>
      <t xml:space="preserve"> are generally auto-populate cells and their data are calculated/transferred from other cells</t>
    </r>
  </si>
  <si>
    <r>
      <t>-</t>
    </r>
    <r>
      <rPr>
        <b/>
        <sz val="10"/>
        <rFont val="Verdana"/>
        <family val="2"/>
      </rPr>
      <t>green, black bordered cells</t>
    </r>
    <r>
      <rPr>
        <sz val="10"/>
        <rFont val="Verdana"/>
        <family val="2"/>
      </rPr>
      <t xml:space="preserve"> are providing further guidance or links for external resources.</t>
    </r>
  </si>
  <si>
    <t>Worksheet title (and link):</t>
  </si>
  <si>
    <t xml:space="preserve">    a brief description</t>
  </si>
  <si>
    <t xml:space="preserve">   - Provides a summary of the general data used for the evaluation as well as the results of the analysis.</t>
  </si>
  <si>
    <t xml:space="preserve"> </t>
  </si>
  <si>
    <t xml:space="preserve">Worksheet Completion Steps: </t>
  </si>
  <si>
    <t xml:space="preserve">Spreadsheet problems? </t>
  </si>
  <si>
    <t>Email: MBCM@nzta.govt.nz</t>
  </si>
  <si>
    <t>Worksheet 1 - Evaluation summary</t>
  </si>
  <si>
    <t>Evaluator(s)</t>
  </si>
  <si>
    <t>Reviewer(s)</t>
  </si>
  <si>
    <t>Approved organisation name</t>
  </si>
  <si>
    <t>Your reference</t>
  </si>
  <si>
    <t>Activity description</t>
  </si>
  <si>
    <t>Describe the issues to be addressed</t>
  </si>
  <si>
    <t>Brief description of location</t>
  </si>
  <si>
    <t>Describe the do-minimum</t>
  </si>
  <si>
    <t>Summarise the options assessed</t>
  </si>
  <si>
    <t>Timing</t>
  </si>
  <si>
    <t>Time zero (assumed construction start date)</t>
  </si>
  <si>
    <t>1 July</t>
  </si>
  <si>
    <t>Economic efficiency</t>
  </si>
  <si>
    <t>Date economic evaluation completed (mm/yyyy)</t>
  </si>
  <si>
    <t>Base date for costs and benefits</t>
  </si>
  <si>
    <t>A</t>
  </si>
  <si>
    <t>B</t>
  </si>
  <si>
    <t xml:space="preserve">PV travel time cost savings  </t>
  </si>
  <si>
    <r>
      <t>C</t>
    </r>
    <r>
      <rPr>
        <sz val="8"/>
        <rFont val="Verdana"/>
        <family val="2"/>
      </rPr>
      <t xml:space="preserve"> x Update factor </t>
    </r>
    <r>
      <rPr>
        <vertAlign val="superscript"/>
        <sz val="8"/>
        <rFont val="Verdana"/>
        <family val="2"/>
      </rPr>
      <t>TT</t>
    </r>
  </si>
  <si>
    <t>= $</t>
  </si>
  <si>
    <t>Y</t>
  </si>
  <si>
    <t>Z</t>
  </si>
  <si>
    <r>
      <t>BCR</t>
    </r>
    <r>
      <rPr>
        <vertAlign val="subscript"/>
        <sz val="8"/>
        <rFont val="Verdana"/>
        <family val="2"/>
      </rPr>
      <t>N</t>
    </r>
    <r>
      <rPr>
        <sz val="8"/>
        <rFont val="Verdana"/>
        <family val="2"/>
      </rPr>
      <t xml:space="preserve">   =</t>
    </r>
  </si>
  <si>
    <t>PV net benefits</t>
  </si>
  <si>
    <t>=</t>
  </si>
  <si>
    <t>3% DR</t>
  </si>
  <si>
    <t>6% DR</t>
  </si>
  <si>
    <t>FYRR   =</t>
  </si>
  <si>
    <t>(a)</t>
  </si>
  <si>
    <t>Time zero</t>
  </si>
  <si>
    <t>Year</t>
  </si>
  <si>
    <t>Amount $</t>
  </si>
  <si>
    <t>(b)</t>
  </si>
  <si>
    <t>(d)</t>
  </si>
  <si>
    <t>(e)</t>
  </si>
  <si>
    <t>Do-minimum</t>
  </si>
  <si>
    <t>Option</t>
  </si>
  <si>
    <t>C</t>
  </si>
  <si>
    <t>E</t>
  </si>
  <si>
    <t>Base date</t>
  </si>
  <si>
    <t>Option A</t>
  </si>
  <si>
    <t>Option B</t>
  </si>
  <si>
    <t>Option C</t>
  </si>
  <si>
    <t>Benefits</t>
  </si>
  <si>
    <t>Target incremental BCR</t>
  </si>
  <si>
    <r>
      <t>MBCM</t>
    </r>
    <r>
      <rPr>
        <sz val="8"/>
        <rFont val="Verdana"/>
        <family val="2"/>
      </rPr>
      <t xml:space="preserve"> - Section 6.3</t>
    </r>
  </si>
  <si>
    <t>Base option for comparison</t>
  </si>
  <si>
    <t>Next higher cost option</t>
  </si>
  <si>
    <t>Incremental analysis</t>
  </si>
  <si>
    <t>Incremental analysis
1. Select the appropriate target incremental BCR from section 6.3 of the MBCM.
2. Rank the options in order of increasing cost.
3. Compare the lowest cost option with the next higher cost option to calculate the incremental BCR.
4. If the incremental BCR is less than the target incremental BCR, discard the second option in favour of the first and compare the first option with the next higher cost option.
5. If the incremental BCR is greater than the target incremental BCR, the second option becomes the basis for comparison against the next higher cost option.
6. Repeat the procedure until no higher cost options are available that have an incremental BCR greater than the target incremental BCR. The highest cost option with an incremental BCR greater than the target incremental BCR is generally the preferred option.</t>
  </si>
  <si>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</si>
  <si>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</si>
  <si>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</si>
  <si>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</si>
  <si>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</si>
  <si>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</si>
  <si>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t>SPPWF(1)</t>
  </si>
  <si>
    <t>yr (n)</t>
  </si>
  <si>
    <t>Crash  cost savings</t>
  </si>
  <si>
    <t>Walking and cycling health benefits</t>
  </si>
  <si>
    <r>
      <rPr>
        <sz val="10"/>
        <color indexed="8"/>
        <rFont val="Arial"/>
        <family val="2"/>
      </rPr>
      <t xml:space="preserve">For more information please refer to section 4.1 of </t>
    </r>
    <r>
      <rPr>
        <u/>
        <sz val="10"/>
        <color indexed="12"/>
        <rFont val="Arial"/>
        <family val="2"/>
      </rPr>
      <t>Monetised benefits and Costs Manual.</t>
    </r>
  </si>
  <si>
    <t>Activity/package details</t>
  </si>
  <si>
    <t>Activity/package name</t>
  </si>
  <si>
    <t>Eval. Period (yrs)</t>
  </si>
  <si>
    <r>
      <t>PV VOC and CO</t>
    </r>
    <r>
      <rPr>
        <vertAlign val="subscript"/>
        <sz val="8"/>
        <rFont val="Verdana"/>
        <family val="2"/>
      </rPr>
      <t>2</t>
    </r>
    <r>
      <rPr>
        <sz val="8"/>
        <rFont val="Verdana"/>
        <family val="2"/>
      </rPr>
      <t xml:space="preserve"> savings  </t>
    </r>
  </si>
  <si>
    <r>
      <t>D</t>
    </r>
    <r>
      <rPr>
        <sz val="8"/>
        <rFont val="Verdana"/>
        <family val="2"/>
      </rPr>
      <t xml:space="preserve"> x Update factor </t>
    </r>
    <r>
      <rPr>
        <vertAlign val="superscript"/>
        <sz val="8"/>
        <rFont val="Verdana"/>
        <family val="2"/>
      </rPr>
      <t>VOC</t>
    </r>
  </si>
  <si>
    <t xml:space="preserve">PV crash cost savings   </t>
  </si>
  <si>
    <r>
      <t xml:space="preserve">E </t>
    </r>
    <r>
      <rPr>
        <sz val="8"/>
        <rFont val="Verdana"/>
        <family val="2"/>
      </rPr>
      <t xml:space="preserve">x Update factor </t>
    </r>
    <r>
      <rPr>
        <vertAlign val="superscript"/>
        <sz val="8"/>
        <rFont val="Verdana"/>
        <family val="2"/>
      </rPr>
      <t>ACC</t>
    </r>
  </si>
  <si>
    <t>PV net costs</t>
  </si>
  <si>
    <t>VOC</t>
  </si>
  <si>
    <t xml:space="preserve">(c) </t>
  </si>
  <si>
    <t>D</t>
  </si>
  <si>
    <t>% gradient</t>
  </si>
  <si>
    <t>31-50 km/h</t>
  </si>
  <si>
    <t>51-70 km/h</t>
  </si>
  <si>
    <t>71-90 km/h</t>
  </si>
  <si>
    <t>1 to 3</t>
  </si>
  <si>
    <t>4 to 6</t>
  </si>
  <si>
    <t>7 to 9</t>
  </si>
  <si>
    <t>10 to 12</t>
  </si>
  <si>
    <t>Two</t>
  </si>
  <si>
    <t>Three</t>
  </si>
  <si>
    <t>Benefits (Present Value)</t>
  </si>
  <si>
    <t xml:space="preserve">Total Benefits Present Value </t>
  </si>
  <si>
    <r>
      <t xml:space="preserve">- the procedure assumes that funded projects </t>
    </r>
    <r>
      <rPr>
        <b/>
        <sz val="10"/>
        <rFont val="Verdana"/>
        <family val="2"/>
      </rPr>
      <t>will be completed in the first year</t>
    </r>
    <r>
      <rPr>
        <sz val="10"/>
        <rFont val="Verdana"/>
        <family val="2"/>
      </rPr>
      <t xml:space="preserve"> and will be in service by the start of the year 2.</t>
    </r>
  </si>
  <si>
    <t>Recorded crashes in period (row 4 crash analysis)</t>
  </si>
  <si>
    <t xml:space="preserve">Designed for the appraisal of activities where the following assumptions apply: </t>
  </si>
  <si>
    <r>
      <t xml:space="preserve">- the evaluation period is </t>
    </r>
    <r>
      <rPr>
        <b/>
        <sz val="10"/>
        <rFont val="Verdana"/>
        <family val="2"/>
      </rPr>
      <t>40 years</t>
    </r>
  </si>
  <si>
    <t xml:space="preserve">  General cell guide </t>
  </si>
  <si>
    <r>
      <t>-</t>
    </r>
    <r>
      <rPr>
        <b/>
        <sz val="10"/>
        <rFont val="Verdana"/>
        <family val="2"/>
      </rPr>
      <t>orange, black bordered cells</t>
    </r>
    <r>
      <rPr>
        <sz val="10"/>
        <rFont val="Verdana"/>
        <family val="2"/>
      </rPr>
      <t xml:space="preserve"> navigate to a different worksheet in the workbook</t>
    </r>
  </si>
  <si>
    <t xml:space="preserve">   - This worksheet is used for calculating the present value, whole-of-life cost of an investment option.</t>
  </si>
  <si>
    <t xml:space="preserve">   - This worksheet is used for calculating the present value, whole-of-life cost of an alternative option, if required.</t>
  </si>
  <si>
    <t xml:space="preserve">   - This worksheet is used to calculate the benefits of savings if travel time, and increased comfort from sealing</t>
  </si>
  <si>
    <t xml:space="preserve">   - This worksheet is used to calculate the difference in crash costs resulting from the investment.</t>
  </si>
  <si>
    <t xml:space="preserve">* See PIKB for further guidance </t>
  </si>
  <si>
    <t>X</t>
  </si>
  <si>
    <t>Sensitivity</t>
  </si>
  <si>
    <t>BCR calculations</t>
  </si>
  <si>
    <t>Option D</t>
  </si>
  <si>
    <t>PV total benefits</t>
  </si>
  <si>
    <t>PV total costs</t>
  </si>
  <si>
    <r>
      <t>Incremental BCR</t>
    </r>
    <r>
      <rPr>
        <vertAlign val="subscript"/>
        <sz val="8"/>
        <color indexed="8"/>
        <rFont val="Verdana"/>
        <family val="2"/>
      </rPr>
      <t>N</t>
    </r>
    <r>
      <rPr>
        <b/>
        <sz val="8"/>
        <color indexed="8"/>
        <rFont val="Verdana"/>
        <family val="2"/>
      </rPr>
      <t xml:space="preserve">
(7)=(6)</t>
    </r>
    <r>
      <rPr>
        <sz val="8"/>
        <color indexed="8"/>
        <rFont val="Verdana"/>
        <family val="2"/>
      </rPr>
      <t>/</t>
    </r>
    <r>
      <rPr>
        <b/>
        <sz val="8"/>
        <color indexed="8"/>
        <rFont val="Verdana"/>
        <family val="2"/>
      </rPr>
      <t xml:space="preserve"> (5)</t>
    </r>
  </si>
  <si>
    <t>Benefits of sealed road</t>
  </si>
  <si>
    <t>Please make any additional comments or explanatory notes as necessary to aid understanding (note that these fall outside of the set print and TIO upload range)</t>
  </si>
  <si>
    <t>Assumed injury crashes as serious, this is net saving so have included crashes as previous and zero as predicted</t>
  </si>
  <si>
    <t>Undiscounted</t>
  </si>
  <si>
    <t>SP6 High Productivity Motor Vehicles (HPMV)</t>
  </si>
  <si>
    <r>
      <t xml:space="preserve">- the activity is required to allow HPMV to operate on the network and has an </t>
    </r>
    <r>
      <rPr>
        <b/>
        <sz val="10"/>
        <rFont val="Verdana"/>
        <family val="2"/>
      </rPr>
      <t xml:space="preserve">undiscounted whole-of-life cost  ≤$15,000,000 </t>
    </r>
    <r>
      <rPr>
        <sz val="10"/>
        <rFont val="Verdana"/>
        <family val="2"/>
      </rPr>
      <t>.</t>
    </r>
  </si>
  <si>
    <t>- only the additional costs required to allow HPMV to operate on specific routes are included in the analysis</t>
  </si>
  <si>
    <t>Step 1: Complete SP6-1 Evaluation Summary Items 1-7</t>
  </si>
  <si>
    <t>Step 2: Complete SP6-2 (1) and (2) - cost of the options (2 available)</t>
  </si>
  <si>
    <t>Step 3: Complete SP6-3 VOC, CO2 and travel time benefits</t>
  </si>
  <si>
    <t>Step 4: Complete SP6-4 Crash cost savings</t>
  </si>
  <si>
    <t>Step 5: Complete the remainder of SP6-1 Evaluation Summary</t>
  </si>
  <si>
    <t>SP6 High Productivity Motor Vehicle (HPMV) Route Improvements</t>
  </si>
  <si>
    <t>Worksheet 1 provides a summary of the general data used for the evaluation as well as the results of the analysis.
The information required is a subset of the information entered into Transport Investment Online.</t>
  </si>
  <si>
    <t xml:space="preserve">
</t>
  </si>
  <si>
    <t xml:space="preserve">
</t>
  </si>
  <si>
    <t>Full description of the route(s)</t>
  </si>
  <si>
    <t>Options</t>
  </si>
  <si>
    <t>Expected duration of bridge upgrade works  (years from time zero)</t>
  </si>
  <si>
    <t>These values will depend on the ability of the commercial vehicle fleet to "ramp up" to take advantage of the VDAM rules allowing the use of HPMV</t>
  </si>
  <si>
    <t>Starting benefits (as % of full benefits)</t>
  </si>
  <si>
    <t>Time until full benefits received (years from time zero)</t>
  </si>
  <si>
    <t>Traffic</t>
  </si>
  <si>
    <t>HCVII route length</t>
  </si>
  <si>
    <t>kilometres</t>
  </si>
  <si>
    <t>HPMV route length</t>
  </si>
  <si>
    <t>Affected HCVII (both directions)</t>
  </si>
  <si>
    <t>average / day</t>
  </si>
  <si>
    <t>HCVIIs changed to HPMVs</t>
  </si>
  <si>
    <t>HCVII trips saved</t>
  </si>
  <si>
    <t>average per year</t>
  </si>
  <si>
    <r>
      <t>PV Cost (</t>
    </r>
    <r>
      <rPr>
        <b/>
        <sz val="8"/>
        <rFont val="Verdana"/>
        <family val="2"/>
      </rPr>
      <t>A</t>
    </r>
    <r>
      <rPr>
        <sz val="8"/>
        <rFont val="Verdana"/>
        <family val="2"/>
      </rPr>
      <t>)</t>
    </r>
  </si>
  <si>
    <t>SP6-2 (1)</t>
  </si>
  <si>
    <t>PV cost of the preferred option from worksheet SP6-2 (summary to right)</t>
  </si>
  <si>
    <t xml:space="preserve"> $</t>
  </si>
  <si>
    <t>SP6-2 (2)</t>
  </si>
  <si>
    <t>Benefit values from worksheet 3, 4</t>
  </si>
  <si>
    <t>X + Y + Z</t>
  </si>
  <si>
    <t>PV 1st year benefits</t>
  </si>
  <si>
    <r>
      <t>[(</t>
    </r>
    <r>
      <rPr>
        <b/>
        <sz val="8"/>
        <rFont val="Verdana"/>
        <family val="2"/>
      </rPr>
      <t>X + Y + Z</t>
    </r>
    <r>
      <rPr>
        <sz val="8"/>
        <rFont val="Verdana"/>
        <family val="2"/>
      </rPr>
      <t>) / DF] x 0.96</t>
    </r>
  </si>
  <si>
    <t>PV economic costs</t>
  </si>
  <si>
    <t>Worksheet 2 - Cost of options</t>
  </si>
  <si>
    <r>
      <rPr>
        <sz val="8"/>
        <color indexed="8"/>
        <rFont val="Verdana"/>
        <family val="2"/>
      </rPr>
      <t xml:space="preserve">Worksheet 2 is used to calculate the present value of costs attributed to permitting HPMVs on the route. To convert cost estimates prepared in previous years to base date values, use the update factors use the update factors on the </t>
    </r>
    <r>
      <rPr>
        <u/>
        <sz val="8"/>
        <color indexed="12"/>
        <rFont val="Verdana"/>
        <family val="2"/>
      </rPr>
      <t>MBCM web page</t>
    </r>
    <r>
      <rPr>
        <sz val="8"/>
        <color indexed="8"/>
        <rFont val="Verdana"/>
        <family val="2"/>
      </rPr>
      <t>. 
Note: only additional costs required to allow passage of HPMVs on identified routes shall be included. To account for the associated cost of bringing forward or increasing planned maintenance or bridge work, enter the new values in part two for the years they occur, and also the previously planned values but as negatives for the years they occur.</t>
    </r>
  </si>
  <si>
    <t>PV of estimated cost of bridge upgrade (as per attached estimate sheets)</t>
  </si>
  <si>
    <t>Annual cost of bridge upgrade</t>
  </si>
  <si>
    <t>Length of bridge upgrade (years)</t>
  </si>
  <si>
    <t>Discount factor</t>
  </si>
  <si>
    <t>PV cost of bridge upgrade</t>
  </si>
  <si>
    <r>
      <t xml:space="preserve"> </t>
    </r>
    <r>
      <rPr>
        <b/>
        <sz val="8"/>
        <rFont val="Verdana"/>
        <family val="2"/>
      </rPr>
      <t>(a)</t>
    </r>
    <r>
      <rPr>
        <sz val="8"/>
        <rFont val="Verdana"/>
        <family val="2"/>
      </rPr>
      <t xml:space="preserve"> x </t>
    </r>
    <r>
      <rPr>
        <b/>
        <sz val="8"/>
        <rFont val="Verdana"/>
        <family val="2"/>
      </rPr>
      <t>(b)</t>
    </r>
    <r>
      <rPr>
        <sz val="8"/>
        <rFont val="Verdana"/>
        <family val="2"/>
      </rPr>
      <t xml:space="preserve"> = $</t>
    </r>
  </si>
  <si>
    <t>PV of estimated cost of other activities (as per attached estimate sheets)</t>
  </si>
  <si>
    <t>Year in which activity occurs</t>
  </si>
  <si>
    <t>Activity</t>
  </si>
  <si>
    <t>PV of costs</t>
  </si>
  <si>
    <t>15 to 40 annual</t>
  </si>
  <si>
    <t>PV of other costs $</t>
  </si>
  <si>
    <t>PV total cost of option</t>
  </si>
  <si>
    <r>
      <t>(c)</t>
    </r>
    <r>
      <rPr>
        <sz val="8"/>
        <rFont val="Verdana"/>
        <family val="2"/>
      </rPr>
      <t xml:space="preserve"> + </t>
    </r>
    <r>
      <rPr>
        <b/>
        <sz val="8"/>
        <rFont val="Verdana"/>
        <family val="2"/>
      </rPr>
      <t xml:space="preserve">(d) </t>
    </r>
    <r>
      <rPr>
        <sz val="8"/>
        <rFont val="Verdana"/>
        <family val="2"/>
      </rPr>
      <t>= $</t>
    </r>
  </si>
  <si>
    <r>
      <t xml:space="preserve">Transfer the PV total cost for the preferred option </t>
    </r>
    <r>
      <rPr>
        <b/>
        <sz val="8"/>
        <rFont val="Verdana"/>
        <family val="2"/>
      </rPr>
      <t>A</t>
    </r>
    <r>
      <rPr>
        <sz val="8"/>
        <rFont val="Verdana"/>
        <family val="2"/>
      </rPr>
      <t xml:space="preserve">, to </t>
    </r>
    <r>
      <rPr>
        <b/>
        <sz val="8"/>
        <rFont val="Verdana"/>
        <family val="2"/>
      </rPr>
      <t>A</t>
    </r>
    <r>
      <rPr>
        <sz val="8"/>
        <rFont val="Verdana"/>
        <family val="2"/>
      </rPr>
      <t xml:space="preserve"> on worksheet 1.</t>
    </r>
  </si>
  <si>
    <t>Worksheet 3 - HPMV VOC, CO2 and travel time benefits</t>
  </si>
  <si>
    <t>Worksheet 3 is used for calculating the reduced vehicle operating cost (VOC) and CO2 resulting from freight being carried by HPMVs, instead of by heavy vehicles operating within normal mass and dimension limits. The cost savings result from removal of heavy vehicle trips from the route.</t>
  </si>
  <si>
    <t>Start benefits</t>
  </si>
  <si>
    <t>of full time benefits</t>
  </si>
  <si>
    <t>Time to full benefits</t>
  </si>
  <si>
    <t>years from time zero</t>
  </si>
  <si>
    <t>Freight tonnage growth rate (at time zero)</t>
  </si>
  <si>
    <t xml:space="preserve"> per year</t>
  </si>
  <si>
    <t>Route section</t>
  </si>
  <si>
    <r>
      <t>AADT</t>
    </r>
    <r>
      <rPr>
        <b/>
        <vertAlign val="superscript"/>
        <sz val="8"/>
        <rFont val="Verdana"/>
        <family val="2"/>
      </rPr>
      <t>dm</t>
    </r>
    <r>
      <rPr>
        <b/>
        <sz val="8"/>
        <rFont val="Verdana"/>
        <family val="2"/>
      </rPr>
      <t xml:space="preserve">
(a)</t>
    </r>
  </si>
  <si>
    <r>
      <t>Section length</t>
    </r>
    <r>
      <rPr>
        <b/>
        <vertAlign val="superscript"/>
        <sz val="8"/>
        <rFont val="Verdana"/>
        <family val="2"/>
      </rPr>
      <t>dm</t>
    </r>
    <r>
      <rPr>
        <b/>
        <sz val="8"/>
        <rFont val="Verdana"/>
        <family val="2"/>
      </rPr>
      <t xml:space="preserve"> 
(b)</t>
    </r>
  </si>
  <si>
    <r>
      <t>Mean HCVII speed</t>
    </r>
    <r>
      <rPr>
        <b/>
        <vertAlign val="superscript"/>
        <sz val="8"/>
        <rFont val="Verdana"/>
        <family val="2"/>
      </rPr>
      <t xml:space="preserve">dm
</t>
    </r>
    <r>
      <rPr>
        <b/>
        <sz val="8"/>
        <rFont val="Verdana"/>
        <family val="2"/>
      </rPr>
      <t>(c)</t>
    </r>
  </si>
  <si>
    <r>
      <t>AADT</t>
    </r>
    <r>
      <rPr>
        <b/>
        <vertAlign val="superscript"/>
        <sz val="8"/>
        <rFont val="Verdana"/>
        <family val="2"/>
      </rPr>
      <t>opt</t>
    </r>
    <r>
      <rPr>
        <b/>
        <sz val="8"/>
        <rFont val="Verdana"/>
        <family val="2"/>
      </rPr>
      <t xml:space="preserve">
(d)</t>
    </r>
  </si>
  <si>
    <r>
      <t>Section length</t>
    </r>
    <r>
      <rPr>
        <b/>
        <vertAlign val="superscript"/>
        <sz val="8"/>
        <rFont val="Verdana"/>
        <family val="2"/>
      </rPr>
      <t>opt</t>
    </r>
    <r>
      <rPr>
        <b/>
        <sz val="8"/>
        <rFont val="Verdana"/>
        <family val="2"/>
      </rPr>
      <t xml:space="preserve">
(e)</t>
    </r>
  </si>
  <si>
    <r>
      <t>Mean HCVII speed</t>
    </r>
    <r>
      <rPr>
        <b/>
        <vertAlign val="superscript"/>
        <sz val="8"/>
        <rFont val="Verdana"/>
        <family val="2"/>
      </rPr>
      <t>opt</t>
    </r>
    <r>
      <rPr>
        <b/>
        <sz val="8"/>
        <rFont val="Verdana"/>
        <family val="2"/>
      </rPr>
      <t xml:space="preserve">
(f)</t>
    </r>
  </si>
  <si>
    <t>Travel time savings per day (hours)
(g)</t>
  </si>
  <si>
    <t>Sum of travel time savings per day (hours)</t>
  </si>
  <si>
    <t>(h)</t>
  </si>
  <si>
    <t>PV travel time cost savings</t>
  </si>
  <si>
    <r>
      <t xml:space="preserve">Transfer the PV of travel time cost savings, for the preferred option </t>
    </r>
    <r>
      <rPr>
        <b/>
        <sz val="8"/>
        <rFont val="Verdana"/>
        <family val="2"/>
      </rPr>
      <t>C</t>
    </r>
    <r>
      <rPr>
        <sz val="8"/>
        <rFont val="Verdana"/>
        <family val="2"/>
      </rPr>
      <t xml:space="preserve">, to </t>
    </r>
    <r>
      <rPr>
        <b/>
        <sz val="8"/>
        <rFont val="Verdana"/>
        <family val="2"/>
      </rPr>
      <t>C</t>
    </r>
    <r>
      <rPr>
        <sz val="8"/>
        <rFont val="Verdana"/>
        <family val="2"/>
      </rPr>
      <t xml:space="preserve"> on worksheet 1.</t>
    </r>
  </si>
  <si>
    <t>Vehicle operating cost and CO2 savings</t>
  </si>
  <si>
    <r>
      <t>AADT</t>
    </r>
    <r>
      <rPr>
        <b/>
        <vertAlign val="superscript"/>
        <sz val="8"/>
        <rFont val="Verdana"/>
        <family val="2"/>
      </rPr>
      <t>dm</t>
    </r>
    <r>
      <rPr>
        <b/>
        <sz val="8"/>
        <rFont val="Verdana"/>
        <family val="2"/>
      </rPr>
      <t xml:space="preserve">
(i)</t>
    </r>
  </si>
  <si>
    <r>
      <t>Section length</t>
    </r>
    <r>
      <rPr>
        <b/>
        <vertAlign val="superscript"/>
        <sz val="8"/>
        <rFont val="Verdana"/>
        <family val="2"/>
      </rPr>
      <t>dm</t>
    </r>
    <r>
      <rPr>
        <b/>
        <sz val="8"/>
        <rFont val="Verdana"/>
        <family val="2"/>
      </rPr>
      <t xml:space="preserve"> 
(j)</t>
    </r>
  </si>
  <si>
    <r>
      <t>HCVII VOC including CO2</t>
    </r>
    <r>
      <rPr>
        <b/>
        <vertAlign val="superscript"/>
        <sz val="8"/>
        <rFont val="Verdana"/>
        <family val="2"/>
      </rPr>
      <t>dm</t>
    </r>
    <r>
      <rPr>
        <b/>
        <sz val="8"/>
        <rFont val="Verdana"/>
        <family val="2"/>
      </rPr>
      <t xml:space="preserve"> 
(k)</t>
    </r>
  </si>
  <si>
    <r>
      <t>AADT</t>
    </r>
    <r>
      <rPr>
        <b/>
        <vertAlign val="superscript"/>
        <sz val="8"/>
        <rFont val="Verdana"/>
        <family val="2"/>
      </rPr>
      <t>opt</t>
    </r>
    <r>
      <rPr>
        <b/>
        <sz val="8"/>
        <rFont val="Verdana"/>
        <family val="2"/>
      </rPr>
      <t xml:space="preserve">
(l)</t>
    </r>
  </si>
  <si>
    <r>
      <t>Section length</t>
    </r>
    <r>
      <rPr>
        <b/>
        <vertAlign val="superscript"/>
        <sz val="8"/>
        <rFont val="Verdana"/>
        <family val="2"/>
      </rPr>
      <t>opt</t>
    </r>
    <r>
      <rPr>
        <b/>
        <sz val="8"/>
        <rFont val="Verdana"/>
        <family val="2"/>
      </rPr>
      <t xml:space="preserve">
(m)</t>
    </r>
  </si>
  <si>
    <r>
      <t>HCVII VOC including CO2</t>
    </r>
    <r>
      <rPr>
        <b/>
        <vertAlign val="superscript"/>
        <sz val="8"/>
        <rFont val="Verdana"/>
        <family val="2"/>
      </rPr>
      <t>opt</t>
    </r>
    <r>
      <rPr>
        <b/>
        <sz val="8"/>
        <rFont val="Verdana"/>
        <family val="2"/>
      </rPr>
      <t xml:space="preserve"> 
(n)</t>
    </r>
  </si>
  <si>
    <t>VOC and CO2 cost saving per section
(o)</t>
  </si>
  <si>
    <t>Sum of VOC and CO2 savings per year for the route</t>
  </si>
  <si>
    <t>(p)</t>
  </si>
  <si>
    <t>PV VOC and CO2 savings</t>
  </si>
  <si>
    <r>
      <t>(p)</t>
    </r>
    <r>
      <rPr>
        <sz val="8"/>
        <rFont val="Verdana"/>
        <family val="2"/>
      </rPr>
      <t xml:space="preserve"> x DF</t>
    </r>
    <r>
      <rPr>
        <sz val="8"/>
        <rFont val="Verdana"/>
        <family val="2"/>
      </rPr>
      <t xml:space="preserve"> = $</t>
    </r>
  </si>
  <si>
    <r>
      <t xml:space="preserve">Transfer the PV of total VOC and CO2 savings for the preferred option </t>
    </r>
    <r>
      <rPr>
        <b/>
        <sz val="8"/>
        <rFont val="Verdana"/>
        <family val="2"/>
      </rPr>
      <t>D</t>
    </r>
    <r>
      <rPr>
        <sz val="8"/>
        <rFont val="Verdana"/>
        <family val="2"/>
      </rPr>
      <t xml:space="preserve">, to </t>
    </r>
    <r>
      <rPr>
        <b/>
        <sz val="8"/>
        <rFont val="Verdana"/>
        <family val="2"/>
      </rPr>
      <t>D</t>
    </r>
    <r>
      <rPr>
        <sz val="8"/>
        <rFont val="Verdana"/>
        <family val="2"/>
      </rPr>
      <t xml:space="preserve"> on worksheet 1.</t>
    </r>
  </si>
  <si>
    <t>Table SP6.1: HCVII vehicle operating costs including CO2 - in $/km (July 2015)</t>
  </si>
  <si>
    <t>Mean HCVII speed (over route section)</t>
  </si>
  <si>
    <t>10-30 km/h</t>
  </si>
  <si>
    <t>91-110 km/h</t>
  </si>
  <si>
    <t>Worksheet 4 - HPMV crash cost savings</t>
  </si>
  <si>
    <t>Worksheet 4 is used for calculating the crash cost savings resulting from freight being carried by HPMVs, instead of by heavy vehicles operating within normal mass and dimension limits. The cost savings result from removal of heavy vehicle trips from the route.
The calculation of crash cost savings for HPMV operation is based on crash rate analysis. The analysis assumes that the route from which heavy vehicles are removed is primarily rural, with a minimal number of intersections. If the route includes a significant proportion of travel in urban areas, the evaluator should use the procedures described in the crash cost analysis for transport services.</t>
  </si>
  <si>
    <t>Coefficient
(b0)</t>
  </si>
  <si>
    <t>HCV trips saved/year 
(a)</t>
  </si>
  <si>
    <t>Exposure (HCV km/yr) 
(c) = (a) x (b)</t>
  </si>
  <si>
    <r>
      <t>Predicted injury crashes/year
A</t>
    </r>
    <r>
      <rPr>
        <b/>
        <vertAlign val="subscript"/>
        <sz val="8"/>
        <rFont val="Verdana"/>
        <family val="2"/>
      </rPr>
      <t>H</t>
    </r>
    <r>
      <rPr>
        <b/>
        <sz val="8"/>
        <rFont val="Verdana"/>
        <family val="2"/>
      </rPr>
      <t>=[b</t>
    </r>
    <r>
      <rPr>
        <b/>
        <vertAlign val="subscript"/>
        <sz val="8"/>
        <rFont val="Verdana"/>
        <family val="2"/>
      </rPr>
      <t>0</t>
    </r>
    <r>
      <rPr>
        <b/>
        <sz val="8"/>
        <rFont val="Verdana"/>
        <family val="2"/>
      </rPr>
      <t xml:space="preserve"> x (c)]/10</t>
    </r>
    <r>
      <rPr>
        <b/>
        <vertAlign val="superscript"/>
        <sz val="8"/>
        <rFont val="Verdana"/>
        <family val="2"/>
      </rPr>
      <t>8</t>
    </r>
  </si>
  <si>
    <t>Total predicted crashes per year for the affected route</t>
  </si>
  <si>
    <t>Cost per predicted injury crash</t>
  </si>
  <si>
    <r>
      <t>Discount factor DF</t>
    </r>
    <r>
      <rPr>
        <vertAlign val="superscript"/>
        <sz val="8"/>
        <rFont val="Verdana"/>
        <family val="2"/>
      </rPr>
      <t>B</t>
    </r>
  </si>
  <si>
    <t>(f)</t>
  </si>
  <si>
    <t>PV of crash cost savings</t>
  </si>
  <si>
    <r>
      <t>(d)</t>
    </r>
    <r>
      <rPr>
        <sz val="8"/>
        <rFont val="Verdana"/>
        <family val="2"/>
      </rPr>
      <t xml:space="preserve"> x </t>
    </r>
    <r>
      <rPr>
        <b/>
        <sz val="8"/>
        <rFont val="Verdana"/>
        <family val="2"/>
      </rPr>
      <t>(e)</t>
    </r>
    <r>
      <rPr>
        <sz val="8"/>
        <rFont val="Verdana"/>
        <family val="2"/>
      </rPr>
      <t xml:space="preserve"> x </t>
    </r>
    <r>
      <rPr>
        <b/>
        <sz val="8"/>
        <rFont val="Verdana"/>
        <family val="2"/>
      </rPr>
      <t>(f)</t>
    </r>
    <r>
      <rPr>
        <sz val="8"/>
        <rFont val="Verdana"/>
        <family val="2"/>
      </rPr>
      <t xml:space="preserve"> = $</t>
    </r>
  </si>
  <si>
    <r>
      <t xml:space="preserve">Transfer the PV of crash cost savings, for the preferred option </t>
    </r>
    <r>
      <rPr>
        <b/>
        <sz val="8"/>
        <rFont val="Verdana"/>
        <family val="2"/>
      </rPr>
      <t>E</t>
    </r>
    <r>
      <rPr>
        <sz val="8"/>
        <rFont val="Verdana"/>
        <family val="2"/>
      </rPr>
      <t xml:space="preserve">, to </t>
    </r>
    <r>
      <rPr>
        <b/>
        <sz val="8"/>
        <rFont val="Verdana"/>
        <family val="2"/>
      </rPr>
      <t>E</t>
    </r>
    <r>
      <rPr>
        <sz val="8"/>
        <rFont val="Verdana"/>
        <family val="2"/>
      </rPr>
      <t xml:space="preserve"> on worksheet 1.</t>
    </r>
  </si>
  <si>
    <t>Table SP6.2 Rural mid-block equation coefficients (b0) for heavy vehicle classes</t>
  </si>
  <si>
    <t>Annual average daily traffic (AADT)</t>
  </si>
  <si>
    <t>Level terrain (0 to 3%)</t>
  </si>
  <si>
    <t>Rolling terrain (3 to 6%)</t>
  </si>
  <si>
    <t>Mountainous terrain (&gt;6%)</t>
  </si>
  <si>
    <t>&gt;4,000</t>
  </si>
  <si>
    <t>1- The terrain type can be selected by route gradient. The gradient ranges shown should generally be maintained throughout the mid-blocks. Sections of the road that are less steep can occur in rolling or mountainous sections for short lengths. Provided that the lower gradient length is followed by another rolling or mountainous gradient, then the entire section can be classified as rolling or mountainous.</t>
  </si>
  <si>
    <t>Speed limit and location</t>
  </si>
  <si>
    <t>Crash Cost</t>
  </si>
  <si>
    <t>Worksheet 5 - BCR and incremental analysis</t>
  </si>
  <si>
    <r>
      <t>Travel time cost savings</t>
    </r>
    <r>
      <rPr>
        <b/>
        <sz val="8"/>
        <color indexed="8"/>
        <rFont val="Verdana"/>
        <family val="2"/>
      </rPr>
      <t xml:space="preserve"> </t>
    </r>
  </si>
  <si>
    <t xml:space="preserve">VOC and CO2 savings </t>
  </si>
  <si>
    <t>Bridge upgrade costs</t>
  </si>
  <si>
    <t>Other costs</t>
  </si>
  <si>
    <r>
      <t>BCR</t>
    </r>
    <r>
      <rPr>
        <b/>
        <vertAlign val="subscript"/>
        <sz val="8"/>
        <color indexed="8"/>
        <rFont val="Verdana"/>
        <family val="2"/>
      </rPr>
      <t>N</t>
    </r>
  </si>
  <si>
    <t>Starting from</t>
  </si>
  <si>
    <t>worksheet 3</t>
  </si>
  <si>
    <t>worksheet 4</t>
  </si>
  <si>
    <t>Growth</t>
  </si>
  <si>
    <t>Full benefits at year</t>
  </si>
  <si>
    <t>Portion of benefit received</t>
  </si>
  <si>
    <t>Discounted</t>
  </si>
  <si>
    <t>USPWF</t>
  </si>
  <si>
    <t>AGPWF</t>
  </si>
  <si>
    <t>Combined</t>
  </si>
  <si>
    <t>Adjusted</t>
  </si>
  <si>
    <t>A*B</t>
  </si>
  <si>
    <t>AGPWFi</t>
  </si>
  <si>
    <t>D = B + C</t>
  </si>
  <si>
    <t>E = A * D</t>
  </si>
  <si>
    <t>Rural crash costs are based on both near and remote rural areas</t>
  </si>
  <si>
    <t>SP6-1: 'Evaluation Summary</t>
  </si>
  <si>
    <t>SP6-2 (1): 'Cost of Option 1</t>
  </si>
  <si>
    <t>SP6-2 (2): 'Cost of Option 2</t>
  </si>
  <si>
    <t xml:space="preserve">SP6-3: 'Vehicle operating, CO2 and travel time cost savings </t>
  </si>
  <si>
    <t>SP6-4: 'Crash Cost savings</t>
  </si>
  <si>
    <t>SP6-5: 'BCR and incremental analysis</t>
  </si>
  <si>
    <t xml:space="preserve">   - This worksheet is used for relative comparison of the options.</t>
  </si>
  <si>
    <t>BCR</t>
  </si>
  <si>
    <t>Total Monetised Benefits</t>
  </si>
  <si>
    <t>Effective from 14 April 2023</t>
  </si>
  <si>
    <t>Spreadsheet 14-Apr-2023</t>
  </si>
  <si>
    <r>
      <rPr>
        <sz val="8"/>
        <rFont val="Verdana"/>
        <family val="2"/>
      </rPr>
      <t xml:space="preserve">Visit </t>
    </r>
    <r>
      <rPr>
        <u/>
        <sz val="8"/>
        <color indexed="12"/>
        <rFont val="Verdana"/>
        <family val="2"/>
      </rPr>
      <t>MBCM web page</t>
    </r>
    <r>
      <rPr>
        <sz val="8"/>
        <rFont val="Verdana"/>
        <family val="2"/>
      </rPr>
      <t xml:space="preserve"> for the latest update factors</t>
    </r>
  </si>
  <si>
    <t>Table SP6.3 Crash costs ($/predicted injury crash - 2021)</t>
  </si>
  <si>
    <t>100 km/h rural</t>
  </si>
  <si>
    <t>≤4,000</t>
  </si>
  <si>
    <r>
      <t>Coefficients b</t>
    </r>
    <r>
      <rPr>
        <b/>
        <vertAlign val="subscript"/>
        <sz val="8"/>
        <rFont val="Verdana"/>
        <family val="2"/>
      </rPr>
      <t>0</t>
    </r>
    <r>
      <rPr>
        <b/>
        <sz val="8"/>
        <rFont val="Verdana"/>
        <family val="2"/>
      </rPr>
      <t xml:space="preserve"> by terrain type</t>
    </r>
    <r>
      <rPr>
        <b/>
        <vertAlign val="superscript"/>
        <sz val="8"/>
        <rFont val="Verdana"/>
        <family val="2"/>
      </rPr>
      <t>1</t>
    </r>
  </si>
  <si>
    <r>
      <t xml:space="preserve">67.52 x </t>
    </r>
    <r>
      <rPr>
        <b/>
        <sz val="8"/>
        <rFont val="Verdana"/>
        <family val="2"/>
      </rPr>
      <t>(h)</t>
    </r>
    <r>
      <rPr>
        <sz val="8"/>
        <rFont val="Verdana"/>
        <family val="2"/>
      </rPr>
      <t xml:space="preserve"> x 365 x DF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</si>
</sst>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Red]#,##0.0"/>
    <numFmt numFmtId="167" formatCode="0.0%"/>
    <numFmt numFmtId="168" formatCode="0.0"/>
    <numFmt numFmtId="169" formatCode="#,##0_ ;\-#,##0\ "/>
    <numFmt numFmtId="170" formatCode="mm\-yyyy"/>
    <numFmt numFmtId="171" formatCode="0.0000"/>
  </numFmts>
  <fonts count="103">
    <font>
      <sz val="12"/>
      <color theme="1"/>
      <name val="Calibri"/>
      <family val="2"/>
      <scheme val="minor"/>
    </font>
    <font>
      <sz val="11"/>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indexed="8"/>
      <name val="Arial"/>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vertAlign val="superscript"/>
      <sz val="8"/>
      <name val="Verdana"/>
      <family val="2"/>
    </font>
    <font>
      <vertAlign val="subscript"/>
      <sz val="8"/>
      <name val="Verdana"/>
      <family val="2"/>
    </font>
    <font>
      <u/>
      <sz val="8"/>
      <color indexed="12"/>
      <name val="Verdana"/>
      <family val="2"/>
    </font>
    <font>
      <sz val="6"/>
      <name val="Verdana"/>
      <family val="2"/>
    </font>
    <font>
      <sz val="8"/>
      <color indexed="81"/>
      <name val="Verdana"/>
      <family val="2"/>
    </font>
    <font>
      <b/>
      <sz val="8"/>
      <color indexed="81"/>
      <name val="Verdana"/>
      <family val="2"/>
    </font>
    <font>
      <b/>
      <sz val="8"/>
      <color indexed="8"/>
      <name val="Verdana"/>
      <family val="2"/>
    </font>
    <font>
      <sz val="8"/>
      <color indexed="8"/>
      <name val="Verdana"/>
      <family val="2"/>
    </font>
    <font>
      <vertAlign val="subscript"/>
      <sz val="8"/>
      <color indexed="8"/>
      <name val="Verdana"/>
      <family val="2"/>
    </font>
    <font>
      <sz val="10"/>
      <name val="Arial"/>
      <family val="2"/>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sz val="12"/>
      <color rgb="FFFF0000"/>
      <name val="Calibri"/>
      <family val="2"/>
      <scheme val="minor"/>
    </font>
    <font>
      <b/>
      <sz val="11"/>
      <name val="Verdana"/>
      <family val="2"/>
    </font>
    <font>
      <vertAlign val="subscript"/>
      <sz val="8"/>
      <color indexed="81"/>
      <name val="Verdana"/>
      <family val="2"/>
    </font>
    <font>
      <b/>
      <vertAlign val="superscript"/>
      <sz val="8"/>
      <name val="Verdana"/>
      <family val="2"/>
    </font>
    <font>
      <u/>
      <sz val="8"/>
      <color theme="10"/>
      <name val="Verdana"/>
      <family val="2"/>
    </font>
    <font>
      <sz val="7"/>
      <name val="Verdana"/>
      <family val="2"/>
    </font>
    <font>
      <vertAlign val="superscript"/>
      <sz val="8"/>
      <color indexed="81"/>
      <name val="Verdana"/>
      <family val="2"/>
    </font>
    <font>
      <b/>
      <vertAlign val="subscript"/>
      <sz val="8"/>
      <color indexed="8"/>
      <name val="Verdana"/>
      <family val="2"/>
    </font>
    <font>
      <sz val="10"/>
      <name val="Arial"/>
      <family val="2"/>
    </font>
    <font>
      <sz val="6"/>
      <color indexed="10"/>
      <name val="Verdana"/>
      <family val="2"/>
    </font>
    <font>
      <sz val="8"/>
      <color rgb="FFFF0000"/>
      <name val="Verdana"/>
      <family val="2"/>
    </font>
    <font>
      <b/>
      <vertAlign val="subscript"/>
      <sz val="8"/>
      <name val="Verdana"/>
      <family val="2"/>
    </font>
    <font>
      <b/>
      <vertAlign val="subscript"/>
      <sz val="8"/>
      <color indexed="81"/>
      <name val="Verdana"/>
      <family val="2"/>
    </font>
    <font>
      <sz val="10"/>
      <color theme="0"/>
      <name val="Arial"/>
      <family val="2"/>
    </font>
  </fonts>
  <fills count="20">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rgb="FFDDDDDD"/>
        <bgColor indexed="64"/>
      </patternFill>
    </fill>
    <fill>
      <patternFill patternType="solid">
        <fgColor indexed="42"/>
        <bgColor indexed="64"/>
      </patternFill>
    </fill>
  </fills>
  <borders count="77">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theme="1" tint="0.249977111117893"/>
      </left>
      <right style="medium">
        <color indexed="64"/>
      </right>
      <top style="thin">
        <color theme="1" tint="0.249977111117893"/>
      </top>
      <bottom style="thin">
        <color theme="1" tint="0.249977111117893"/>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top style="thin">
        <color indexed="64"/>
      </top>
      <bottom/>
      <diagonal/>
    </border>
    <border>
      <left/>
      <right/>
      <top style="medium">
        <color theme="0" tint="-4.9989318521683403E-2"/>
      </top>
      <bottom style="medium">
        <color theme="0" tint="-4.9989318521683403E-2"/>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theme="0" tint="-4.9989318521683403E-2"/>
      </left>
      <right/>
      <top style="medium">
        <color theme="0" tint="-4.9989318521683403E-2"/>
      </top>
      <bottom style="medium">
        <color theme="0" tint="-4.9989318521683403E-2"/>
      </bottom>
      <diagonal/>
    </border>
    <border>
      <left/>
      <right/>
      <top style="thin">
        <color indexed="9"/>
      </top>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9"/>
      </bottom>
      <diagonal/>
    </border>
    <border>
      <left style="medium">
        <color theme="0" tint="-4.9989318521683403E-2"/>
      </left>
      <right style="medium">
        <color theme="0" tint="-4.9989318521683403E-2"/>
      </right>
      <top style="medium">
        <color theme="0" tint="-4.9989318521683403E-2"/>
      </top>
      <bottom style="thin">
        <color indexed="64"/>
      </bottom>
      <diagonal/>
    </border>
    <border>
      <left/>
      <right/>
      <top style="thick">
        <color indexed="9"/>
      </top>
      <bottom/>
      <diagonal/>
    </border>
    <border>
      <left style="medium">
        <color theme="0" tint="-4.9989318521683403E-2"/>
      </left>
      <right style="medium">
        <color theme="0" tint="-4.9989318521683403E-2"/>
      </right>
      <top/>
      <bottom style="medium">
        <color theme="0" tint="-4.9989318521683403E-2"/>
      </bottom>
      <diagonal/>
    </border>
    <border>
      <left style="medium">
        <color indexed="64"/>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thin">
        <color theme="1" tint="0.249977111117893"/>
      </bottom>
      <diagonal/>
    </border>
    <border>
      <left/>
      <right style="thin">
        <color theme="1" tint="0.249977111117893"/>
      </right>
      <top style="medium">
        <color indexed="64"/>
      </top>
      <bottom style="thin">
        <color theme="1" tint="0.249977111117893"/>
      </bottom>
      <diagonal/>
    </border>
    <border>
      <left style="thin">
        <color theme="1" tint="0.249977111117893"/>
      </left>
      <right/>
      <top style="medium">
        <color indexed="64"/>
      </top>
      <bottom style="thin">
        <color theme="1" tint="0.249977111117893"/>
      </bottom>
      <diagonal/>
    </border>
    <border>
      <left/>
      <right/>
      <top style="medium">
        <color indexed="64"/>
      </top>
      <bottom style="thin">
        <color theme="1" tint="0.249977111117893"/>
      </bottom>
      <diagonal/>
    </border>
    <border>
      <left style="thin">
        <color theme="1" tint="0.249977111117893"/>
      </left>
      <right style="medium">
        <color indexed="64"/>
      </right>
      <top style="medium">
        <color indexed="64"/>
      </top>
      <bottom style="thin">
        <color theme="1" tint="0.249977111117893"/>
      </bottom>
      <diagonal/>
    </border>
    <border>
      <left style="medium">
        <color indexed="64"/>
      </left>
      <right/>
      <top style="thin">
        <color theme="1" tint="0.249977111117893"/>
      </top>
      <bottom/>
      <diagonal/>
    </border>
    <border>
      <left/>
      <right style="medium">
        <color indexed="64"/>
      </right>
      <top style="thin">
        <color theme="1" tint="0.249977111117893"/>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theme="1" tint="0.249977111117893"/>
      </bottom>
      <diagonal/>
    </border>
    <border>
      <left/>
      <right style="medium">
        <color indexed="64"/>
      </right>
      <top/>
      <bottom style="thin">
        <color theme="1" tint="0.249977111117893"/>
      </bottom>
      <diagonal/>
    </border>
    <border>
      <left/>
      <right style="medium">
        <color indexed="64"/>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style="thin">
        <color theme="1" tint="0.249977111117893"/>
      </bottom>
      <diagonal/>
    </border>
    <border>
      <left style="medium">
        <color indexed="64"/>
      </left>
      <right/>
      <top style="thin">
        <color theme="1" tint="0.249977111117893"/>
      </top>
      <bottom style="thin">
        <color theme="1" tint="0.249977111117893"/>
      </bottom>
      <diagonal/>
    </border>
    <border>
      <left style="thin">
        <color theme="1" tint="0.249977111117893"/>
      </left>
      <right style="medium">
        <color indexed="64"/>
      </right>
      <top style="thin">
        <color theme="1" tint="0.249977111117893"/>
      </top>
      <bottom style="thin">
        <color indexed="64"/>
      </bottom>
      <diagonal/>
    </border>
    <border>
      <left style="thin">
        <color theme="1" tint="0.249977111117893"/>
      </left>
      <right style="medium">
        <color indexed="64"/>
      </right>
      <top style="thin">
        <color theme="1" tint="0.249977111117893"/>
      </top>
      <bottom/>
      <diagonal/>
    </border>
    <border>
      <left style="medium">
        <color indexed="64"/>
      </left>
      <right style="thin">
        <color theme="1" tint="0.249977111117893"/>
      </right>
      <top/>
      <bottom style="thin">
        <color theme="1" tint="0.249977111117893"/>
      </bottom>
      <diagonal/>
    </border>
    <border>
      <left style="medium">
        <color indexed="64"/>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bottom style="medium">
        <color indexed="64"/>
      </bottom>
      <diagonal/>
    </border>
    <border>
      <left style="thin">
        <color theme="1" tint="0.249977111117893"/>
      </left>
      <right style="medium">
        <color indexed="64"/>
      </right>
      <top/>
      <bottom style="thin">
        <color theme="1" tint="0.249977111117893"/>
      </bottom>
      <diagonal/>
    </border>
  </borders>
  <cellStyleXfs count="98">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3" fillId="0" borderId="0"/>
    <xf numFmtId="9" fontId="38" fillId="0" borderId="0" applyFont="0" applyFill="0" applyBorder="0" applyAlignment="0" applyProtection="0"/>
    <xf numFmtId="0" fontId="46" fillId="0" borderId="0"/>
    <xf numFmtId="0" fontId="38" fillId="0" borderId="0"/>
    <xf numFmtId="44" fontId="46" fillId="0" borderId="0" applyFont="0" applyFill="0" applyBorder="0" applyAlignment="0" applyProtection="0"/>
    <xf numFmtId="0" fontId="47" fillId="0" borderId="0">
      <alignment vertical="top"/>
    </xf>
    <xf numFmtId="43" fontId="46" fillId="0" borderId="0" applyFont="0" applyFill="0" applyBorder="0" applyAlignment="0" applyProtection="0"/>
    <xf numFmtId="9" fontId="46" fillId="0" borderId="0" applyFont="0" applyFill="0" applyBorder="0" applyAlignment="0" applyProtection="0"/>
    <xf numFmtId="0" fontId="59" fillId="0" borderId="0" applyNumberFormat="0" applyFill="0" applyBorder="0" applyAlignment="0" applyProtection="0">
      <alignment vertical="top"/>
      <protection locked="0"/>
    </xf>
    <xf numFmtId="0" fontId="63" fillId="11" borderId="35">
      <alignment vertical="center"/>
    </xf>
    <xf numFmtId="0" fontId="83" fillId="0" borderId="0"/>
    <xf numFmtId="0" fontId="2" fillId="0" borderId="0"/>
    <xf numFmtId="0" fontId="46" fillId="0" borderId="0"/>
    <xf numFmtId="0" fontId="88" fillId="0" borderId="0" applyNumberFormat="0" applyFill="0" applyBorder="0" applyAlignment="0" applyProtection="0"/>
    <xf numFmtId="44" fontId="38" fillId="0" borderId="0" applyFont="0" applyFill="0" applyBorder="0" applyAlignment="0" applyProtection="0"/>
    <xf numFmtId="0" fontId="1" fillId="0" borderId="0"/>
    <xf numFmtId="0" fontId="97" fillId="0" borderId="0"/>
  </cellStyleXfs>
  <cellXfs count="445">
    <xf numFmtId="0" fontId="0" fillId="0" borderId="0" xfId="0"/>
    <xf numFmtId="0" fontId="9" fillId="0" borderId="0" xfId="0" applyFont="1"/>
    <xf numFmtId="0" fontId="9" fillId="0" borderId="0" xfId="0" applyFont="1" applyAlignment="1">
      <alignment vertical="center"/>
    </xf>
    <xf numFmtId="0" fontId="0" fillId="0" borderId="0" xfId="0" applyAlignment="1">
      <alignment vertical="center"/>
    </xf>
    <xf numFmtId="0" fontId="13" fillId="0" borderId="0" xfId="0" applyFont="1"/>
    <xf numFmtId="0" fontId="12" fillId="0" borderId="5" xfId="0" applyFont="1" applyBorder="1"/>
    <xf numFmtId="0" fontId="14" fillId="0" borderId="0" xfId="0" applyFont="1"/>
    <xf numFmtId="0" fontId="13" fillId="0" borderId="0" xfId="0" applyFont="1" applyAlignment="1">
      <alignment vertical="top"/>
    </xf>
    <xf numFmtId="0" fontId="14" fillId="0" borderId="0" xfId="0" applyFont="1" applyAlignment="1">
      <alignment vertical="top"/>
    </xf>
    <xf numFmtId="0" fontId="15" fillId="0" borderId="0" xfId="0" applyFont="1"/>
    <xf numFmtId="0" fontId="21" fillId="3" borderId="15" xfId="0" applyFont="1" applyFill="1" applyBorder="1"/>
    <xf numFmtId="0" fontId="21" fillId="3" borderId="16" xfId="0" applyFont="1" applyFill="1" applyBorder="1"/>
    <xf numFmtId="0" fontId="13" fillId="0" borderId="0" xfId="0" applyFont="1" applyAlignment="1">
      <alignment wrapText="1"/>
    </xf>
    <xf numFmtId="0" fontId="15" fillId="0" borderId="5" xfId="0" applyFont="1" applyBorder="1" applyAlignment="1">
      <alignment wrapText="1"/>
    </xf>
    <xf numFmtId="0" fontId="10" fillId="0" borderId="0" xfId="0" applyFont="1" applyAlignment="1">
      <alignment vertical="center"/>
    </xf>
    <xf numFmtId="0" fontId="38" fillId="3" borderId="16" xfId="0" applyFont="1" applyFill="1" applyBorder="1"/>
    <xf numFmtId="0" fontId="12" fillId="0" borderId="0" xfId="0" applyFont="1"/>
    <xf numFmtId="0" fontId="15" fillId="0" borderId="5" xfId="0" applyFont="1" applyBorder="1" applyAlignment="1">
      <alignment horizontal="center" wrapText="1"/>
    </xf>
    <xf numFmtId="0" fontId="0" fillId="3" borderId="15" xfId="0" applyFill="1" applyBorder="1"/>
    <xf numFmtId="0" fontId="0" fillId="3" borderId="16" xfId="0" applyFill="1" applyBorder="1"/>
    <xf numFmtId="0" fontId="0" fillId="4" borderId="15" xfId="0" applyFill="1" applyBorder="1"/>
    <xf numFmtId="0" fontId="19" fillId="0" borderId="8" xfId="0" applyFont="1" applyBorder="1"/>
    <xf numFmtId="0" fontId="24" fillId="0" borderId="8" xfId="0" applyFont="1" applyBorder="1"/>
    <xf numFmtId="0" fontId="24" fillId="0" borderId="10" xfId="0" applyFont="1" applyBorder="1"/>
    <xf numFmtId="3" fontId="48" fillId="5" borderId="0" xfId="86" applyNumberFormat="1" applyFont="1" applyFill="1" applyAlignment="1">
      <alignment horizontal="left" vertical="top"/>
    </xf>
    <xf numFmtId="0" fontId="48" fillId="5" borderId="0" xfId="86" applyFont="1" applyFill="1">
      <alignment vertical="top"/>
    </xf>
    <xf numFmtId="2" fontId="48" fillId="5" borderId="0" xfId="86" applyNumberFormat="1" applyFont="1" applyFill="1" applyAlignment="1">
      <alignment horizontal="left" vertical="top"/>
    </xf>
    <xf numFmtId="168" fontId="48" fillId="5" borderId="0" xfId="86" applyNumberFormat="1" applyFont="1" applyFill="1" applyAlignment="1">
      <alignment horizontal="left" vertical="top"/>
    </xf>
    <xf numFmtId="0" fontId="48" fillId="5" borderId="0" xfId="86" applyFont="1" applyFill="1" applyAlignment="1">
      <alignment horizontal="left" vertical="top"/>
    </xf>
    <xf numFmtId="49" fontId="48" fillId="5" borderId="0" xfId="86" applyNumberFormat="1" applyFont="1" applyFill="1" applyAlignment="1">
      <alignment horizontal="left" vertical="top"/>
    </xf>
    <xf numFmtId="1" fontId="48" fillId="5" borderId="0" xfId="86" applyNumberFormat="1" applyFont="1" applyFill="1" applyAlignment="1">
      <alignment horizontal="left" vertical="top"/>
    </xf>
    <xf numFmtId="169" fontId="48" fillId="5" borderId="0" xfId="86" applyNumberFormat="1" applyFont="1" applyFill="1" applyAlignment="1">
      <alignment horizontal="left" vertical="top"/>
    </xf>
    <xf numFmtId="0" fontId="57" fillId="5" borderId="0" xfId="86" applyFont="1" applyFill="1" applyAlignment="1">
      <alignment horizontal="left" vertical="top"/>
    </xf>
    <xf numFmtId="0" fontId="57" fillId="5" borderId="0" xfId="86" applyFont="1" applyFill="1">
      <alignment vertical="top"/>
    </xf>
    <xf numFmtId="0" fontId="48" fillId="0" borderId="0" xfId="86" applyFont="1">
      <alignment vertical="top"/>
    </xf>
    <xf numFmtId="1" fontId="15" fillId="0" borderId="5" xfId="0" applyNumberFormat="1" applyFont="1" applyBorder="1" applyAlignment="1">
      <alignment wrapText="1"/>
    </xf>
    <xf numFmtId="0" fontId="85" fillId="0" borderId="5" xfId="0" applyFont="1" applyBorder="1" applyAlignment="1">
      <alignment wrapText="1"/>
    </xf>
    <xf numFmtId="3" fontId="13" fillId="0" borderId="0" xfId="0" applyNumberFormat="1" applyFont="1"/>
    <xf numFmtId="0" fontId="12" fillId="0" borderId="0" xfId="0" applyFont="1" applyAlignment="1">
      <alignment horizontal="right" wrapText="1"/>
    </xf>
    <xf numFmtId="3" fontId="14" fillId="0" borderId="0" xfId="0" applyNumberFormat="1" applyFont="1"/>
    <xf numFmtId="0" fontId="86" fillId="0" borderId="0" xfId="0" applyFont="1" applyAlignment="1">
      <alignment wrapText="1"/>
    </xf>
    <xf numFmtId="2" fontId="13" fillId="0" borderId="0" xfId="0" applyNumberFormat="1" applyFont="1"/>
    <xf numFmtId="0" fontId="87" fillId="0" borderId="0" xfId="0" applyFont="1" applyAlignment="1">
      <alignment wrapText="1"/>
    </xf>
    <xf numFmtId="2" fontId="14" fillId="0" borderId="0" xfId="0" applyNumberFormat="1" applyFont="1"/>
    <xf numFmtId="0" fontId="63" fillId="13" borderId="26" xfId="83" applyFont="1" applyFill="1" applyBorder="1" applyAlignment="1" applyProtection="1">
      <alignment vertical="center" wrapText="1" shrinkToFit="1"/>
      <protection locked="0"/>
    </xf>
    <xf numFmtId="6" fontId="85" fillId="0" borderId="5" xfId="84" applyNumberFormat="1" applyFont="1" applyBorder="1" applyAlignment="1">
      <alignment horizontal="center" vertical="top" wrapText="1"/>
    </xf>
    <xf numFmtId="165" fontId="85" fillId="0" borderId="22" xfId="84" applyNumberFormat="1" applyFont="1" applyBorder="1" applyAlignment="1">
      <alignment horizontal="right" vertical="top" wrapText="1"/>
    </xf>
    <xf numFmtId="0" fontId="89" fillId="3" borderId="16" xfId="0" applyFont="1" applyFill="1" applyBorder="1"/>
    <xf numFmtId="0" fontId="46" fillId="0" borderId="0" xfId="93"/>
    <xf numFmtId="44" fontId="9" fillId="0" borderId="0" xfId="95" applyFont="1"/>
    <xf numFmtId="169" fontId="50" fillId="7" borderId="24" xfId="87" applyNumberFormat="1" applyFont="1" applyFill="1" applyBorder="1" applyAlignment="1">
      <alignment horizontal="right" vertical="center"/>
    </xf>
    <xf numFmtId="2" fontId="50" fillId="7" borderId="24" xfId="88" applyNumberFormat="1" applyFont="1" applyFill="1" applyBorder="1" applyAlignment="1">
      <alignment horizontal="right" vertical="center"/>
    </xf>
    <xf numFmtId="4" fontId="50" fillId="7" borderId="24" xfId="87" applyNumberFormat="1" applyFont="1" applyFill="1" applyBorder="1" applyAlignment="1">
      <alignment horizontal="right" vertical="center"/>
    </xf>
    <xf numFmtId="0" fontId="58" fillId="7" borderId="0" xfId="93" applyFont="1" applyFill="1"/>
    <xf numFmtId="0" fontId="60" fillId="15" borderId="30" xfId="93" applyFont="1" applyFill="1" applyBorder="1"/>
    <xf numFmtId="0" fontId="71" fillId="15" borderId="29" xfId="93" applyFont="1" applyFill="1" applyBorder="1" applyAlignment="1">
      <alignment horizontal="left" vertical="center"/>
    </xf>
    <xf numFmtId="0" fontId="60" fillId="15" borderId="29" xfId="93" applyFont="1" applyFill="1" applyBorder="1"/>
    <xf numFmtId="0" fontId="70" fillId="14" borderId="0" xfId="93" applyFont="1" applyFill="1" applyAlignment="1">
      <alignment vertical="center"/>
    </xf>
    <xf numFmtId="0" fontId="67" fillId="14" borderId="0" xfId="93" applyFont="1" applyFill="1" applyAlignment="1">
      <alignment horizontal="left" vertical="top" wrapText="1"/>
    </xf>
    <xf numFmtId="0" fontId="61" fillId="7" borderId="0" xfId="93" applyFont="1" applyFill="1" applyAlignment="1">
      <alignment horizontal="left" vertical="center"/>
    </xf>
    <xf numFmtId="0" fontId="67" fillId="7" borderId="0" xfId="93" applyFont="1" applyFill="1" applyAlignment="1">
      <alignment horizontal="left" vertical="center" wrapText="1"/>
    </xf>
    <xf numFmtId="0" fontId="67" fillId="7" borderId="0" xfId="93" applyFont="1" applyFill="1" applyAlignment="1">
      <alignment horizontal="left" vertical="top" wrapText="1"/>
    </xf>
    <xf numFmtId="0" fontId="58" fillId="7" borderId="0" xfId="93" quotePrefix="1" applyFont="1" applyFill="1" applyAlignment="1">
      <alignment horizontal="left" vertical="center"/>
    </xf>
    <xf numFmtId="0" fontId="69" fillId="7" borderId="0" xfId="93" applyFont="1" applyFill="1" applyAlignment="1">
      <alignment horizontal="left" vertical="center"/>
    </xf>
    <xf numFmtId="0" fontId="69" fillId="7" borderId="0" xfId="93" applyFont="1" applyFill="1" applyAlignment="1">
      <alignment horizontal="left" vertical="top"/>
    </xf>
    <xf numFmtId="0" fontId="67" fillId="7" borderId="0" xfId="93" applyFont="1" applyFill="1" applyAlignment="1">
      <alignment horizontal="left" vertical="top"/>
    </xf>
    <xf numFmtId="0" fontId="58" fillId="7" borderId="0" xfId="93" applyFont="1" applyFill="1" applyAlignment="1">
      <alignment vertical="center" wrapText="1"/>
    </xf>
    <xf numFmtId="0" fontId="58" fillId="7" borderId="0" xfId="93" applyFont="1" applyFill="1" applyAlignment="1">
      <alignment vertical="top" wrapText="1"/>
    </xf>
    <xf numFmtId="0" fontId="63" fillId="7" borderId="0" xfId="93" applyFont="1" applyFill="1" applyAlignment="1">
      <alignment vertical="top" wrapText="1"/>
    </xf>
    <xf numFmtId="0" fontId="58" fillId="7" borderId="0" xfId="93" applyFont="1" applyFill="1" applyAlignment="1">
      <alignment vertical="center"/>
    </xf>
    <xf numFmtId="0" fontId="60" fillId="7" borderId="0" xfId="93" quotePrefix="1" applyFont="1" applyFill="1" applyAlignment="1">
      <alignment vertical="center"/>
    </xf>
    <xf numFmtId="0" fontId="66" fillId="7" borderId="0" xfId="93" applyFont="1" applyFill="1" applyAlignment="1">
      <alignment vertical="top" wrapText="1"/>
    </xf>
    <xf numFmtId="0" fontId="65" fillId="7" borderId="0" xfId="93" applyFont="1" applyFill="1" applyAlignment="1">
      <alignment vertical="top" wrapText="1"/>
    </xf>
    <xf numFmtId="0" fontId="64" fillId="7" borderId="0" xfId="93" applyFont="1" applyFill="1" applyAlignment="1">
      <alignment horizontal="left" vertical="center"/>
    </xf>
    <xf numFmtId="0" fontId="58" fillId="7" borderId="0" xfId="93" quotePrefix="1" applyFont="1" applyFill="1" applyAlignment="1">
      <alignment horizontal="left"/>
    </xf>
    <xf numFmtId="0" fontId="63" fillId="7" borderId="0" xfId="93" quotePrefix="1" applyFont="1" applyFill="1" applyAlignment="1">
      <alignment horizontal="left"/>
    </xf>
    <xf numFmtId="0" fontId="58" fillId="7" borderId="0" xfId="93" quotePrefix="1" applyFont="1" applyFill="1" applyAlignment="1">
      <alignment horizontal="left" vertical="top"/>
    </xf>
    <xf numFmtId="0" fontId="63" fillId="7" borderId="0" xfId="93" quotePrefix="1" applyFont="1" applyFill="1" applyAlignment="1">
      <alignment horizontal="left" vertical="top"/>
    </xf>
    <xf numFmtId="3" fontId="58" fillId="12" borderId="39" xfId="93" applyNumberFormat="1" applyFont="1" applyFill="1" applyBorder="1" applyAlignment="1">
      <alignment vertical="center"/>
    </xf>
    <xf numFmtId="3" fontId="58" fillId="12" borderId="40" xfId="93" applyNumberFormat="1" applyFont="1" applyFill="1" applyBorder="1" applyAlignment="1">
      <alignment vertical="center"/>
    </xf>
    <xf numFmtId="0" fontId="58" fillId="7" borderId="0" xfId="93" quotePrefix="1" applyFont="1" applyFill="1" applyAlignment="1">
      <alignment vertical="center"/>
    </xf>
    <xf numFmtId="0" fontId="58" fillId="11" borderId="17" xfId="93" applyFont="1" applyFill="1" applyBorder="1" applyAlignment="1">
      <alignment vertical="center"/>
    </xf>
    <xf numFmtId="0" fontId="58" fillId="11" borderId="19" xfId="93" applyFont="1" applyFill="1" applyBorder="1" applyAlignment="1">
      <alignment vertical="center"/>
    </xf>
    <xf numFmtId="0" fontId="58" fillId="7" borderId="0" xfId="93" quotePrefix="1" applyFont="1" applyFill="1" applyAlignment="1">
      <alignment vertical="top"/>
    </xf>
    <xf numFmtId="0" fontId="58" fillId="9" borderId="17" xfId="93" applyFont="1" applyFill="1" applyBorder="1"/>
    <xf numFmtId="0" fontId="62" fillId="10" borderId="0" xfId="93" applyFont="1" applyFill="1"/>
    <xf numFmtId="0" fontId="61" fillId="10" borderId="0" xfId="93" applyFont="1" applyFill="1"/>
    <xf numFmtId="0" fontId="58" fillId="10" borderId="0" xfId="93" applyFont="1" applyFill="1"/>
    <xf numFmtId="0" fontId="62" fillId="7" borderId="0" xfId="93" applyFont="1" applyFill="1"/>
    <xf numFmtId="0" fontId="61" fillId="7" borderId="0" xfId="93" applyFont="1" applyFill="1"/>
    <xf numFmtId="0" fontId="58" fillId="8" borderId="0" xfId="93" applyFont="1" applyFill="1"/>
    <xf numFmtId="0" fontId="88" fillId="7" borderId="0" xfId="94" applyFill="1"/>
    <xf numFmtId="0" fontId="15" fillId="0" borderId="14" xfId="0" applyFont="1" applyBorder="1" applyAlignment="1">
      <alignment horizontal="center" wrapText="1"/>
    </xf>
    <xf numFmtId="0" fontId="15" fillId="0" borderId="14" xfId="0" applyFont="1" applyBorder="1" applyAlignment="1">
      <alignment wrapText="1"/>
    </xf>
    <xf numFmtId="0" fontId="85" fillId="0" borderId="6" xfId="0" applyFont="1" applyBorder="1" applyAlignment="1">
      <alignment wrapText="1"/>
    </xf>
    <xf numFmtId="0" fontId="15" fillId="0" borderId="24" xfId="0" applyFont="1" applyBorder="1" applyAlignment="1">
      <alignment horizontal="center" wrapText="1"/>
    </xf>
    <xf numFmtId="0" fontId="15" fillId="0" borderId="24" xfId="0" applyFont="1" applyBorder="1" applyAlignment="1">
      <alignment wrapText="1"/>
    </xf>
    <xf numFmtId="0" fontId="85" fillId="0" borderId="14" xfId="0" applyFont="1" applyBorder="1" applyAlignment="1">
      <alignment wrapText="1"/>
    </xf>
    <xf numFmtId="0" fontId="44" fillId="6" borderId="0" xfId="97" applyFont="1" applyFill="1"/>
    <xf numFmtId="0" fontId="97" fillId="6" borderId="0" xfId="97" applyFill="1"/>
    <xf numFmtId="0" fontId="46" fillId="6" borderId="0" xfId="97" applyFont="1" applyFill="1" applyProtection="1">
      <protection locked="0"/>
    </xf>
    <xf numFmtId="0" fontId="56" fillId="6" borderId="0" xfId="97" applyFont="1" applyFill="1"/>
    <xf numFmtId="0" fontId="97" fillId="0" borderId="0" xfId="97"/>
    <xf numFmtId="0" fontId="53" fillId="6" borderId="0" xfId="97" applyFont="1" applyFill="1"/>
    <xf numFmtId="0" fontId="54" fillId="6" borderId="0" xfId="97" applyFont="1" applyFill="1"/>
    <xf numFmtId="0" fontId="55" fillId="6" borderId="0" xfId="97" applyFont="1" applyFill="1"/>
    <xf numFmtId="0" fontId="54" fillId="0" borderId="0" xfId="97" applyFont="1"/>
    <xf numFmtId="0" fontId="50" fillId="6" borderId="0" xfId="97" applyFont="1" applyFill="1" applyAlignment="1">
      <alignment horizontal="left" vertical="center"/>
    </xf>
    <xf numFmtId="0" fontId="52" fillId="6" borderId="0" xfId="97" applyFont="1" applyFill="1" applyAlignment="1">
      <alignment vertical="center"/>
    </xf>
    <xf numFmtId="0" fontId="49" fillId="7" borderId="24" xfId="97" applyFont="1" applyFill="1" applyBorder="1"/>
    <xf numFmtId="0" fontId="53" fillId="6" borderId="0" xfId="97" applyFont="1" applyFill="1" applyAlignment="1">
      <alignment vertical="center"/>
    </xf>
    <xf numFmtId="0" fontId="49" fillId="6" borderId="0" xfId="97" applyFont="1" applyFill="1"/>
    <xf numFmtId="0" fontId="50" fillId="6" borderId="0" xfId="97" applyFont="1" applyFill="1" applyAlignment="1">
      <alignment horizontal="right" vertical="center"/>
    </xf>
    <xf numFmtId="170" fontId="50" fillId="7" borderId="25" xfId="97" applyNumberFormat="1" applyFont="1" applyFill="1" applyBorder="1" applyAlignment="1">
      <alignment horizontal="right" vertical="center"/>
    </xf>
    <xf numFmtId="1" fontId="50" fillId="7" borderId="24" xfId="97" applyNumberFormat="1" applyFont="1" applyFill="1" applyBorder="1" applyAlignment="1">
      <alignment horizontal="right" vertical="center"/>
    </xf>
    <xf numFmtId="0" fontId="52" fillId="6" borderId="20" xfId="97" applyFont="1" applyFill="1" applyBorder="1" applyAlignment="1">
      <alignment vertical="center"/>
    </xf>
    <xf numFmtId="0" fontId="51" fillId="6" borderId="0" xfId="97" applyFont="1" applyFill="1" applyAlignment="1">
      <alignment horizontal="left" vertical="center"/>
    </xf>
    <xf numFmtId="0" fontId="97" fillId="5" borderId="0" xfId="97" applyFill="1"/>
    <xf numFmtId="4" fontId="97" fillId="5" borderId="0" xfId="97" applyNumberFormat="1" applyFill="1" applyAlignment="1">
      <alignment horizontal="left"/>
    </xf>
    <xf numFmtId="0" fontId="52" fillId="6" borderId="0" xfId="97" applyFont="1" applyFill="1" applyAlignment="1">
      <alignment horizontal="left" vertical="center"/>
    </xf>
    <xf numFmtId="0" fontId="50" fillId="7" borderId="24" xfId="97" applyFont="1" applyFill="1" applyBorder="1" applyAlignment="1">
      <alignment horizontal="left" vertical="center"/>
    </xf>
    <xf numFmtId="2" fontId="50" fillId="7" borderId="24" xfId="97" applyNumberFormat="1" applyFont="1" applyFill="1" applyBorder="1" applyAlignment="1">
      <alignment horizontal="right" vertical="center"/>
    </xf>
    <xf numFmtId="49" fontId="50" fillId="7" borderId="24" xfId="97" applyNumberFormat="1" applyFont="1" applyFill="1" applyBorder="1" applyAlignment="1" applyProtection="1">
      <alignment horizontal="right" vertical="center"/>
      <protection locked="0"/>
    </xf>
    <xf numFmtId="0" fontId="50" fillId="7" borderId="24" xfId="97" applyFont="1" applyFill="1" applyBorder="1" applyAlignment="1" applyProtection="1">
      <alignment horizontal="right" vertical="center"/>
      <protection locked="0"/>
    </xf>
    <xf numFmtId="0" fontId="50" fillId="7" borderId="24" xfId="97" applyFont="1" applyFill="1" applyBorder="1" applyAlignment="1">
      <alignment horizontal="right" vertical="center"/>
    </xf>
    <xf numFmtId="168" fontId="50" fillId="7" borderId="24" xfId="97" applyNumberFormat="1" applyFont="1" applyFill="1" applyBorder="1" applyAlignment="1">
      <alignment horizontal="right" vertical="center"/>
    </xf>
    <xf numFmtId="3" fontId="50" fillId="7" borderId="24" xfId="97" applyNumberFormat="1" applyFont="1" applyFill="1" applyBorder="1" applyAlignment="1">
      <alignment horizontal="right" vertical="center"/>
    </xf>
    <xf numFmtId="3" fontId="50" fillId="7" borderId="24" xfId="97" applyNumberFormat="1" applyFont="1" applyFill="1" applyBorder="1" applyAlignment="1" applyProtection="1">
      <alignment horizontal="right" vertical="center"/>
      <protection locked="0"/>
    </xf>
    <xf numFmtId="0" fontId="49" fillId="7" borderId="0" xfId="97" applyFont="1" applyFill="1"/>
    <xf numFmtId="0" fontId="50" fillId="6" borderId="0" xfId="97" applyFont="1" applyFill="1" applyAlignment="1">
      <alignment horizontal="left" vertical="center" indent="15"/>
    </xf>
    <xf numFmtId="0" fontId="97" fillId="5" borderId="0" xfId="97" applyFill="1" applyAlignment="1">
      <alignment wrapText="1"/>
    </xf>
    <xf numFmtId="0" fontId="46" fillId="7" borderId="0" xfId="93" applyFill="1"/>
    <xf numFmtId="0" fontId="60" fillId="15" borderId="29" xfId="97" applyFont="1" applyFill="1" applyBorder="1"/>
    <xf numFmtId="0" fontId="46" fillId="15" borderId="28" xfId="93" applyFill="1" applyBorder="1"/>
    <xf numFmtId="0" fontId="46" fillId="9" borderId="19" xfId="93" applyFill="1" applyBorder="1"/>
    <xf numFmtId="0" fontId="46" fillId="8" borderId="0" xfId="93" applyFill="1"/>
    <xf numFmtId="0" fontId="58" fillId="0" borderId="0" xfId="93" applyFont="1"/>
    <xf numFmtId="0" fontId="72" fillId="12" borderId="0" xfId="97" applyFont="1" applyFill="1" applyAlignment="1">
      <alignment horizontal="center" vertical="center"/>
    </xf>
    <xf numFmtId="0" fontId="72" fillId="12" borderId="0" xfId="97" applyFont="1" applyFill="1" applyAlignment="1">
      <alignment vertical="center"/>
    </xf>
    <xf numFmtId="0" fontId="98" fillId="12" borderId="0" xfId="97" applyFont="1" applyFill="1" applyAlignment="1">
      <alignment vertical="center"/>
    </xf>
    <xf numFmtId="0" fontId="63" fillId="12" borderId="0" xfId="97" applyFont="1" applyFill="1" applyAlignment="1">
      <alignment vertical="center"/>
    </xf>
    <xf numFmtId="0" fontId="71" fillId="12" borderId="0" xfId="97" applyFont="1" applyFill="1" applyAlignment="1">
      <alignment horizontal="left" vertical="center"/>
    </xf>
    <xf numFmtId="0" fontId="63" fillId="0" borderId="0" xfId="97" applyFont="1"/>
    <xf numFmtId="0" fontId="58" fillId="12" borderId="0" xfId="97" applyFont="1" applyFill="1" applyAlignment="1">
      <alignment vertical="center"/>
    </xf>
    <xf numFmtId="0" fontId="73" fillId="12" borderId="0" xfId="97" applyFont="1" applyFill="1" applyAlignment="1">
      <alignment horizontal="left" vertical="center"/>
    </xf>
    <xf numFmtId="0" fontId="77" fillId="12" borderId="0" xfId="97" applyFont="1" applyFill="1" applyAlignment="1">
      <alignment horizontal="left" vertical="center"/>
    </xf>
    <xf numFmtId="0" fontId="71" fillId="7" borderId="0" xfId="97" applyFont="1" applyFill="1" applyAlignment="1">
      <alignment horizontal="left" vertical="center"/>
    </xf>
    <xf numFmtId="0" fontId="63" fillId="7" borderId="0" xfId="97" applyFont="1" applyFill="1" applyAlignment="1">
      <alignment vertical="center"/>
    </xf>
    <xf numFmtId="0" fontId="58" fillId="7" borderId="0" xfId="97" applyFont="1" applyFill="1"/>
    <xf numFmtId="0" fontId="58" fillId="7" borderId="0" xfId="97" applyFont="1" applyFill="1" applyAlignment="1">
      <alignment vertical="center"/>
    </xf>
    <xf numFmtId="0" fontId="63" fillId="12" borderId="0" xfId="97" applyFont="1" applyFill="1" applyAlignment="1">
      <alignment horizontal="center" vertical="center"/>
    </xf>
    <xf numFmtId="0" fontId="73" fillId="6" borderId="31" xfId="97" applyFont="1" applyFill="1" applyBorder="1" applyAlignment="1">
      <alignment horizontal="center" vertical="center"/>
    </xf>
    <xf numFmtId="0" fontId="63" fillId="6" borderId="31" xfId="97" applyFont="1" applyFill="1" applyBorder="1" applyAlignment="1">
      <alignment vertical="center"/>
    </xf>
    <xf numFmtId="0" fontId="63" fillId="6" borderId="31" xfId="97" applyFont="1" applyFill="1" applyBorder="1" applyAlignment="1">
      <alignment horizontal="center" vertical="center"/>
    </xf>
    <xf numFmtId="0" fontId="73" fillId="6" borderId="31" xfId="97" applyFont="1" applyFill="1" applyBorder="1" applyAlignment="1">
      <alignment vertical="center"/>
    </xf>
    <xf numFmtId="0" fontId="63" fillId="6" borderId="31" xfId="97" applyFont="1" applyFill="1" applyBorder="1" applyAlignment="1">
      <alignment vertical="top"/>
    </xf>
    <xf numFmtId="0" fontId="63" fillId="6" borderId="31" xfId="97" applyFont="1" applyFill="1" applyBorder="1" applyAlignment="1">
      <alignment vertical="center" wrapText="1"/>
    </xf>
    <xf numFmtId="0" fontId="63" fillId="12" borderId="0" xfId="97" applyFont="1" applyFill="1" applyAlignment="1">
      <alignment vertical="center" wrapText="1"/>
    </xf>
    <xf numFmtId="0" fontId="72" fillId="12" borderId="0" xfId="97" applyFont="1" applyFill="1" applyAlignment="1">
      <alignment vertical="center" wrapText="1"/>
    </xf>
    <xf numFmtId="0" fontId="63" fillId="6" borderId="31" xfId="97" applyFont="1" applyFill="1" applyBorder="1" applyAlignment="1">
      <alignment vertical="top" wrapText="1"/>
    </xf>
    <xf numFmtId="0" fontId="73" fillId="12" borderId="0" xfId="97" applyFont="1" applyFill="1" applyAlignment="1">
      <alignment vertical="center"/>
    </xf>
    <xf numFmtId="0" fontId="73" fillId="6" borderId="31" xfId="97" applyFont="1" applyFill="1" applyBorder="1" applyAlignment="1">
      <alignment horizontal="left" vertical="center"/>
    </xf>
    <xf numFmtId="49" fontId="63" fillId="6" borderId="31" xfId="97" applyNumberFormat="1" applyFont="1" applyFill="1" applyBorder="1" applyAlignment="1">
      <alignment horizontal="right" vertical="center"/>
    </xf>
    <xf numFmtId="0" fontId="63" fillId="6" borderId="31" xfId="97" applyFont="1" applyFill="1" applyBorder="1" applyAlignment="1">
      <alignment horizontal="right" vertical="center"/>
    </xf>
    <xf numFmtId="0" fontId="73" fillId="6" borderId="31" xfId="97" applyFont="1" applyFill="1" applyBorder="1" applyAlignment="1">
      <alignment horizontal="right" vertical="center"/>
    </xf>
    <xf numFmtId="0" fontId="99" fillId="6" borderId="31" xfId="97" applyFont="1" applyFill="1" applyBorder="1" applyAlignment="1">
      <alignment vertical="center"/>
    </xf>
    <xf numFmtId="0" fontId="63" fillId="6" borderId="0" xfId="97" applyFont="1" applyFill="1" applyAlignment="1">
      <alignment vertical="center"/>
    </xf>
    <xf numFmtId="0" fontId="63" fillId="6" borderId="0" xfId="97" applyFont="1" applyFill="1" applyAlignment="1">
      <alignment horizontal="right" vertical="center"/>
    </xf>
    <xf numFmtId="3" fontId="63" fillId="6" borderId="0" xfId="97" applyNumberFormat="1" applyFont="1" applyFill="1" applyAlignment="1">
      <alignment vertical="center"/>
    </xf>
    <xf numFmtId="0" fontId="73" fillId="12" borderId="0" xfId="97" applyFont="1" applyFill="1" applyAlignment="1">
      <alignment horizontal="center" vertical="center"/>
    </xf>
    <xf numFmtId="0" fontId="63" fillId="8" borderId="0" xfId="97" applyFont="1" applyFill="1" applyAlignment="1">
      <alignment horizontal="center" vertical="center"/>
    </xf>
    <xf numFmtId="0" fontId="63" fillId="8" borderId="48" xfId="97" applyFont="1" applyFill="1" applyBorder="1" applyAlignment="1">
      <alignment vertical="center"/>
    </xf>
    <xf numFmtId="168" fontId="73" fillId="6" borderId="31" xfId="97" applyNumberFormat="1" applyFont="1" applyFill="1" applyBorder="1" applyAlignment="1">
      <alignment vertical="center"/>
    </xf>
    <xf numFmtId="0" fontId="73" fillId="6" borderId="38" xfId="97" applyFont="1" applyFill="1" applyBorder="1" applyAlignment="1">
      <alignment horizontal="center" vertical="center"/>
    </xf>
    <xf numFmtId="0" fontId="63" fillId="6" borderId="38" xfId="97" applyFont="1" applyFill="1" applyBorder="1" applyAlignment="1">
      <alignment horizontal="center" vertical="center"/>
    </xf>
    <xf numFmtId="0" fontId="72" fillId="6" borderId="0" xfId="97" applyFont="1" applyFill="1" applyAlignment="1">
      <alignment vertical="center"/>
    </xf>
    <xf numFmtId="0" fontId="63" fillId="12" borderId="0" xfId="97" applyFont="1" applyFill="1"/>
    <xf numFmtId="0" fontId="72" fillId="12" borderId="0" xfId="97" applyFont="1" applyFill="1"/>
    <xf numFmtId="0" fontId="73" fillId="6" borderId="0" xfId="97" applyFont="1" applyFill="1" applyAlignment="1">
      <alignment horizontal="center" vertical="center"/>
    </xf>
    <xf numFmtId="0" fontId="63" fillId="12" borderId="0" xfId="97" applyFont="1" applyFill="1" applyAlignment="1">
      <alignment horizontal="center"/>
    </xf>
    <xf numFmtId="0" fontId="58" fillId="12" borderId="0" xfId="97" applyFont="1" applyFill="1" applyAlignment="1">
      <alignment horizontal="center"/>
    </xf>
    <xf numFmtId="0" fontId="58" fillId="12" borderId="0" xfId="97" applyFont="1" applyFill="1"/>
    <xf numFmtId="0" fontId="63" fillId="7" borderId="0" xfId="97" applyFont="1" applyFill="1" applyAlignment="1">
      <alignment vertical="top" wrapText="1"/>
    </xf>
    <xf numFmtId="0" fontId="99" fillId="12" borderId="0" xfId="97" applyFont="1" applyFill="1" applyAlignment="1">
      <alignment vertical="center"/>
    </xf>
    <xf numFmtId="0" fontId="63" fillId="6" borderId="31" xfId="97" quotePrefix="1" applyFont="1" applyFill="1" applyBorder="1" applyAlignment="1">
      <alignment horizontal="right" vertical="center"/>
    </xf>
    <xf numFmtId="0" fontId="73" fillId="17" borderId="31" xfId="97" applyFont="1" applyFill="1" applyBorder="1" applyAlignment="1">
      <alignment horizontal="center" vertical="center" wrapText="1"/>
    </xf>
    <xf numFmtId="0" fontId="63" fillId="12" borderId="31" xfId="97" applyFont="1" applyFill="1" applyBorder="1" applyAlignment="1">
      <alignment horizontal="center" vertical="center" wrapText="1"/>
    </xf>
    <xf numFmtId="2" fontId="63" fillId="12" borderId="0" xfId="97" applyNumberFormat="1" applyFont="1" applyFill="1" applyAlignment="1">
      <alignment vertical="center"/>
    </xf>
    <xf numFmtId="0" fontId="63" fillId="12" borderId="0" xfId="97" applyFont="1" applyFill="1" applyAlignment="1">
      <alignment horizontal="right" vertical="center"/>
    </xf>
    <xf numFmtId="0" fontId="63" fillId="12" borderId="23" xfId="97" applyFont="1" applyFill="1" applyBorder="1" applyAlignment="1">
      <alignment vertical="center"/>
    </xf>
    <xf numFmtId="0" fontId="63" fillId="12" borderId="52" xfId="97" applyFont="1" applyFill="1" applyBorder="1" applyAlignment="1">
      <alignment vertical="center"/>
    </xf>
    <xf numFmtId="0" fontId="63" fillId="12" borderId="36" xfId="97" applyFont="1" applyFill="1" applyBorder="1" applyAlignment="1">
      <alignment vertical="center"/>
    </xf>
    <xf numFmtId="0" fontId="73" fillId="17" borderId="31" xfId="97" applyFont="1" applyFill="1" applyBorder="1" applyAlignment="1">
      <alignment horizontal="center" vertical="top" wrapText="1"/>
    </xf>
    <xf numFmtId="0" fontId="63" fillId="13" borderId="31" xfId="97" applyFont="1" applyFill="1" applyBorder="1" applyAlignment="1" applyProtection="1">
      <alignment horizontal="center" vertical="center" wrapText="1"/>
      <protection locked="0"/>
    </xf>
    <xf numFmtId="0" fontId="63" fillId="6" borderId="31" xfId="97" applyFont="1" applyFill="1" applyBorder="1" applyAlignment="1">
      <alignment horizontal="left" vertical="center"/>
    </xf>
    <xf numFmtId="0" fontId="63" fillId="7" borderId="31" xfId="97" applyFont="1" applyFill="1" applyBorder="1" applyAlignment="1">
      <alignment horizontal="center" vertical="center" wrapText="1"/>
    </xf>
    <xf numFmtId="0" fontId="73" fillId="7" borderId="0" xfId="97" applyFont="1" applyFill="1" applyAlignment="1">
      <alignment horizontal="center" vertical="center"/>
    </xf>
    <xf numFmtId="0" fontId="63" fillId="7" borderId="0" xfId="97" applyFont="1" applyFill="1" applyAlignment="1">
      <alignment horizontal="left" vertical="center"/>
    </xf>
    <xf numFmtId="0" fontId="63" fillId="7" borderId="0" xfId="97" applyFont="1" applyFill="1" applyAlignment="1">
      <alignment horizontal="center" vertical="center"/>
    </xf>
    <xf numFmtId="0" fontId="72" fillId="7" borderId="0" xfId="97" applyFont="1" applyFill="1" applyAlignment="1">
      <alignment vertical="center"/>
    </xf>
    <xf numFmtId="49" fontId="63" fillId="6" borderId="31" xfId="97" applyNumberFormat="1" applyFont="1" applyFill="1" applyBorder="1" applyAlignment="1">
      <alignment horizontal="left" vertical="center"/>
    </xf>
    <xf numFmtId="0" fontId="58" fillId="12" borderId="0" xfId="97" applyFont="1" applyFill="1" applyAlignment="1">
      <alignment horizontal="left"/>
    </xf>
    <xf numFmtId="0" fontId="63" fillId="12" borderId="0" xfId="97" applyFont="1" applyFill="1" applyAlignment="1">
      <alignment horizontal="left"/>
    </xf>
    <xf numFmtId="0" fontId="63" fillId="12" borderId="31" xfId="97" applyFont="1" applyFill="1" applyBorder="1" applyAlignment="1">
      <alignment horizontal="center" vertical="center"/>
    </xf>
    <xf numFmtId="49" fontId="63" fillId="7" borderId="31" xfId="97" applyNumberFormat="1" applyFont="1" applyFill="1" applyBorder="1" applyAlignment="1">
      <alignment horizontal="center" vertical="center"/>
    </xf>
    <xf numFmtId="0" fontId="73" fillId="17" borderId="31" xfId="97" applyFont="1" applyFill="1" applyBorder="1" applyAlignment="1">
      <alignment horizontal="center" vertical="center"/>
    </xf>
    <xf numFmtId="3" fontId="63" fillId="13" borderId="31" xfId="97" applyNumberFormat="1" applyFont="1" applyFill="1" applyBorder="1" applyAlignment="1" applyProtection="1">
      <alignment horizontal="center" vertical="center" shrinkToFit="1"/>
      <protection locked="0"/>
    </xf>
    <xf numFmtId="3" fontId="63" fillId="12" borderId="31" xfId="97" applyNumberFormat="1" applyFont="1" applyFill="1" applyBorder="1" applyAlignment="1">
      <alignment horizontal="center" vertical="center" shrinkToFit="1"/>
    </xf>
    <xf numFmtId="0" fontId="80" fillId="6" borderId="31" xfId="97" applyFont="1" applyFill="1" applyBorder="1" applyAlignment="1">
      <alignment horizontal="left" vertical="center" wrapText="1"/>
    </xf>
    <xf numFmtId="0" fontId="80" fillId="6" borderId="31" xfId="97" applyFont="1" applyFill="1" applyBorder="1" applyAlignment="1">
      <alignment horizontal="left" vertical="center"/>
    </xf>
    <xf numFmtId="4" fontId="63" fillId="12" borderId="31" xfId="97" applyNumberFormat="1" applyFont="1" applyFill="1" applyBorder="1" applyAlignment="1">
      <alignment horizontal="center" vertical="center" shrinkToFit="1"/>
    </xf>
    <xf numFmtId="0" fontId="81" fillId="6" borderId="31" xfId="97" applyFont="1" applyFill="1" applyBorder="1" applyAlignment="1">
      <alignment horizontal="left" vertical="center"/>
    </xf>
    <xf numFmtId="0" fontId="81" fillId="6" borderId="31" xfId="97" applyFont="1" applyFill="1" applyBorder="1" applyAlignment="1">
      <alignment horizontal="center" vertical="center" wrapText="1"/>
    </xf>
    <xf numFmtId="0" fontId="81" fillId="6" borderId="31" xfId="97" quotePrefix="1" applyFont="1" applyFill="1" applyBorder="1" applyAlignment="1">
      <alignment horizontal="center" vertical="center" wrapText="1"/>
    </xf>
    <xf numFmtId="0" fontId="63" fillId="13" borderId="31" xfId="97" applyFont="1" applyFill="1" applyBorder="1" applyAlignment="1" applyProtection="1">
      <alignment horizontal="center" vertical="center" shrinkToFit="1"/>
      <protection locked="0"/>
    </xf>
    <xf numFmtId="3" fontId="63" fillId="12" borderId="31" xfId="97" applyNumberFormat="1" applyFont="1" applyFill="1" applyBorder="1" applyAlignment="1">
      <alignment horizontal="center" vertical="center"/>
    </xf>
    <xf numFmtId="2" fontId="63" fillId="12" borderId="31" xfId="97" applyNumberFormat="1" applyFont="1" applyFill="1" applyBorder="1" applyAlignment="1">
      <alignment horizontal="center" vertical="center"/>
    </xf>
    <xf numFmtId="0" fontId="63" fillId="12" borderId="0" xfId="97" applyFont="1" applyFill="1" applyAlignment="1">
      <alignment horizontal="left" vertical="center"/>
    </xf>
    <xf numFmtId="0" fontId="48" fillId="0" borderId="0" xfId="97" applyFont="1" applyAlignment="1">
      <alignment vertical="top"/>
    </xf>
    <xf numFmtId="9" fontId="57" fillId="19" borderId="24" xfId="97" applyNumberFormat="1" applyFont="1" applyFill="1" applyBorder="1" applyAlignment="1">
      <alignment vertical="top"/>
    </xf>
    <xf numFmtId="2" fontId="48" fillId="0" borderId="0" xfId="97" applyNumberFormat="1" applyFont="1" applyAlignment="1">
      <alignment vertical="top"/>
    </xf>
    <xf numFmtId="9" fontId="57" fillId="19" borderId="24" xfId="88" applyFont="1" applyFill="1" applyBorder="1" applyAlignment="1" applyProtection="1">
      <alignment vertical="top"/>
    </xf>
    <xf numFmtId="0" fontId="97" fillId="0" borderId="0" xfId="97" applyAlignment="1">
      <alignment horizontal="center"/>
    </xf>
    <xf numFmtId="1" fontId="57" fillId="19" borderId="24" xfId="97" applyNumberFormat="1" applyFont="1" applyFill="1" applyBorder="1" applyAlignment="1">
      <alignment vertical="top"/>
    </xf>
    <xf numFmtId="9" fontId="97" fillId="0" borderId="0" xfId="97" applyNumberFormat="1"/>
    <xf numFmtId="9" fontId="48" fillId="0" borderId="0" xfId="97" applyNumberFormat="1" applyFont="1" applyAlignment="1">
      <alignment vertical="top"/>
    </xf>
    <xf numFmtId="0" fontId="102" fillId="0" borderId="0" xfId="97" applyFont="1"/>
    <xf numFmtId="10" fontId="48" fillId="0" borderId="0" xfId="97" applyNumberFormat="1" applyFont="1" applyAlignment="1">
      <alignment vertical="top"/>
    </xf>
    <xf numFmtId="171" fontId="63" fillId="0" borderId="0" xfId="97" applyNumberFormat="1" applyFont="1"/>
    <xf numFmtId="2" fontId="48" fillId="0" borderId="0" xfId="88" applyNumberFormat="1" applyFont="1" applyAlignment="1" applyProtection="1">
      <alignment vertical="top"/>
    </xf>
    <xf numFmtId="171" fontId="48" fillId="0" borderId="0" xfId="97" applyNumberFormat="1" applyFont="1" applyAlignment="1">
      <alignment vertical="top"/>
    </xf>
    <xf numFmtId="0" fontId="15" fillId="0" borderId="18" xfId="0" applyFont="1" applyBorder="1" applyAlignment="1">
      <alignment horizontal="left" vertical="top" wrapText="1"/>
    </xf>
    <xf numFmtId="0" fontId="15" fillId="0" borderId="5" xfId="0" applyFont="1" applyBorder="1" applyAlignment="1">
      <alignment horizontal="left" vertical="top" wrapText="1"/>
    </xf>
    <xf numFmtId="0" fontId="12" fillId="0" borderId="56" xfId="0" applyFont="1" applyBorder="1" applyAlignment="1">
      <alignment vertical="center"/>
    </xf>
    <xf numFmtId="164" fontId="15" fillId="0" borderId="57" xfId="0" applyNumberFormat="1" applyFont="1" applyBorder="1" applyAlignment="1">
      <alignment horizontal="left" vertical="center" wrapText="1"/>
    </xf>
    <xf numFmtId="0" fontId="12" fillId="0" borderId="58" xfId="0" applyFont="1" applyBorder="1" applyAlignment="1">
      <alignment horizontal="left" vertical="center" wrapText="1"/>
    </xf>
    <xf numFmtId="0" fontId="15" fillId="0" borderId="59" xfId="84" applyFont="1" applyBorder="1" applyAlignment="1">
      <alignment horizontal="left" vertical="center" wrapText="1"/>
    </xf>
    <xf numFmtId="0" fontId="12" fillId="0" borderId="58" xfId="0" applyFont="1" applyBorder="1" applyAlignment="1">
      <alignment horizontal="left" vertical="center"/>
    </xf>
    <xf numFmtId="0" fontId="15" fillId="0" borderId="63" xfId="0" applyFont="1" applyBorder="1" applyAlignment="1">
      <alignment horizontal="left" vertical="top" wrapText="1"/>
    </xf>
    <xf numFmtId="0" fontId="15" fillId="0" borderId="64" xfId="0" applyFont="1" applyBorder="1" applyAlignment="1">
      <alignment horizontal="left" vertical="top" wrapText="1"/>
    </xf>
    <xf numFmtId="0" fontId="13" fillId="0" borderId="21" xfId="0" applyFont="1" applyBorder="1"/>
    <xf numFmtId="0" fontId="12" fillId="0" borderId="22" xfId="0" applyFont="1" applyBorder="1"/>
    <xf numFmtId="0" fontId="36" fillId="0" borderId="65" xfId="0" quotePrefix="1" applyFont="1" applyBorder="1" applyAlignment="1">
      <alignment horizontal="left"/>
    </xf>
    <xf numFmtId="0" fontId="9" fillId="0" borderId="21" xfId="0" applyFont="1" applyBorder="1"/>
    <xf numFmtId="165" fontId="15" fillId="0" borderId="22" xfId="84" applyNumberFormat="1" applyFont="1" applyBorder="1" applyAlignment="1">
      <alignment horizontal="right" wrapText="1"/>
    </xf>
    <xf numFmtId="0" fontId="11" fillId="0" borderId="0" xfId="0" applyFont="1"/>
    <xf numFmtId="0" fontId="11" fillId="0" borderId="21" xfId="0" applyFont="1" applyBorder="1"/>
    <xf numFmtId="0" fontId="39" fillId="0" borderId="69" xfId="0" quotePrefix="1" applyFont="1" applyBorder="1" applyAlignment="1">
      <alignment horizontal="left"/>
    </xf>
    <xf numFmtId="0" fontId="39" fillId="0" borderId="65" xfId="0" quotePrefix="1" applyFont="1" applyBorder="1" applyAlignment="1">
      <alignment horizontal="left"/>
    </xf>
    <xf numFmtId="165" fontId="15" fillId="0" borderId="70" xfId="84" applyNumberFormat="1" applyFont="1" applyBorder="1" applyAlignment="1">
      <alignment horizontal="right" wrapText="1"/>
    </xf>
    <xf numFmtId="165" fontId="15" fillId="0" borderId="71" xfId="84" applyNumberFormat="1" applyFont="1" applyBorder="1" applyAlignment="1">
      <alignment horizontal="right" wrapText="1"/>
    </xf>
    <xf numFmtId="0" fontId="15" fillId="0" borderId="74" xfId="0" applyFont="1" applyBorder="1" applyAlignment="1">
      <alignment wrapText="1"/>
    </xf>
    <xf numFmtId="0" fontId="15" fillId="0" borderId="74" xfId="0" applyFont="1" applyBorder="1" applyAlignment="1">
      <alignment horizontal="center" wrapText="1"/>
    </xf>
    <xf numFmtId="165" fontId="15" fillId="0" borderId="76" xfId="0" applyNumberFormat="1" applyFont="1" applyBorder="1" applyAlignment="1">
      <alignment horizontal="right" vertical="top" wrapText="1"/>
    </xf>
    <xf numFmtId="165" fontId="85" fillId="0" borderId="71" xfId="0" applyNumberFormat="1" applyFont="1" applyBorder="1" applyAlignment="1">
      <alignment horizontal="right" vertical="top" wrapText="1"/>
    </xf>
    <xf numFmtId="166" fontId="15" fillId="0" borderId="76" xfId="0" applyNumberFormat="1" applyFont="1" applyBorder="1" applyAlignment="1">
      <alignment horizontal="right" vertical="top" wrapText="1"/>
    </xf>
    <xf numFmtId="166" fontId="85" fillId="0" borderId="71" xfId="0" applyNumberFormat="1" applyFont="1" applyBorder="1" applyAlignment="1">
      <alignment horizontal="right" vertical="top" wrapText="1"/>
    </xf>
    <xf numFmtId="0" fontId="0" fillId="0" borderId="0" xfId="0" quotePrefix="1" applyFill="1"/>
    <xf numFmtId="0" fontId="0" fillId="0" borderId="0" xfId="0" quotePrefix="1" applyFill="1" applyBorder="1"/>
    <xf numFmtId="0" fontId="58" fillId="7" borderId="0" xfId="93" applyFont="1" applyFill="1" applyBorder="1"/>
    <xf numFmtId="0" fontId="73" fillId="6" borderId="0" xfId="97" applyFont="1" applyFill="1" applyBorder="1" applyAlignment="1">
      <alignment horizontal="center" vertical="center"/>
    </xf>
    <xf numFmtId="0" fontId="63" fillId="6" borderId="0" xfId="97" applyFont="1" applyFill="1" applyBorder="1" applyAlignment="1">
      <alignment horizontal="left" vertical="center" wrapText="1"/>
    </xf>
    <xf numFmtId="0" fontId="73" fillId="0" borderId="0" xfId="97" applyFont="1" applyAlignment="1">
      <alignment horizontal="left"/>
    </xf>
    <xf numFmtId="0" fontId="63" fillId="0" borderId="0" xfId="97" applyFont="1" applyAlignment="1">
      <alignment horizontal="left"/>
    </xf>
    <xf numFmtId="0" fontId="17" fillId="2" borderId="53" xfId="0" applyFont="1" applyFill="1" applyBorder="1" applyAlignment="1">
      <alignment vertical="center"/>
    </xf>
    <xf numFmtId="0" fontId="18" fillId="2" borderId="54" xfId="0" applyFont="1" applyFill="1" applyBorder="1" applyAlignment="1">
      <alignment vertical="center"/>
    </xf>
    <xf numFmtId="0" fontId="18" fillId="2" borderId="55" xfId="0" applyFont="1" applyFill="1" applyBorder="1" applyAlignment="1">
      <alignment vertical="center"/>
    </xf>
    <xf numFmtId="0" fontId="12" fillId="0" borderId="6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62" xfId="0" applyFont="1" applyBorder="1" applyAlignment="1">
      <alignment horizontal="left" vertical="center"/>
    </xf>
    <xf numFmtId="0" fontId="15" fillId="0" borderId="59" xfId="84" applyFont="1" applyBorder="1" applyAlignment="1">
      <alignment horizontal="left" vertical="center" wrapText="1"/>
    </xf>
    <xf numFmtId="0" fontId="15" fillId="0" borderId="61" xfId="0" applyFont="1" applyBorder="1" applyAlignment="1">
      <alignmen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52"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65"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15" fillId="0" borderId="14" xfId="0" applyFont="1" applyBorder="1" applyAlignment="1">
      <alignment horizontal="left" vertical="top" wrapText="1"/>
    </xf>
    <xf numFmtId="0" fontId="15" fillId="0" borderId="5" xfId="0" applyFont="1" applyBorder="1" applyAlignment="1">
      <alignment horizontal="left" vertical="top" wrapText="1"/>
    </xf>
    <xf numFmtId="0" fontId="15" fillId="0" borderId="13"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6" fontId="85" fillId="0" borderId="13" xfId="84" applyNumberFormat="1" applyFont="1" applyBorder="1" applyAlignment="1">
      <alignment horizontal="center" vertical="top" wrapText="1"/>
    </xf>
    <xf numFmtId="6" fontId="85" fillId="0" borderId="14" xfId="84" applyNumberFormat="1" applyFont="1" applyBorder="1" applyAlignment="1">
      <alignment horizontal="center" vertical="top" wrapText="1"/>
    </xf>
    <xf numFmtId="0" fontId="12" fillId="0" borderId="8" xfId="0" applyFont="1" applyBorder="1" applyAlignment="1">
      <alignment horizontal="left" vertical="top" wrapText="1"/>
    </xf>
    <xf numFmtId="0" fontId="12" fillId="0" borderId="66" xfId="0" applyFont="1" applyBorder="1" applyAlignment="1">
      <alignment horizontal="left" vertical="top" wrapText="1"/>
    </xf>
    <xf numFmtId="0" fontId="12" fillId="0" borderId="65" xfId="0" applyFont="1" applyBorder="1" applyAlignment="1">
      <alignment vertical="top"/>
    </xf>
    <xf numFmtId="0" fontId="12" fillId="0" borderId="8" xfId="0" applyFont="1" applyBorder="1" applyAlignment="1">
      <alignment vertical="top"/>
    </xf>
    <xf numFmtId="0" fontId="12" fillId="0" borderId="4" xfId="0" applyFont="1" applyBorder="1" applyAlignment="1">
      <alignment vertical="top"/>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20" fillId="0" borderId="61" xfId="0" applyFont="1" applyBorder="1" applyAlignment="1">
      <alignment horizontal="left" vertical="center"/>
    </xf>
    <xf numFmtId="0" fontId="20" fillId="0" borderId="9" xfId="0" applyFont="1" applyBorder="1" applyAlignment="1">
      <alignment horizontal="left" vertical="center"/>
    </xf>
    <xf numFmtId="0" fontId="12" fillId="0" borderId="20" xfId="0" applyFont="1" applyBorder="1" applyAlignment="1">
      <alignment horizontal="left"/>
    </xf>
    <xf numFmtId="0" fontId="28" fillId="0" borderId="73" xfId="0" applyFont="1" applyBorder="1" applyAlignment="1">
      <alignment wrapText="1"/>
    </xf>
    <xf numFmtId="0" fontId="28" fillId="0" borderId="74" xfId="0" applyFont="1" applyBorder="1" applyAlignment="1">
      <alignment wrapText="1"/>
    </xf>
    <xf numFmtId="0" fontId="28" fillId="0" borderId="68" xfId="0" applyFont="1" applyBorder="1"/>
    <xf numFmtId="0" fontId="28" fillId="0" borderId="5" xfId="0" applyFont="1" applyBorder="1"/>
    <xf numFmtId="0" fontId="84" fillId="0" borderId="72" xfId="0" applyFont="1" applyBorder="1"/>
    <xf numFmtId="0" fontId="84" fillId="0" borderId="14" xfId="0" applyFont="1" applyBorder="1"/>
    <xf numFmtId="0" fontId="84" fillId="0" borderId="68" xfId="0" applyFont="1" applyBorder="1"/>
    <xf numFmtId="0" fontId="84" fillId="0" borderId="5" xfId="0" applyFont="1" applyBorder="1"/>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9" fillId="0" borderId="6" xfId="0" applyFont="1" applyBorder="1" applyAlignment="1">
      <alignment horizontal="center" vertical="center" wrapText="1"/>
    </xf>
    <xf numFmtId="0" fontId="19" fillId="0" borderId="67" xfId="0" applyFont="1" applyBorder="1" applyAlignment="1">
      <alignment horizontal="center" vertical="center" wrapText="1"/>
    </xf>
    <xf numFmtId="0" fontId="12" fillId="0" borderId="52" xfId="0" applyFont="1" applyBorder="1"/>
    <xf numFmtId="0" fontId="12" fillId="0" borderId="2" xfId="0" applyFont="1" applyBorder="1"/>
    <xf numFmtId="0" fontId="16" fillId="0" borderId="52" xfId="0" applyFont="1" applyBorder="1" applyAlignment="1">
      <alignment horizontal="left"/>
    </xf>
    <xf numFmtId="0" fontId="16" fillId="0" borderId="2" xfId="0" applyFont="1" applyBorder="1" applyAlignment="1">
      <alignment horizontal="left"/>
    </xf>
    <xf numFmtId="0" fontId="28" fillId="0" borderId="41" xfId="0" applyFont="1" applyBorder="1" applyAlignment="1">
      <alignment wrapText="1"/>
    </xf>
    <xf numFmtId="0" fontId="28" fillId="0" borderId="24" xfId="0" applyFont="1" applyBorder="1" applyAlignment="1">
      <alignment wrapText="1"/>
    </xf>
    <xf numFmtId="0" fontId="42" fillId="0" borderId="52" xfId="0" quotePrefix="1" applyFont="1" applyBorder="1" applyAlignment="1">
      <alignment horizontal="left"/>
    </xf>
    <xf numFmtId="0" fontId="42" fillId="0" borderId="0" xfId="0" quotePrefix="1" applyFont="1" applyAlignment="1">
      <alignment horizontal="left"/>
    </xf>
    <xf numFmtId="0" fontId="42" fillId="0" borderId="21" xfId="0" quotePrefix="1" applyFont="1" applyBorder="1" applyAlignment="1">
      <alignment horizontal="left"/>
    </xf>
    <xf numFmtId="0" fontId="50" fillId="7" borderId="24" xfId="97" applyFont="1" applyFill="1" applyBorder="1" applyAlignment="1">
      <alignment horizontal="left" vertical="center" wrapText="1"/>
    </xf>
    <xf numFmtId="0" fontId="50" fillId="7" borderId="17" xfId="97" applyFont="1" applyFill="1" applyBorder="1" applyAlignment="1">
      <alignment horizontal="left" vertical="center" wrapText="1"/>
    </xf>
    <xf numFmtId="0" fontId="50" fillId="7" borderId="18" xfId="97" applyFont="1" applyFill="1" applyBorder="1" applyAlignment="1">
      <alignment horizontal="left" vertical="center" wrapText="1"/>
    </xf>
    <xf numFmtId="0" fontId="50" fillId="7" borderId="19" xfId="97" applyFont="1" applyFill="1" applyBorder="1" applyAlignment="1">
      <alignment horizontal="left" vertical="center" wrapText="1"/>
    </xf>
    <xf numFmtId="0" fontId="58" fillId="7" borderId="0" xfId="93" applyFont="1" applyFill="1" applyBorder="1" applyAlignment="1">
      <alignment horizontal="left" vertical="center" wrapText="1"/>
    </xf>
    <xf numFmtId="0" fontId="58" fillId="7" borderId="0" xfId="93" applyFont="1" applyFill="1" applyAlignment="1">
      <alignment horizontal="left" vertical="center" wrapText="1"/>
    </xf>
    <xf numFmtId="0" fontId="88" fillId="7" borderId="0" xfId="94" quotePrefix="1" applyFill="1" applyAlignment="1" applyProtection="1">
      <alignment horizontal="left" vertical="center"/>
    </xf>
    <xf numFmtId="2" fontId="58" fillId="13" borderId="27" xfId="93" applyNumberFormat="1" applyFont="1" applyFill="1" applyBorder="1" applyAlignment="1" applyProtection="1">
      <alignment horizontal="center" vertical="center"/>
      <protection locked="0"/>
    </xf>
    <xf numFmtId="2" fontId="58" fillId="13" borderId="26" xfId="93" applyNumberFormat="1" applyFont="1" applyFill="1" applyBorder="1" applyAlignment="1" applyProtection="1">
      <alignment horizontal="center" vertical="center"/>
      <protection locked="0"/>
    </xf>
    <xf numFmtId="0" fontId="63" fillId="13" borderId="31" xfId="97" applyFont="1" applyFill="1" applyBorder="1" applyAlignment="1" applyProtection="1">
      <alignment horizontal="left" vertical="center" wrapText="1" shrinkToFit="1"/>
      <protection locked="0"/>
    </xf>
    <xf numFmtId="0" fontId="63" fillId="7" borderId="0" xfId="97" applyFont="1" applyFill="1" applyAlignment="1">
      <alignment horizontal="left" vertical="top" wrapText="1"/>
    </xf>
    <xf numFmtId="0" fontId="63" fillId="6" borderId="31" xfId="97" applyFont="1" applyFill="1" applyBorder="1" applyAlignment="1">
      <alignment horizontal="left" vertical="center"/>
    </xf>
    <xf numFmtId="0" fontId="94" fillId="11" borderId="42" xfId="97" applyFont="1" applyFill="1" applyBorder="1" applyAlignment="1">
      <alignment horizontal="left" vertical="center" wrapText="1"/>
    </xf>
    <xf numFmtId="0" fontId="94" fillId="11" borderId="33" xfId="97" applyFont="1" applyFill="1" applyBorder="1" applyAlignment="1">
      <alignment horizontal="left" vertical="center" wrapText="1"/>
    </xf>
    <xf numFmtId="0" fontId="94" fillId="11" borderId="43" xfId="97" applyFont="1" applyFill="1" applyBorder="1" applyAlignment="1">
      <alignment horizontal="left" vertical="center" wrapText="1"/>
    </xf>
    <xf numFmtId="0" fontId="94" fillId="11" borderId="44" xfId="97" applyFont="1" applyFill="1" applyBorder="1" applyAlignment="1">
      <alignment horizontal="left" vertical="center" wrapText="1"/>
    </xf>
    <xf numFmtId="0" fontId="94" fillId="11" borderId="0" xfId="97" applyFont="1" applyFill="1" applyAlignment="1">
      <alignment horizontal="left" vertical="center" wrapText="1"/>
    </xf>
    <xf numFmtId="0" fontId="94" fillId="11" borderId="45" xfId="97" applyFont="1" applyFill="1" applyBorder="1" applyAlignment="1">
      <alignment horizontal="left" vertical="center" wrapText="1"/>
    </xf>
    <xf numFmtId="0" fontId="94" fillId="11" borderId="46" xfId="97" applyFont="1" applyFill="1" applyBorder="1" applyAlignment="1">
      <alignment horizontal="left" vertical="center" wrapText="1"/>
    </xf>
    <xf numFmtId="0" fontId="94" fillId="11" borderId="20" xfId="97" applyFont="1" applyFill="1" applyBorder="1" applyAlignment="1">
      <alignment horizontal="left" vertical="center" wrapText="1"/>
    </xf>
    <xf numFmtId="0" fontId="94" fillId="11" borderId="47" xfId="97" applyFont="1" applyFill="1" applyBorder="1" applyAlignment="1">
      <alignment horizontal="left" vertical="center" wrapText="1"/>
    </xf>
    <xf numFmtId="9" fontId="63" fillId="13" borderId="37" xfId="88" applyFont="1" applyFill="1" applyBorder="1" applyAlignment="1" applyProtection="1">
      <alignment horizontal="center" vertical="center"/>
      <protection locked="0"/>
    </xf>
    <xf numFmtId="9" fontId="63" fillId="13" borderId="34" xfId="88" applyFont="1" applyFill="1" applyBorder="1" applyAlignment="1" applyProtection="1">
      <alignment horizontal="center" vertical="center"/>
      <protection locked="0"/>
    </xf>
    <xf numFmtId="9" fontId="63" fillId="13" borderId="32" xfId="88" applyFont="1" applyFill="1" applyBorder="1" applyAlignment="1" applyProtection="1">
      <alignment horizontal="center" vertical="center"/>
      <protection locked="0"/>
    </xf>
    <xf numFmtId="0" fontId="63" fillId="13" borderId="31" xfId="97" applyFont="1" applyFill="1" applyBorder="1" applyAlignment="1" applyProtection="1">
      <alignment horizontal="center" vertical="center"/>
      <protection locked="0"/>
    </xf>
    <xf numFmtId="0" fontId="63" fillId="13" borderId="37" xfId="97" applyFont="1" applyFill="1" applyBorder="1" applyAlignment="1" applyProtection="1">
      <alignment horizontal="left" vertical="center" wrapText="1" shrinkToFit="1"/>
      <protection locked="0"/>
    </xf>
    <xf numFmtId="0" fontId="63" fillId="13" borderId="34" xfId="97" applyFont="1" applyFill="1" applyBorder="1" applyAlignment="1" applyProtection="1">
      <alignment horizontal="left" vertical="center" wrapText="1" shrinkToFit="1"/>
      <protection locked="0"/>
    </xf>
    <xf numFmtId="0" fontId="63" fillId="13" borderId="32" xfId="97" applyFont="1" applyFill="1" applyBorder="1" applyAlignment="1" applyProtection="1">
      <alignment horizontal="left" vertical="center" wrapText="1" shrinkToFit="1"/>
      <protection locked="0"/>
    </xf>
    <xf numFmtId="0" fontId="63" fillId="13" borderId="37" xfId="97" applyFont="1" applyFill="1" applyBorder="1" applyAlignment="1" applyProtection="1">
      <alignment vertical="center" wrapText="1"/>
      <protection locked="0"/>
    </xf>
    <xf numFmtId="0" fontId="63" fillId="13" borderId="34" xfId="97" applyFont="1" applyFill="1" applyBorder="1" applyAlignment="1" applyProtection="1">
      <alignment vertical="center" wrapText="1"/>
      <protection locked="0"/>
    </xf>
    <xf numFmtId="0" fontId="63" fillId="13" borderId="32" xfId="97" applyFont="1" applyFill="1" applyBorder="1" applyAlignment="1" applyProtection="1">
      <alignment vertical="center" wrapText="1"/>
      <protection locked="0"/>
    </xf>
    <xf numFmtId="49" fontId="63" fillId="13" borderId="31" xfId="97" applyNumberFormat="1" applyFont="1" applyFill="1" applyBorder="1" applyAlignment="1" applyProtection="1">
      <alignment horizontal="center" vertical="center"/>
      <protection locked="0"/>
    </xf>
    <xf numFmtId="2" fontId="63" fillId="13" borderId="31" xfId="97" applyNumberFormat="1" applyFont="1" applyFill="1" applyBorder="1" applyAlignment="1" applyProtection="1">
      <alignment horizontal="center" vertical="center"/>
      <protection locked="0"/>
    </xf>
    <xf numFmtId="0" fontId="71" fillId="12" borderId="0" xfId="97" applyFont="1" applyFill="1" applyAlignment="1">
      <alignment horizontal="center" vertical="center"/>
    </xf>
    <xf numFmtId="0" fontId="93" fillId="11" borderId="24" xfId="94" applyFont="1" applyFill="1" applyBorder="1" applyAlignment="1" applyProtection="1">
      <alignment horizontal="left" vertical="center"/>
    </xf>
    <xf numFmtId="3" fontId="63" fillId="12" borderId="31" xfId="97" applyNumberFormat="1" applyFont="1" applyFill="1" applyBorder="1" applyAlignment="1">
      <alignment horizontal="center" vertical="center" shrinkToFit="1"/>
    </xf>
    <xf numFmtId="3" fontId="63" fillId="12" borderId="31" xfId="97" applyNumberFormat="1" applyFont="1" applyFill="1" applyBorder="1" applyAlignment="1">
      <alignment horizontal="center" vertical="center"/>
    </xf>
    <xf numFmtId="0" fontId="73" fillId="6" borderId="31" xfId="97" applyFont="1" applyFill="1" applyBorder="1" applyAlignment="1">
      <alignment horizontal="center" vertical="center"/>
    </xf>
    <xf numFmtId="0" fontId="63" fillId="6" borderId="31" xfId="97" applyFont="1" applyFill="1" applyBorder="1" applyAlignment="1">
      <alignment horizontal="center" vertical="center"/>
    </xf>
    <xf numFmtId="0" fontId="63" fillId="6" borderId="49" xfId="97" applyFont="1" applyFill="1" applyBorder="1" applyAlignment="1">
      <alignment horizontal="center" vertical="center"/>
    </xf>
    <xf numFmtId="0" fontId="73" fillId="6" borderId="49" xfId="97" applyFont="1" applyFill="1" applyBorder="1" applyAlignment="1">
      <alignment horizontal="center" vertical="center"/>
    </xf>
    <xf numFmtId="168" fontId="73" fillId="8" borderId="50" xfId="97" applyNumberFormat="1" applyFont="1" applyFill="1" applyBorder="1" applyAlignment="1">
      <alignment horizontal="center" vertical="center"/>
    </xf>
    <xf numFmtId="168" fontId="73" fillId="8" borderId="0" xfId="97" applyNumberFormat="1" applyFont="1" applyFill="1" applyAlignment="1">
      <alignment horizontal="center" vertical="center"/>
    </xf>
    <xf numFmtId="0" fontId="63" fillId="6" borderId="51" xfId="97" applyFont="1" applyFill="1" applyBorder="1" applyAlignment="1">
      <alignment horizontal="center" vertical="center"/>
    </xf>
    <xf numFmtId="0" fontId="73" fillId="6" borderId="51" xfId="97" applyFont="1" applyFill="1" applyBorder="1" applyAlignment="1">
      <alignment horizontal="center" vertical="center"/>
    </xf>
    <xf numFmtId="3" fontId="63" fillId="12" borderId="51" xfId="97" applyNumberFormat="1" applyFont="1" applyFill="1" applyBorder="1" applyAlignment="1">
      <alignment horizontal="center" vertical="center"/>
    </xf>
    <xf numFmtId="0" fontId="73" fillId="6" borderId="0" xfId="97" applyFont="1" applyFill="1" applyAlignment="1">
      <alignment horizontal="center" vertical="center"/>
    </xf>
    <xf numFmtId="0" fontId="63" fillId="6" borderId="0" xfId="97" applyFont="1" applyFill="1" applyAlignment="1">
      <alignment horizontal="center" vertical="center"/>
    </xf>
    <xf numFmtId="0" fontId="63" fillId="0" borderId="20" xfId="97" applyFont="1" applyBorder="1" applyAlignment="1">
      <alignment horizontal="center" vertical="center"/>
    </xf>
    <xf numFmtId="167" fontId="63" fillId="0" borderId="0" xfId="97" applyNumberFormat="1" applyFont="1" applyAlignment="1">
      <alignment horizontal="center" vertical="center"/>
    </xf>
    <xf numFmtId="0" fontId="63" fillId="0" borderId="0" xfId="97" applyFont="1" applyAlignment="1">
      <alignment horizontal="center" vertical="center"/>
    </xf>
    <xf numFmtId="0" fontId="73" fillId="0" borderId="0" xfId="97" applyFont="1" applyAlignment="1">
      <alignment horizontal="center" vertical="center"/>
    </xf>
    <xf numFmtId="0" fontId="63" fillId="13" borderId="31" xfId="97" applyFont="1" applyFill="1" applyBorder="1" applyAlignment="1" applyProtection="1">
      <alignment horizontal="center" vertical="center" wrapText="1" shrinkToFit="1"/>
      <protection locked="0"/>
    </xf>
    <xf numFmtId="9" fontId="63" fillId="6" borderId="37" xfId="82" applyFont="1" applyFill="1" applyBorder="1" applyAlignment="1">
      <alignment horizontal="center" vertical="center"/>
    </xf>
    <xf numFmtId="9" fontId="63" fillId="6" borderId="34" xfId="82" applyFont="1" applyFill="1" applyBorder="1" applyAlignment="1">
      <alignment horizontal="center" vertical="center"/>
    </xf>
    <xf numFmtId="9" fontId="63" fillId="6" borderId="32" xfId="82" applyFont="1" applyFill="1" applyBorder="1" applyAlignment="1">
      <alignment horizontal="center" vertical="center"/>
    </xf>
    <xf numFmtId="3" fontId="63" fillId="12" borderId="49" xfId="97" applyNumberFormat="1" applyFont="1" applyFill="1" applyBorder="1" applyAlignment="1">
      <alignment horizontal="center" vertical="center"/>
    </xf>
    <xf numFmtId="168" fontId="90" fillId="12" borderId="31" xfId="97" applyNumberFormat="1" applyFont="1" applyFill="1" applyBorder="1" applyAlignment="1">
      <alignment horizontal="center" vertical="center"/>
    </xf>
    <xf numFmtId="17" fontId="63" fillId="13" borderId="31" xfId="97" applyNumberFormat="1" applyFont="1" applyFill="1" applyBorder="1" applyAlignment="1" applyProtection="1">
      <alignment horizontal="center" vertical="center"/>
      <protection locked="0"/>
    </xf>
    <xf numFmtId="0" fontId="63" fillId="6" borderId="31" xfId="97" applyFont="1" applyFill="1" applyBorder="1" applyAlignment="1">
      <alignment horizontal="left" vertical="center" wrapText="1"/>
    </xf>
    <xf numFmtId="3" fontId="63" fillId="16" borderId="31" xfId="97" applyNumberFormat="1" applyFont="1" applyFill="1" applyBorder="1" applyAlignment="1" applyProtection="1">
      <alignment horizontal="center" vertical="center"/>
      <protection locked="0"/>
    </xf>
    <xf numFmtId="2" fontId="63" fillId="12" borderId="31" xfId="97" applyNumberFormat="1" applyFont="1" applyFill="1" applyBorder="1" applyAlignment="1">
      <alignment horizontal="center" vertical="center"/>
    </xf>
    <xf numFmtId="0" fontId="93" fillId="7" borderId="0" xfId="94" applyFont="1" applyFill="1" applyAlignment="1">
      <alignment horizontal="left" vertical="top" wrapText="1"/>
    </xf>
    <xf numFmtId="3" fontId="63" fillId="13" borderId="31" xfId="97" applyNumberFormat="1" applyFont="1" applyFill="1" applyBorder="1" applyAlignment="1" applyProtection="1">
      <alignment horizontal="center" vertical="center"/>
      <protection locked="0"/>
    </xf>
    <xf numFmtId="1" fontId="63" fillId="7" borderId="31" xfId="97" applyNumberFormat="1" applyFont="1" applyFill="1" applyBorder="1" applyAlignment="1">
      <alignment horizontal="center" vertical="center"/>
    </xf>
    <xf numFmtId="3" fontId="63" fillId="7" borderId="31" xfId="97" applyNumberFormat="1" applyFont="1" applyFill="1" applyBorder="1" applyAlignment="1">
      <alignment horizontal="center" vertical="center"/>
    </xf>
    <xf numFmtId="0" fontId="73" fillId="17" borderId="31" xfId="97" applyFont="1" applyFill="1" applyBorder="1" applyAlignment="1">
      <alignment horizontal="center" vertical="center"/>
    </xf>
    <xf numFmtId="0" fontId="73" fillId="17" borderId="31" xfId="97" applyFont="1" applyFill="1" applyBorder="1" applyAlignment="1">
      <alignment horizontal="center" vertical="center" wrapText="1"/>
    </xf>
    <xf numFmtId="2" fontId="63" fillId="0" borderId="31" xfId="97" applyNumberFormat="1" applyFont="1" applyBorder="1" applyAlignment="1">
      <alignment horizontal="center" vertical="center"/>
    </xf>
    <xf numFmtId="2" fontId="63" fillId="7" borderId="31" xfId="97" applyNumberFormat="1" applyFont="1" applyFill="1" applyBorder="1" applyAlignment="1">
      <alignment horizontal="center" vertical="center"/>
    </xf>
    <xf numFmtId="0" fontId="63" fillId="12" borderId="0" xfId="97" applyFont="1" applyFill="1" applyAlignment="1">
      <alignment horizontal="left" vertical="center" wrapText="1"/>
    </xf>
    <xf numFmtId="9" fontId="63" fillId="13" borderId="31" xfId="88" applyFont="1" applyFill="1" applyBorder="1" applyAlignment="1" applyProtection="1">
      <alignment horizontal="center" vertical="center"/>
      <protection locked="0"/>
    </xf>
    <xf numFmtId="0" fontId="73" fillId="17" borderId="31" xfId="97" applyFont="1" applyFill="1" applyBorder="1" applyAlignment="1">
      <alignment horizontal="center" vertical="top" wrapText="1"/>
    </xf>
    <xf numFmtId="0" fontId="73" fillId="17" borderId="31" xfId="97" applyFont="1" applyFill="1" applyBorder="1" applyAlignment="1">
      <alignment horizontal="left" vertical="center"/>
    </xf>
    <xf numFmtId="2" fontId="63" fillId="6" borderId="31" xfId="97" applyNumberFormat="1" applyFont="1" applyFill="1" applyBorder="1" applyAlignment="1">
      <alignment horizontal="center" vertical="center"/>
    </xf>
    <xf numFmtId="0" fontId="63" fillId="6" borderId="31" xfId="97" applyFont="1" applyFill="1" applyBorder="1" applyAlignment="1">
      <alignment horizontal="center"/>
    </xf>
    <xf numFmtId="0" fontId="73" fillId="12" borderId="0" xfId="97" applyFont="1" applyFill="1" applyAlignment="1">
      <alignment horizontal="left" vertical="center" wrapText="1"/>
    </xf>
    <xf numFmtId="9" fontId="63" fillId="0" borderId="31" xfId="88" applyFont="1" applyFill="1" applyBorder="1" applyAlignment="1" applyProtection="1">
      <alignment horizontal="center" vertical="center"/>
    </xf>
    <xf numFmtId="1" fontId="63" fillId="0" borderId="31" xfId="97" applyNumberFormat="1" applyFont="1" applyBorder="1" applyAlignment="1">
      <alignment horizontal="center" vertical="center"/>
    </xf>
    <xf numFmtId="0" fontId="63" fillId="12" borderId="31" xfId="97" applyFont="1" applyFill="1" applyBorder="1" applyAlignment="1">
      <alignment horizontal="center" vertical="center"/>
    </xf>
    <xf numFmtId="1" fontId="63" fillId="12" borderId="31" xfId="97" applyNumberFormat="1" applyFont="1" applyFill="1" applyBorder="1" applyAlignment="1">
      <alignment horizontal="center" vertical="center"/>
    </xf>
    <xf numFmtId="0" fontId="73" fillId="0" borderId="0" xfId="97" applyFont="1" applyAlignment="1">
      <alignment horizontal="left"/>
    </xf>
    <xf numFmtId="0" fontId="73" fillId="18" borderId="24" xfId="97" applyFont="1" applyFill="1" applyBorder="1" applyAlignment="1">
      <alignment horizontal="left" wrapText="1"/>
    </xf>
    <xf numFmtId="0" fontId="73" fillId="18" borderId="24" xfId="97" applyFont="1" applyFill="1" applyBorder="1" applyAlignment="1">
      <alignment horizontal="center"/>
    </xf>
    <xf numFmtId="0" fontId="63" fillId="0" borderId="24" xfId="97" applyFont="1" applyBorder="1" applyAlignment="1">
      <alignment horizontal="left"/>
    </xf>
    <xf numFmtId="0" fontId="63" fillId="0" borderId="24" xfId="97" applyFont="1" applyBorder="1" applyAlignment="1">
      <alignment horizontal="center"/>
    </xf>
    <xf numFmtId="0" fontId="63" fillId="0" borderId="0" xfId="97" applyFont="1" applyAlignment="1">
      <alignment horizontal="left" vertical="top" wrapText="1"/>
    </xf>
    <xf numFmtId="0" fontId="63" fillId="0" borderId="33" xfId="97" applyFont="1" applyBorder="1" applyAlignment="1">
      <alignment horizontal="left" vertical="top" wrapText="1"/>
    </xf>
    <xf numFmtId="0" fontId="73" fillId="18" borderId="17" xfId="97" applyFont="1" applyFill="1" applyBorder="1" applyAlignment="1">
      <alignment horizontal="left"/>
    </xf>
    <xf numFmtId="0" fontId="73" fillId="18" borderId="18" xfId="97" applyFont="1" applyFill="1" applyBorder="1" applyAlignment="1">
      <alignment horizontal="left"/>
    </xf>
    <xf numFmtId="0" fontId="73" fillId="18" borderId="19" xfId="97" applyFont="1" applyFill="1" applyBorder="1" applyAlignment="1">
      <alignment horizontal="left"/>
    </xf>
    <xf numFmtId="0" fontId="73" fillId="18" borderId="17" xfId="97" applyFont="1" applyFill="1" applyBorder="1" applyAlignment="1">
      <alignment horizontal="center"/>
    </xf>
    <xf numFmtId="0" fontId="73" fillId="18" borderId="19" xfId="97" applyFont="1" applyFill="1" applyBorder="1" applyAlignment="1">
      <alignment horizontal="center"/>
    </xf>
    <xf numFmtId="0" fontId="63" fillId="0" borderId="17" xfId="97" applyFont="1" applyBorder="1" applyAlignment="1">
      <alignment horizontal="left"/>
    </xf>
    <xf numFmtId="0" fontId="63" fillId="0" borderId="18" xfId="97" applyFont="1" applyBorder="1" applyAlignment="1">
      <alignment horizontal="left"/>
    </xf>
    <xf numFmtId="0" fontId="63" fillId="0" borderId="19" xfId="97" applyFont="1" applyBorder="1" applyAlignment="1">
      <alignment horizontal="left"/>
    </xf>
    <xf numFmtId="3" fontId="63" fillId="0" borderId="17" xfId="97" applyNumberFormat="1" applyFont="1" applyBorder="1" applyAlignment="1">
      <alignment horizontal="center"/>
    </xf>
    <xf numFmtId="3" fontId="63" fillId="0" borderId="19" xfId="97" applyNumberFormat="1" applyFont="1" applyBorder="1" applyAlignment="1">
      <alignment horizontal="center"/>
    </xf>
    <xf numFmtId="0" fontId="80" fillId="6" borderId="31" xfId="97" applyFont="1" applyFill="1" applyBorder="1" applyAlignment="1">
      <alignment horizontal="left" vertical="center"/>
    </xf>
    <xf numFmtId="0" fontId="73" fillId="17" borderId="31" xfId="97" quotePrefix="1" applyFont="1" applyFill="1" applyBorder="1" applyAlignment="1">
      <alignment horizontal="left" vertical="center"/>
    </xf>
    <xf numFmtId="0" fontId="80" fillId="6" borderId="31" xfId="97" applyFont="1" applyFill="1" applyBorder="1" applyAlignment="1">
      <alignment horizontal="left" vertical="center" wrapText="1"/>
    </xf>
    <xf numFmtId="0" fontId="81" fillId="6" borderId="31" xfId="97" applyFont="1" applyFill="1" applyBorder="1" applyAlignment="1">
      <alignment horizontal="left" vertical="center" wrapText="1"/>
    </xf>
    <xf numFmtId="2" fontId="63" fillId="13" borderId="31" xfId="97" applyNumberFormat="1" applyFont="1" applyFill="1" applyBorder="1" applyAlignment="1" applyProtection="1">
      <alignment horizontal="center" vertical="center" shrinkToFit="1"/>
      <protection locked="0"/>
    </xf>
    <xf numFmtId="0" fontId="76" fillId="11" borderId="24" xfId="94" applyFont="1" applyFill="1" applyBorder="1" applyAlignment="1" applyProtection="1">
      <alignment horizontal="left" vertical="center"/>
    </xf>
    <xf numFmtId="0" fontId="63" fillId="11" borderId="33" xfId="97" applyFont="1" applyFill="1" applyBorder="1" applyAlignment="1">
      <alignment horizontal="left" vertical="center" wrapText="1"/>
    </xf>
    <xf numFmtId="0" fontId="63" fillId="11" borderId="0" xfId="97" applyFont="1" applyFill="1" applyAlignment="1">
      <alignment horizontal="left" vertical="center" wrapText="1"/>
    </xf>
    <xf numFmtId="0" fontId="15" fillId="0" borderId="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2" fillId="0" borderId="60" xfId="0" applyFont="1" applyBorder="1" applyAlignment="1" applyProtection="1">
      <alignment horizontal="left" vertical="top"/>
      <protection locked="0"/>
    </xf>
    <xf numFmtId="0" fontId="15" fillId="0" borderId="5" xfId="0" applyFont="1" applyBorder="1" applyAlignment="1" applyProtection="1">
      <alignment wrapText="1"/>
      <protection locked="0"/>
    </xf>
    <xf numFmtId="1" fontId="15" fillId="0" borderId="5" xfId="0" applyNumberFormat="1" applyFont="1" applyBorder="1" applyAlignment="1" applyProtection="1">
      <alignment wrapText="1"/>
      <protection locked="0"/>
    </xf>
    <xf numFmtId="0" fontId="15" fillId="0" borderId="24" xfId="0" applyFont="1" applyBorder="1" applyAlignment="1" applyProtection="1">
      <alignment wrapText="1"/>
      <protection locked="0"/>
    </xf>
    <xf numFmtId="0" fontId="15" fillId="0" borderId="14" xfId="0" applyFont="1" applyBorder="1" applyAlignment="1" applyProtection="1">
      <alignment wrapText="1"/>
      <protection locked="0"/>
    </xf>
    <xf numFmtId="0" fontId="15" fillId="0" borderId="74" xfId="0" applyFont="1" applyBorder="1" applyAlignment="1" applyProtection="1">
      <alignment wrapText="1"/>
      <protection locked="0"/>
    </xf>
    <xf numFmtId="165" fontId="15" fillId="0" borderId="75" xfId="84" applyNumberFormat="1" applyFont="1" applyBorder="1" applyAlignment="1" applyProtection="1">
      <alignment horizontal="right" wrapText="1"/>
      <protection locked="0"/>
    </xf>
    <xf numFmtId="0" fontId="15" fillId="0" borderId="52" xfId="0" applyFont="1" applyBorder="1" applyAlignment="1" applyProtection="1">
      <alignment horizontal="left" vertical="top" wrapText="1"/>
      <protection locked="0"/>
    </xf>
    <xf numFmtId="3" fontId="63" fillId="12" borderId="31" xfId="97" applyNumberFormat="1" applyFont="1" applyFill="1" applyBorder="1" applyAlignment="1" applyProtection="1">
      <alignment horizontal="center" vertical="center"/>
    </xf>
    <xf numFmtId="0" fontId="63" fillId="6" borderId="37" xfId="97" applyFont="1" applyFill="1" applyBorder="1" applyAlignment="1">
      <alignment horizontal="center" vertical="center"/>
    </xf>
    <xf numFmtId="0" fontId="63" fillId="6" borderId="34" xfId="97" applyFont="1" applyFill="1" applyBorder="1" applyAlignment="1">
      <alignment horizontal="center" vertical="center"/>
    </xf>
    <xf numFmtId="0" fontId="63" fillId="6" borderId="32" xfId="97" applyFont="1" applyFill="1" applyBorder="1" applyAlignment="1">
      <alignment horizontal="center" vertical="center"/>
    </xf>
  </cellXfs>
  <cellStyles count="98">
    <cellStyle name="Comma 2" xfId="87" xr:uid="{A12BBEAD-BCF8-49CE-B705-0DF73C2E90BA}"/>
    <cellStyle name="Currency" xfId="95" builtinId="4"/>
    <cellStyle name="Currency 2" xfId="85"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0" xr:uid="{DC938552-4938-476D-9EEF-8BB3938764CC}"/>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2" xfId="89" xr:uid="{D80E7DEB-BF43-4C40-B277-BD69021E181E}"/>
    <cellStyle name="Hyperlink 3" xfId="94" xr:uid="{AE1CE98B-9FF5-4206-8045-ED5AEF4BF1F6}"/>
    <cellStyle name="Normal" xfId="0" builtinId="0"/>
    <cellStyle name="Normal 2" xfId="81" xr:uid="{9536E22F-F561-47B5-B69F-4DEF154759D8}"/>
    <cellStyle name="Normal 2 2" xfId="83" xr:uid="{5749FFBF-9983-4708-946C-EFFF6D9E8AC1}"/>
    <cellStyle name="Normal 2 3" xfId="86" xr:uid="{235FE15D-5045-40A8-89CD-F9E09DB4D66E}"/>
    <cellStyle name="Normal 3" xfId="91" xr:uid="{1D643F36-E354-418C-98F2-521475E2B5E9}"/>
    <cellStyle name="Normal 3 2" xfId="92" xr:uid="{DDAC7F30-9272-45E8-9346-AFDE749BD2D6}"/>
    <cellStyle name="Normal 3 3" xfId="93" xr:uid="{C29FE08E-AA36-4563-BD16-CDD3C0284C31}"/>
    <cellStyle name="Normal 3 4" xfId="96" xr:uid="{7CCD4969-16D9-4283-AB2E-6EE0057CD867}"/>
    <cellStyle name="Normal 4" xfId="84" xr:uid="{2B503718-233B-4094-8BC1-130161330E56}"/>
    <cellStyle name="Normal 5" xfId="97" xr:uid="{B5EEB175-3659-453A-9681-8144FFC1ADCA}"/>
    <cellStyle name="Percent" xfId="82" builtinId="5"/>
    <cellStyle name="Percent 2" xfId="88"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831850</xdr:colOff>
          <xdr:row>2</xdr:row>
          <xdr:rowOff>285750</xdr:rowOff>
        </xdr:from>
        <xdr:to>
          <xdr:col>8</xdr:col>
          <xdr:colOff>1219200</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412750</xdr:colOff>
      <xdr:row>21</xdr:row>
      <xdr:rowOff>152400</xdr:rowOff>
    </xdr:from>
    <xdr:to>
      <xdr:col>15</xdr:col>
      <xdr:colOff>619161</xdr:colOff>
      <xdr:row>22</xdr:row>
      <xdr:rowOff>101600</xdr:rowOff>
    </xdr:to>
    <xdr:cxnSp macro="">
      <xdr:nvCxnSpPr>
        <xdr:cNvPr id="2" name="Elbow Connector 2">
          <a:extLst>
            <a:ext uri="{FF2B5EF4-FFF2-40B4-BE49-F238E27FC236}">
              <a16:creationId xmlns:a16="http://schemas.microsoft.com/office/drawing/2014/main" id="{00000000-0008-0000-0400-000002000000}"/>
            </a:ext>
          </a:extLst>
        </xdr:cNvPr>
        <xdr:cNvCxnSpPr/>
      </xdr:nvCxnSpPr>
      <xdr:spPr>
        <a:xfrm rot="10800000" flipV="1">
          <a:off x="6689725" y="7219950"/>
          <a:ext cx="1673261" cy="139700"/>
        </a:xfrm>
        <a:prstGeom prst="bentConnector3">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396875</xdr:colOff>
      <xdr:row>21</xdr:row>
      <xdr:rowOff>158750</xdr:rowOff>
    </xdr:from>
    <xdr:to>
      <xdr:col>15</xdr:col>
      <xdr:colOff>638247</xdr:colOff>
      <xdr:row>23</xdr:row>
      <xdr:rowOff>114300</xdr:rowOff>
    </xdr:to>
    <xdr:cxnSp macro="">
      <xdr:nvCxnSpPr>
        <xdr:cNvPr id="3" name="Elbow Connector 4">
          <a:extLst>
            <a:ext uri="{FF2B5EF4-FFF2-40B4-BE49-F238E27FC236}">
              <a16:creationId xmlns:a16="http://schemas.microsoft.com/office/drawing/2014/main" id="{00000000-0008-0000-0400-000003000000}"/>
            </a:ext>
          </a:extLst>
        </xdr:cNvPr>
        <xdr:cNvCxnSpPr/>
      </xdr:nvCxnSpPr>
      <xdr:spPr>
        <a:xfrm rot="10800000" flipV="1">
          <a:off x="6673850" y="7226300"/>
          <a:ext cx="1708222" cy="336550"/>
        </a:xfrm>
        <a:prstGeom prst="bentConnector3">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95250</xdr:colOff>
      <xdr:row>35</xdr:row>
      <xdr:rowOff>57150</xdr:rowOff>
    </xdr:from>
    <xdr:to>
      <xdr:col>17</xdr:col>
      <xdr:colOff>869950</xdr:colOff>
      <xdr:row>35</xdr:row>
      <xdr:rowOff>222250</xdr:rowOff>
    </xdr:to>
    <xdr:cxnSp macro="">
      <xdr:nvCxnSpPr>
        <xdr:cNvPr id="4" name="Elbow Connector 6">
          <a:extLst>
            <a:ext uri="{FF2B5EF4-FFF2-40B4-BE49-F238E27FC236}">
              <a16:creationId xmlns:a16="http://schemas.microsoft.com/office/drawing/2014/main" id="{00000000-0008-0000-0400-000004000000}"/>
            </a:ext>
          </a:extLst>
        </xdr:cNvPr>
        <xdr:cNvCxnSpPr/>
      </xdr:nvCxnSpPr>
      <xdr:spPr>
        <a:xfrm rot="10800000" flipV="1">
          <a:off x="7839075" y="9410700"/>
          <a:ext cx="1831975" cy="165100"/>
        </a:xfrm>
        <a:prstGeom prst="bentConnector3">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resources/economic-evaluation-manua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nzta.govt.nz/resources/monetised-benefits-and-costs-manual"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nzta.govt.nz/resources/monetised-benefits-and-costs-manual"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4"/>
  <sheetViews>
    <sheetView showGridLines="0" tabSelected="1" topLeftCell="A10" zoomScale="80" zoomScaleNormal="80" workbookViewId="0">
      <selection activeCell="I17" sqref="I17"/>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5.25" style="1" bestFit="1" customWidth="1"/>
    <col min="11" max="11" width="11" style="1"/>
    <col min="12" max="12" width="13.75" style="1" bestFit="1" customWidth="1"/>
    <col min="13" max="13" width="11" style="1"/>
    <col min="14" max="14" width="12.58203125" bestFit="1" customWidth="1"/>
  </cols>
  <sheetData>
    <row r="1" spans="2:20" ht="33" customHeight="1" thickBot="1"/>
    <row r="2" spans="2:20" ht="66" customHeight="1" thickBot="1">
      <c r="B2" s="264" t="s">
        <v>0</v>
      </c>
      <c r="C2" s="265"/>
      <c r="D2" s="265"/>
      <c r="E2" s="265"/>
      <c r="F2" s="265"/>
      <c r="G2" s="265"/>
      <c r="H2" s="265"/>
      <c r="I2" s="266"/>
      <c r="J2" t="s">
        <v>1</v>
      </c>
      <c r="K2"/>
      <c r="L2"/>
      <c r="M2"/>
    </row>
    <row r="3" spans="2:20" ht="57" customHeight="1" thickTop="1" thickBot="1">
      <c r="B3" s="233" t="s">
        <v>2</v>
      </c>
      <c r="C3" s="234">
        <f ca="1">NOW()</f>
        <v>45030.572017361112</v>
      </c>
      <c r="D3" s="235" t="s">
        <v>3</v>
      </c>
      <c r="E3" s="236" t="str">
        <f>_xlfn.CONCAT(_xlfn.VALUETOTEXT('SP6-1'!I21)," - ",_xlfn.VALUETOTEXT('SP6-1'!I21+'SP6-1'!I25))</f>
        <v xml:space="preserve"> - 0</v>
      </c>
      <c r="F3" s="237" t="s">
        <v>4</v>
      </c>
      <c r="G3" s="272"/>
      <c r="H3" s="272"/>
      <c r="I3" s="433" t="s">
        <v>5</v>
      </c>
      <c r="J3" s="44" t="s">
        <v>6</v>
      </c>
      <c r="K3"/>
      <c r="L3" s="14"/>
      <c r="M3" s="14"/>
      <c r="N3" s="14"/>
      <c r="O3" s="14"/>
      <c r="P3" s="14"/>
      <c r="Q3" s="14"/>
      <c r="R3" s="14"/>
      <c r="S3" s="14"/>
      <c r="T3" s="14"/>
    </row>
    <row r="4" spans="2:20" s="3" customFormat="1" ht="28" customHeight="1" thickTop="1">
      <c r="B4" s="267" t="s">
        <v>7</v>
      </c>
      <c r="C4" s="268"/>
      <c r="D4" s="269" t="s">
        <v>8</v>
      </c>
      <c r="E4" s="270"/>
      <c r="F4" s="269" t="s">
        <v>9</v>
      </c>
      <c r="G4" s="270"/>
      <c r="H4" s="269" t="s">
        <v>10</v>
      </c>
      <c r="I4" s="271"/>
      <c r="J4" s="14"/>
      <c r="K4" s="14"/>
      <c r="L4" s="14"/>
      <c r="M4" s="14"/>
      <c r="N4" s="14"/>
      <c r="O4" s="14"/>
      <c r="P4" s="14"/>
      <c r="Q4" s="14"/>
      <c r="R4" s="14"/>
      <c r="S4" s="14"/>
      <c r="T4" s="14"/>
    </row>
    <row r="5" spans="2:20" s="12" customFormat="1" ht="28" customHeight="1">
      <c r="B5" s="440" t="s">
        <v>11</v>
      </c>
      <c r="C5" s="431"/>
      <c r="D5" s="430" t="s">
        <v>11</v>
      </c>
      <c r="E5" s="431"/>
      <c r="F5" s="430" t="s">
        <v>11</v>
      </c>
      <c r="G5" s="431"/>
      <c r="H5" s="430" t="s">
        <v>11</v>
      </c>
      <c r="I5" s="432"/>
    </row>
    <row r="6" spans="2:20" s="12" customFormat="1" ht="28" customHeight="1">
      <c r="B6" s="238"/>
      <c r="C6" s="231"/>
      <c r="D6" s="231"/>
      <c r="E6" s="231"/>
      <c r="F6" s="231"/>
      <c r="G6" s="231"/>
      <c r="H6" s="231"/>
      <c r="I6" s="239"/>
    </row>
    <row r="7" spans="2:20" s="8" customFormat="1" ht="51" customHeight="1">
      <c r="B7" s="293" t="s">
        <v>12</v>
      </c>
      <c r="C7" s="294"/>
      <c r="D7" s="295"/>
      <c r="E7" s="285" t="s">
        <v>13</v>
      </c>
      <c r="F7" s="286"/>
      <c r="G7" s="285" t="s">
        <v>14</v>
      </c>
      <c r="H7" s="291"/>
      <c r="I7" s="292"/>
      <c r="J7" s="6"/>
      <c r="K7" s="6"/>
    </row>
    <row r="8" spans="2:20" s="7" customFormat="1" ht="35.15" customHeight="1">
      <c r="B8" s="273" t="s">
        <v>15</v>
      </c>
      <c r="C8" s="274"/>
      <c r="D8" s="275"/>
      <c r="E8" s="287" t="s">
        <v>16</v>
      </c>
      <c r="F8" s="289">
        <f>'SP6-2 (1)'!N7</f>
        <v>0</v>
      </c>
      <c r="G8" s="284" t="s">
        <v>589</v>
      </c>
      <c r="H8" s="284"/>
      <c r="I8" s="254">
        <f>'SP6-1'!J41</f>
        <v>0</v>
      </c>
      <c r="J8" s="4"/>
      <c r="K8" s="4"/>
    </row>
    <row r="9" spans="2:20" s="4" customFormat="1" ht="35.15" customHeight="1">
      <c r="B9" s="276"/>
      <c r="C9" s="277"/>
      <c r="D9" s="278"/>
      <c r="E9" s="288"/>
      <c r="F9" s="290"/>
      <c r="G9" s="282"/>
      <c r="H9" s="282"/>
      <c r="I9" s="253"/>
    </row>
    <row r="10" spans="2:20" s="4" customFormat="1" ht="35.15" customHeight="1">
      <c r="B10" s="276"/>
      <c r="C10" s="277"/>
      <c r="D10" s="278"/>
      <c r="E10" s="287" t="s">
        <v>18</v>
      </c>
      <c r="F10" s="289">
        <f>SUM('SP6-2 (1)'!H13:J27)</f>
        <v>0</v>
      </c>
      <c r="G10" s="283" t="s">
        <v>19</v>
      </c>
      <c r="H10" s="283"/>
      <c r="I10" s="46">
        <f>'SP6-1'!J42</f>
        <v>0</v>
      </c>
    </row>
    <row r="11" spans="2:20" s="4" customFormat="1" ht="35.15" customHeight="1">
      <c r="B11" s="276"/>
      <c r="C11" s="277"/>
      <c r="D11" s="278"/>
      <c r="E11" s="288"/>
      <c r="F11" s="290"/>
      <c r="G11" s="284" t="s">
        <v>588</v>
      </c>
      <c r="H11" s="284"/>
      <c r="I11" s="256">
        <f>'SP6-1'!M41</f>
        <v>0</v>
      </c>
    </row>
    <row r="12" spans="2:20" s="4" customFormat="1" ht="57" customHeight="1">
      <c r="B12" s="279"/>
      <c r="C12" s="280"/>
      <c r="D12" s="281"/>
      <c r="E12" s="232" t="s">
        <v>20</v>
      </c>
      <c r="F12" s="45">
        <f>F8+F10</f>
        <v>0</v>
      </c>
      <c r="G12" s="282"/>
      <c r="H12" s="282"/>
      <c r="I12" s="255"/>
    </row>
    <row r="13" spans="2:20" s="4" customFormat="1" ht="25" customHeight="1">
      <c r="B13" s="299"/>
      <c r="C13" s="300"/>
      <c r="I13" s="240"/>
    </row>
    <row r="14" spans="2:20" s="3" customFormat="1" ht="43" customHeight="1">
      <c r="B14" s="317" t="s">
        <v>21</v>
      </c>
      <c r="C14" s="318"/>
      <c r="D14" s="310" t="s">
        <v>22</v>
      </c>
      <c r="E14" s="311"/>
      <c r="F14" s="311"/>
      <c r="G14" s="312"/>
      <c r="H14" s="313" t="s">
        <v>23</v>
      </c>
      <c r="I14" s="314"/>
      <c r="J14" s="2"/>
      <c r="K14" s="2"/>
      <c r="L14" s="2"/>
      <c r="M14" s="2"/>
    </row>
    <row r="15" spans="2:20" s="6" customFormat="1" ht="28" customHeight="1">
      <c r="B15" s="315" t="s">
        <v>24</v>
      </c>
      <c r="C15" s="316"/>
      <c r="D15" s="5" t="s">
        <v>25</v>
      </c>
      <c r="E15" s="5" t="s">
        <v>26</v>
      </c>
      <c r="F15" s="5" t="s">
        <v>27</v>
      </c>
      <c r="G15" s="5" t="s">
        <v>28</v>
      </c>
      <c r="H15" s="5" t="s">
        <v>27</v>
      </c>
      <c r="I15" s="241" t="s">
        <v>28</v>
      </c>
      <c r="J15" s="4"/>
      <c r="L15" s="38"/>
      <c r="M15" s="38"/>
      <c r="N15" s="38"/>
      <c r="O15" s="4"/>
      <c r="P15" s="4"/>
      <c r="Q15" s="4"/>
      <c r="R15" s="4"/>
      <c r="S15" s="4"/>
    </row>
    <row r="16" spans="2:20" ht="28" customHeight="1">
      <c r="B16" s="242" t="s">
        <v>29</v>
      </c>
      <c r="C16" s="21"/>
      <c r="I16" s="243"/>
      <c r="J16" s="4"/>
      <c r="K16"/>
      <c r="L16" s="4"/>
      <c r="M16" s="4"/>
      <c r="N16" s="4"/>
      <c r="O16" s="4"/>
      <c r="P16" s="4"/>
      <c r="Q16" s="4"/>
      <c r="R16" s="4"/>
      <c r="S16" s="4"/>
    </row>
    <row r="17" spans="2:18" s="4" customFormat="1" ht="28" customHeight="1">
      <c r="B17" s="308" t="s">
        <v>30</v>
      </c>
      <c r="C17" s="309"/>
      <c r="D17" s="36" t="s">
        <v>31</v>
      </c>
      <c r="E17" s="17" t="s">
        <v>17</v>
      </c>
      <c r="F17" s="35"/>
      <c r="G17" s="35"/>
      <c r="H17" s="35"/>
      <c r="I17" s="244">
        <f>IFERROR('SP6-4'!M26/'SP6-4'!M23,0)*('SP6-1'!I25-1)*'SP6-1'!J40</f>
        <v>0</v>
      </c>
      <c r="L17" s="40"/>
      <c r="M17" s="41"/>
      <c r="N17" s="39"/>
    </row>
    <row r="18" spans="2:18" ht="28" customHeight="1">
      <c r="B18" s="242" t="s">
        <v>34</v>
      </c>
      <c r="C18" s="22"/>
      <c r="D18" s="245"/>
      <c r="E18" s="245"/>
      <c r="F18" s="245"/>
      <c r="G18" s="245"/>
      <c r="H18" s="245"/>
      <c r="I18" s="246"/>
      <c r="K18"/>
      <c r="M18" s="4"/>
      <c r="N18" s="4"/>
    </row>
    <row r="19" spans="2:18" s="4" customFormat="1" ht="28" customHeight="1">
      <c r="B19" s="304"/>
      <c r="C19" s="305"/>
      <c r="D19" s="13"/>
      <c r="E19" s="17" t="s">
        <v>17</v>
      </c>
      <c r="F19" s="434" t="s">
        <v>11</v>
      </c>
      <c r="G19" s="434" t="s">
        <v>11</v>
      </c>
      <c r="H19" s="435" t="s">
        <v>11</v>
      </c>
      <c r="I19" s="244" t="s">
        <v>11</v>
      </c>
      <c r="L19" s="40"/>
      <c r="M19" s="41"/>
      <c r="N19" s="37"/>
    </row>
    <row r="20" spans="2:18" ht="28" customHeight="1">
      <c r="B20" s="247" t="s">
        <v>35</v>
      </c>
      <c r="C20" s="23"/>
      <c r="D20" s="245"/>
      <c r="E20" s="245"/>
      <c r="F20" s="245"/>
      <c r="G20" s="245"/>
      <c r="H20" s="245"/>
      <c r="I20" s="246"/>
      <c r="K20"/>
      <c r="M20" s="4"/>
      <c r="N20" s="4"/>
    </row>
    <row r="21" spans="2:18" ht="28" customHeight="1">
      <c r="B21" s="304" t="s">
        <v>36</v>
      </c>
      <c r="C21" s="305"/>
      <c r="D21" s="13" t="s">
        <v>37</v>
      </c>
      <c r="E21" s="17" t="s">
        <v>17</v>
      </c>
      <c r="F21" s="17" t="s">
        <v>17</v>
      </c>
      <c r="G21" s="17" t="s">
        <v>17</v>
      </c>
      <c r="H21" s="35">
        <v>0</v>
      </c>
      <c r="I21" s="244">
        <f>('SP6-3'!O17/Tables!K48)*('SP6-1'!I25-1)*'SP6-1'!J38</f>
        <v>0</v>
      </c>
      <c r="J21" s="49"/>
      <c r="K21"/>
      <c r="L21" s="40"/>
      <c r="M21" s="41"/>
      <c r="N21" s="39"/>
    </row>
    <row r="22" spans="2:18" s="4" customFormat="1" ht="28" customHeight="1">
      <c r="B22" s="304"/>
      <c r="C22" s="305"/>
      <c r="D22" s="13" t="s">
        <v>409</v>
      </c>
      <c r="E22" s="17" t="s">
        <v>17</v>
      </c>
      <c r="F22" s="434" t="s">
        <v>11</v>
      </c>
      <c r="G22" s="434" t="s">
        <v>11</v>
      </c>
      <c r="H22" s="435" t="s">
        <v>11</v>
      </c>
      <c r="I22" s="244">
        <f>('SP6-3'!O26/Tables!K48)*('SP6-1'!I25-1)*'SP6-1'!J39</f>
        <v>0</v>
      </c>
      <c r="L22" s="40"/>
      <c r="M22" s="41"/>
      <c r="N22" s="37"/>
      <c r="O22"/>
      <c r="P22"/>
      <c r="Q22"/>
      <c r="R22"/>
    </row>
    <row r="23" spans="2:18" ht="28" customHeight="1">
      <c r="B23" s="248" t="s">
        <v>38</v>
      </c>
      <c r="C23" s="21"/>
      <c r="D23" s="245"/>
      <c r="E23" s="245"/>
      <c r="F23" s="245"/>
      <c r="G23" s="245"/>
      <c r="H23" s="245"/>
      <c r="I23" s="246"/>
      <c r="K23"/>
      <c r="M23" s="4"/>
      <c r="N23" s="4"/>
    </row>
    <row r="24" spans="2:18" s="4" customFormat="1" ht="28" customHeight="1">
      <c r="B24" s="308" t="s">
        <v>39</v>
      </c>
      <c r="C24" s="309"/>
      <c r="D24" s="94" t="s">
        <v>40</v>
      </c>
      <c r="E24" s="95" t="s">
        <v>17</v>
      </c>
      <c r="F24" s="436" t="s">
        <v>11</v>
      </c>
      <c r="G24" s="436" t="s">
        <v>11</v>
      </c>
      <c r="H24" s="96" t="s">
        <v>17</v>
      </c>
      <c r="I24" s="249">
        <v>0</v>
      </c>
      <c r="L24" s="40"/>
      <c r="M24" s="41"/>
      <c r="N24" s="39"/>
      <c r="O24"/>
      <c r="P24"/>
      <c r="Q24"/>
      <c r="R24"/>
    </row>
    <row r="25" spans="2:18" ht="28" customHeight="1">
      <c r="B25" s="321" t="s">
        <v>44</v>
      </c>
      <c r="C25" s="322"/>
      <c r="D25" s="322"/>
      <c r="E25" s="322"/>
      <c r="F25" s="322"/>
      <c r="G25" s="322"/>
      <c r="H25" s="322"/>
      <c r="I25" s="323"/>
      <c r="K25"/>
      <c r="M25" s="4"/>
      <c r="N25" s="4"/>
    </row>
    <row r="26" spans="2:18" ht="28" customHeight="1">
      <c r="B26" s="319" t="s">
        <v>47</v>
      </c>
      <c r="C26" s="320"/>
      <c r="D26" s="96" t="s">
        <v>442</v>
      </c>
      <c r="E26" s="95" t="s">
        <v>17</v>
      </c>
      <c r="F26" s="436" t="s">
        <v>11</v>
      </c>
      <c r="G26" s="436" t="s">
        <v>11</v>
      </c>
      <c r="H26" s="96" t="s">
        <v>17</v>
      </c>
      <c r="I26" s="250">
        <v>0</v>
      </c>
      <c r="K26"/>
      <c r="M26" s="4"/>
      <c r="N26" s="4"/>
    </row>
    <row r="27" spans="2:18" s="4" customFormat="1" ht="28" customHeight="1">
      <c r="B27" s="306" t="s">
        <v>45</v>
      </c>
      <c r="C27" s="307"/>
      <c r="D27" s="97" t="s">
        <v>46</v>
      </c>
      <c r="E27" s="92" t="s">
        <v>17</v>
      </c>
      <c r="F27" s="437" t="s">
        <v>11</v>
      </c>
      <c r="G27" s="437" t="s">
        <v>11</v>
      </c>
      <c r="H27" s="93" t="s">
        <v>17</v>
      </c>
      <c r="I27" s="249" t="s">
        <v>17</v>
      </c>
      <c r="L27" s="42"/>
      <c r="M27" s="43"/>
      <c r="N27" s="39"/>
    </row>
    <row r="28" spans="2:18" s="4" customFormat="1" ht="28" customHeight="1" thickBot="1">
      <c r="B28" s="302" t="s">
        <v>47</v>
      </c>
      <c r="C28" s="303"/>
      <c r="D28" s="251" t="s">
        <v>37</v>
      </c>
      <c r="E28" s="252" t="s">
        <v>17</v>
      </c>
      <c r="F28" s="438" t="s">
        <v>11</v>
      </c>
      <c r="G28" s="438" t="s">
        <v>11</v>
      </c>
      <c r="H28" s="438" t="s">
        <v>11</v>
      </c>
      <c r="I28" s="439" t="s">
        <v>11</v>
      </c>
      <c r="L28" s="40"/>
      <c r="M28" s="41"/>
      <c r="N28" s="37"/>
    </row>
    <row r="29" spans="2:18" s="6" customFormat="1">
      <c r="L29" s="4"/>
      <c r="M29" s="4"/>
      <c r="N29" s="4"/>
    </row>
    <row r="30" spans="2:18" s="6" customFormat="1">
      <c r="B30" s="301" t="s">
        <v>48</v>
      </c>
      <c r="C30" s="301"/>
      <c r="D30" s="16"/>
      <c r="E30" s="16"/>
      <c r="F30" s="16"/>
      <c r="G30" s="16"/>
      <c r="H30" s="16"/>
      <c r="I30" s="16"/>
      <c r="L30" s="4"/>
      <c r="M30" s="4"/>
      <c r="N30" s="4"/>
    </row>
    <row r="31" spans="2:18" s="9" customFormat="1" ht="40" customHeight="1">
      <c r="B31" s="296"/>
      <c r="C31" s="297"/>
      <c r="D31" s="297"/>
      <c r="E31" s="297"/>
      <c r="F31" s="297"/>
      <c r="G31" s="297"/>
      <c r="H31" s="297"/>
      <c r="I31" s="298"/>
      <c r="L31" s="4"/>
      <c r="M31" s="4"/>
      <c r="N31" s="4"/>
    </row>
    <row r="32" spans="2:18">
      <c r="L32" s="4"/>
      <c r="M32" s="4"/>
      <c r="N32" s="4"/>
    </row>
    <row r="33" spans="12:14">
      <c r="L33" s="4"/>
      <c r="M33" s="4"/>
      <c r="N33" s="4"/>
    </row>
    <row r="34" spans="12:14">
      <c r="L34" s="4"/>
      <c r="M34" s="4"/>
      <c r="N34" s="4"/>
    </row>
  </sheetData>
  <sheetProtection algorithmName="SHA-512" hashValue="EmZG6DjL0eXW8A9FOqOMDoIaN0NvDgeVgEwYzSTMDau+Ljzky0c7edXwngpqDe+xV5GRYudK83xAOit90LsC3w==" saltValue="tYhq2pKQb6SgNagHkWGfLA==" spinCount="100000" sheet="1" objects="1" scenarios="1"/>
  <protectedRanges>
    <protectedRange sqref="J3" name="Range2_1"/>
  </protectedRanges>
  <mergeCells count="39">
    <mergeCell ref="B31:I31"/>
    <mergeCell ref="B13:C13"/>
    <mergeCell ref="B30:C30"/>
    <mergeCell ref="B28:C28"/>
    <mergeCell ref="B19:C19"/>
    <mergeCell ref="B22:C22"/>
    <mergeCell ref="B27:C27"/>
    <mergeCell ref="B24:C24"/>
    <mergeCell ref="D14:G14"/>
    <mergeCell ref="H14:I14"/>
    <mergeCell ref="B17:C17"/>
    <mergeCell ref="B15:C15"/>
    <mergeCell ref="B21:C21"/>
    <mergeCell ref="B14:C14"/>
    <mergeCell ref="B26:C26"/>
    <mergeCell ref="B25:I25"/>
    <mergeCell ref="B8:D12"/>
    <mergeCell ref="G12:H12"/>
    <mergeCell ref="G10:H10"/>
    <mergeCell ref="G11:H11"/>
    <mergeCell ref="E7:F7"/>
    <mergeCell ref="E8:E9"/>
    <mergeCell ref="F8:F9"/>
    <mergeCell ref="E10:E11"/>
    <mergeCell ref="F10:F11"/>
    <mergeCell ref="G7:I7"/>
    <mergeCell ref="B7:D7"/>
    <mergeCell ref="G8:H8"/>
    <mergeCell ref="G9:H9"/>
    <mergeCell ref="B2:I2"/>
    <mergeCell ref="B4:C4"/>
    <mergeCell ref="B5:C5"/>
    <mergeCell ref="D5:E5"/>
    <mergeCell ref="D4:E4"/>
    <mergeCell ref="F4:G4"/>
    <mergeCell ref="F5:G5"/>
    <mergeCell ref="H4:I4"/>
    <mergeCell ref="H5:I5"/>
    <mergeCell ref="G3:H3"/>
  </mergeCells>
  <phoneticPr fontId="3" type="noConversion"/>
  <dataValidations count="1">
    <dataValidation type="list" allowBlank="1" showInputMessage="1" showErrorMessage="1" sqref="L17 L21:L22 L24 L27:L28 L19" xr:uid="{EEB57C4A-2F42-41A7-A9D9-470B97E5744A}">
      <formula1>#REF!</formula1>
    </dataValidation>
  </dataValidations>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831850</xdr:colOff>
                    <xdr:row>2</xdr:row>
                    <xdr:rowOff>285750</xdr:rowOff>
                  </from>
                  <to>
                    <xdr:col>8</xdr:col>
                    <xdr:colOff>1219200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xr:uid="{3868E784-81E8-495B-8333-1271A052BFB6}">
          <x14:formula1>
            <xm:f>'Benefits Framework'!$C$9:$C$73</xm:f>
          </x14:formula1>
          <xm:sqref>D28 D21:D22 D19 D26</xm:sqref>
        </x14:dataValidation>
        <x14:dataValidation type="list" allowBlank="1" showInputMessage="1" xr:uid="{7F353724-2C21-408C-AED7-7AA7327EE5A5}">
          <x14:formula1>
            <xm:f>'Benefits Framework'!$I$2:$I$10</xm:f>
          </x14:formula1>
          <xm:sqref>B28:C28 B26:C26</xm:sqref>
        </x14:dataValidation>
        <x14:dataValidation type="list" allowBlank="1" showInputMessage="1" xr:uid="{65C95072-8FE0-48FA-8F0B-B5EB0A5BD752}">
          <x14:formula1>
            <xm:f>'Benefits Framework'!$E$2:$E$3</xm:f>
          </x14:formula1>
          <xm:sqref>B21:C22</xm:sqref>
        </x14:dataValidation>
        <x14:dataValidation type="list" allowBlank="1" showInputMessage="1" showErrorMessage="1" xr:uid="{8AAAD5E8-F1AE-4357-8BEC-02F7065F72F2}">
          <x14:formula1>
            <xm:f>Tables!$S$1:$U$1</xm:f>
          </x14:formula1>
          <xm:sqref>J3</xm:sqref>
        </x14:dataValidation>
        <x14:dataValidation type="list" allowBlank="1" showInputMessage="1" xr:uid="{00000000-0002-0000-0000-000000000000}">
          <x14:formula1>
            <xm:f>'Benefits Framework'!$C$2:$C$3</xm:f>
          </x14:formula1>
          <xm:sqref>B19:C19</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201E-F990-4FDA-B1D5-3E9C880A5D88}">
  <sheetPr>
    <pageSetUpPr fitToPage="1"/>
  </sheetPr>
  <dimension ref="A1:Z82"/>
  <sheetViews>
    <sheetView zoomScaleNormal="100" workbookViewId="0">
      <selection activeCell="E27" sqref="E27"/>
    </sheetView>
  </sheetViews>
  <sheetFormatPr defaultRowHeight="13.5"/>
  <cols>
    <col min="1" max="9" width="9.33203125" style="143" customWidth="1"/>
    <col min="10" max="20" width="8.83203125" style="143" customWidth="1"/>
    <col min="21" max="256" width="9" style="143"/>
    <col min="257" max="265" width="9.33203125" style="143" customWidth="1"/>
    <col min="266" max="276" width="8.83203125" style="143" customWidth="1"/>
    <col min="277" max="512" width="9" style="143"/>
    <col min="513" max="521" width="9.33203125" style="143" customWidth="1"/>
    <col min="522" max="532" width="8.83203125" style="143" customWidth="1"/>
    <col min="533" max="768" width="9" style="143"/>
    <col min="769" max="777" width="9.33203125" style="143" customWidth="1"/>
    <col min="778" max="788" width="8.83203125" style="143" customWidth="1"/>
    <col min="789" max="1024" width="9" style="143"/>
    <col min="1025" max="1033" width="9.33203125" style="143" customWidth="1"/>
    <col min="1034" max="1044" width="8.83203125" style="143" customWidth="1"/>
    <col min="1045" max="1280" width="9" style="143"/>
    <col min="1281" max="1289" width="9.33203125" style="143" customWidth="1"/>
    <col min="1290" max="1300" width="8.83203125" style="143" customWidth="1"/>
    <col min="1301" max="1536" width="9" style="143"/>
    <col min="1537" max="1545" width="9.33203125" style="143" customWidth="1"/>
    <col min="1546" max="1556" width="8.83203125" style="143" customWidth="1"/>
    <col min="1557" max="1792" width="9" style="143"/>
    <col min="1793" max="1801" width="9.33203125" style="143" customWidth="1"/>
    <col min="1802" max="1812" width="8.83203125" style="143" customWidth="1"/>
    <col min="1813" max="2048" width="9" style="143"/>
    <col min="2049" max="2057" width="9.33203125" style="143" customWidth="1"/>
    <col min="2058" max="2068" width="8.83203125" style="143" customWidth="1"/>
    <col min="2069" max="2304" width="9" style="143"/>
    <col min="2305" max="2313" width="9.33203125" style="143" customWidth="1"/>
    <col min="2314" max="2324" width="8.83203125" style="143" customWidth="1"/>
    <col min="2325" max="2560" width="9" style="143"/>
    <col min="2561" max="2569" width="9.33203125" style="143" customWidth="1"/>
    <col min="2570" max="2580" width="8.83203125" style="143" customWidth="1"/>
    <col min="2581" max="2816" width="9" style="143"/>
    <col min="2817" max="2825" width="9.33203125" style="143" customWidth="1"/>
    <col min="2826" max="2836" width="8.83203125" style="143" customWidth="1"/>
    <col min="2837" max="3072" width="9" style="143"/>
    <col min="3073" max="3081" width="9.33203125" style="143" customWidth="1"/>
    <col min="3082" max="3092" width="8.83203125" style="143" customWidth="1"/>
    <col min="3093" max="3328" width="9" style="143"/>
    <col min="3329" max="3337" width="9.33203125" style="143" customWidth="1"/>
    <col min="3338" max="3348" width="8.83203125" style="143" customWidth="1"/>
    <col min="3349" max="3584" width="9" style="143"/>
    <col min="3585" max="3593" width="9.33203125" style="143" customWidth="1"/>
    <col min="3594" max="3604" width="8.83203125" style="143" customWidth="1"/>
    <col min="3605" max="3840" width="9" style="143"/>
    <col min="3841" max="3849" width="9.33203125" style="143" customWidth="1"/>
    <col min="3850" max="3860" width="8.83203125" style="143" customWidth="1"/>
    <col min="3861" max="4096" width="9" style="143"/>
    <col min="4097" max="4105" width="9.33203125" style="143" customWidth="1"/>
    <col min="4106" max="4116" width="8.83203125" style="143" customWidth="1"/>
    <col min="4117" max="4352" width="9" style="143"/>
    <col min="4353" max="4361" width="9.33203125" style="143" customWidth="1"/>
    <col min="4362" max="4372" width="8.83203125" style="143" customWidth="1"/>
    <col min="4373" max="4608" width="9" style="143"/>
    <col min="4609" max="4617" width="9.33203125" style="143" customWidth="1"/>
    <col min="4618" max="4628" width="8.83203125" style="143" customWidth="1"/>
    <col min="4629" max="4864" width="9" style="143"/>
    <col min="4865" max="4873" width="9.33203125" style="143" customWidth="1"/>
    <col min="4874" max="4884" width="8.83203125" style="143" customWidth="1"/>
    <col min="4885" max="5120" width="9" style="143"/>
    <col min="5121" max="5129" width="9.33203125" style="143" customWidth="1"/>
    <col min="5130" max="5140" width="8.83203125" style="143" customWidth="1"/>
    <col min="5141" max="5376" width="9" style="143"/>
    <col min="5377" max="5385" width="9.33203125" style="143" customWidth="1"/>
    <col min="5386" max="5396" width="8.83203125" style="143" customWidth="1"/>
    <col min="5397" max="5632" width="9" style="143"/>
    <col min="5633" max="5641" width="9.33203125" style="143" customWidth="1"/>
    <col min="5642" max="5652" width="8.83203125" style="143" customWidth="1"/>
    <col min="5653" max="5888" width="9" style="143"/>
    <col min="5889" max="5897" width="9.33203125" style="143" customWidth="1"/>
    <col min="5898" max="5908" width="8.83203125" style="143" customWidth="1"/>
    <col min="5909" max="6144" width="9" style="143"/>
    <col min="6145" max="6153" width="9.33203125" style="143" customWidth="1"/>
    <col min="6154" max="6164" width="8.83203125" style="143" customWidth="1"/>
    <col min="6165" max="6400" width="9" style="143"/>
    <col min="6401" max="6409" width="9.33203125" style="143" customWidth="1"/>
    <col min="6410" max="6420" width="8.83203125" style="143" customWidth="1"/>
    <col min="6421" max="6656" width="9" style="143"/>
    <col min="6657" max="6665" width="9.33203125" style="143" customWidth="1"/>
    <col min="6666" max="6676" width="8.83203125" style="143" customWidth="1"/>
    <col min="6677" max="6912" width="9" style="143"/>
    <col min="6913" max="6921" width="9.33203125" style="143" customWidth="1"/>
    <col min="6922" max="6932" width="8.83203125" style="143" customWidth="1"/>
    <col min="6933" max="7168" width="9" style="143"/>
    <col min="7169" max="7177" width="9.33203125" style="143" customWidth="1"/>
    <col min="7178" max="7188" width="8.83203125" style="143" customWidth="1"/>
    <col min="7189" max="7424" width="9" style="143"/>
    <col min="7425" max="7433" width="9.33203125" style="143" customWidth="1"/>
    <col min="7434" max="7444" width="8.83203125" style="143" customWidth="1"/>
    <col min="7445" max="7680" width="9" style="143"/>
    <col min="7681" max="7689" width="9.33203125" style="143" customWidth="1"/>
    <col min="7690" max="7700" width="8.83203125" style="143" customWidth="1"/>
    <col min="7701" max="7936" width="9" style="143"/>
    <col min="7937" max="7945" width="9.33203125" style="143" customWidth="1"/>
    <col min="7946" max="7956" width="8.83203125" style="143" customWidth="1"/>
    <col min="7957" max="8192" width="9" style="143"/>
    <col min="8193" max="8201" width="9.33203125" style="143" customWidth="1"/>
    <col min="8202" max="8212" width="8.83203125" style="143" customWidth="1"/>
    <col min="8213" max="8448" width="9" style="143"/>
    <col min="8449" max="8457" width="9.33203125" style="143" customWidth="1"/>
    <col min="8458" max="8468" width="8.83203125" style="143" customWidth="1"/>
    <col min="8469" max="8704" width="9" style="143"/>
    <col min="8705" max="8713" width="9.33203125" style="143" customWidth="1"/>
    <col min="8714" max="8724" width="8.83203125" style="143" customWidth="1"/>
    <col min="8725" max="8960" width="9" style="143"/>
    <col min="8961" max="8969" width="9.33203125" style="143" customWidth="1"/>
    <col min="8970" max="8980" width="8.83203125" style="143" customWidth="1"/>
    <col min="8981" max="9216" width="9" style="143"/>
    <col min="9217" max="9225" width="9.33203125" style="143" customWidth="1"/>
    <col min="9226" max="9236" width="8.83203125" style="143" customWidth="1"/>
    <col min="9237" max="9472" width="9" style="143"/>
    <col min="9473" max="9481" width="9.33203125" style="143" customWidth="1"/>
    <col min="9482" max="9492" width="8.83203125" style="143" customWidth="1"/>
    <col min="9493" max="9728" width="9" style="143"/>
    <col min="9729" max="9737" width="9.33203125" style="143" customWidth="1"/>
    <col min="9738" max="9748" width="8.83203125" style="143" customWidth="1"/>
    <col min="9749" max="9984" width="9" style="143"/>
    <col min="9985" max="9993" width="9.33203125" style="143" customWidth="1"/>
    <col min="9994" max="10004" width="8.83203125" style="143" customWidth="1"/>
    <col min="10005" max="10240" width="9" style="143"/>
    <col min="10241" max="10249" width="9.33203125" style="143" customWidth="1"/>
    <col min="10250" max="10260" width="8.83203125" style="143" customWidth="1"/>
    <col min="10261" max="10496" width="9" style="143"/>
    <col min="10497" max="10505" width="9.33203125" style="143" customWidth="1"/>
    <col min="10506" max="10516" width="8.83203125" style="143" customWidth="1"/>
    <col min="10517" max="10752" width="9" style="143"/>
    <col min="10753" max="10761" width="9.33203125" style="143" customWidth="1"/>
    <col min="10762" max="10772" width="8.83203125" style="143" customWidth="1"/>
    <col min="10773" max="11008" width="9" style="143"/>
    <col min="11009" max="11017" width="9.33203125" style="143" customWidth="1"/>
    <col min="11018" max="11028" width="8.83203125" style="143" customWidth="1"/>
    <col min="11029" max="11264" width="9" style="143"/>
    <col min="11265" max="11273" width="9.33203125" style="143" customWidth="1"/>
    <col min="11274" max="11284" width="8.83203125" style="143" customWidth="1"/>
    <col min="11285" max="11520" width="9" style="143"/>
    <col min="11521" max="11529" width="9.33203125" style="143" customWidth="1"/>
    <col min="11530" max="11540" width="8.83203125" style="143" customWidth="1"/>
    <col min="11541" max="11776" width="9" style="143"/>
    <col min="11777" max="11785" width="9.33203125" style="143" customWidth="1"/>
    <col min="11786" max="11796" width="8.83203125" style="143" customWidth="1"/>
    <col min="11797" max="12032" width="9" style="143"/>
    <col min="12033" max="12041" width="9.33203125" style="143" customWidth="1"/>
    <col min="12042" max="12052" width="8.83203125" style="143" customWidth="1"/>
    <col min="12053" max="12288" width="9" style="143"/>
    <col min="12289" max="12297" width="9.33203125" style="143" customWidth="1"/>
    <col min="12298" max="12308" width="8.83203125" style="143" customWidth="1"/>
    <col min="12309" max="12544" width="9" style="143"/>
    <col min="12545" max="12553" width="9.33203125" style="143" customWidth="1"/>
    <col min="12554" max="12564" width="8.83203125" style="143" customWidth="1"/>
    <col min="12565" max="12800" width="9" style="143"/>
    <col min="12801" max="12809" width="9.33203125" style="143" customWidth="1"/>
    <col min="12810" max="12820" width="8.83203125" style="143" customWidth="1"/>
    <col min="12821" max="13056" width="9" style="143"/>
    <col min="13057" max="13065" width="9.33203125" style="143" customWidth="1"/>
    <col min="13066" max="13076" width="8.83203125" style="143" customWidth="1"/>
    <col min="13077" max="13312" width="9" style="143"/>
    <col min="13313" max="13321" width="9.33203125" style="143" customWidth="1"/>
    <col min="13322" max="13332" width="8.83203125" style="143" customWidth="1"/>
    <col min="13333" max="13568" width="9" style="143"/>
    <col min="13569" max="13577" width="9.33203125" style="143" customWidth="1"/>
    <col min="13578" max="13588" width="8.83203125" style="143" customWidth="1"/>
    <col min="13589" max="13824" width="9" style="143"/>
    <col min="13825" max="13833" width="9.33203125" style="143" customWidth="1"/>
    <col min="13834" max="13844" width="8.83203125" style="143" customWidth="1"/>
    <col min="13845" max="14080" width="9" style="143"/>
    <col min="14081" max="14089" width="9.33203125" style="143" customWidth="1"/>
    <col min="14090" max="14100" width="8.83203125" style="143" customWidth="1"/>
    <col min="14101" max="14336" width="9" style="143"/>
    <col min="14337" max="14345" width="9.33203125" style="143" customWidth="1"/>
    <col min="14346" max="14356" width="8.83203125" style="143" customWidth="1"/>
    <col min="14357" max="14592" width="9" style="143"/>
    <col min="14593" max="14601" width="9.33203125" style="143" customWidth="1"/>
    <col min="14602" max="14612" width="8.83203125" style="143" customWidth="1"/>
    <col min="14613" max="14848" width="9" style="143"/>
    <col min="14849" max="14857" width="9.33203125" style="143" customWidth="1"/>
    <col min="14858" max="14868" width="8.83203125" style="143" customWidth="1"/>
    <col min="14869" max="15104" width="9" style="143"/>
    <col min="15105" max="15113" width="9.33203125" style="143" customWidth="1"/>
    <col min="15114" max="15124" width="8.83203125" style="143" customWidth="1"/>
    <col min="15125" max="15360" width="9" style="143"/>
    <col min="15361" max="15369" width="9.33203125" style="143" customWidth="1"/>
    <col min="15370" max="15380" width="8.83203125" style="143" customWidth="1"/>
    <col min="15381" max="15616" width="9" style="143"/>
    <col min="15617" max="15625" width="9.33203125" style="143" customWidth="1"/>
    <col min="15626" max="15636" width="8.83203125" style="143" customWidth="1"/>
    <col min="15637" max="15872" width="9" style="143"/>
    <col min="15873" max="15881" width="9.33203125" style="143" customWidth="1"/>
    <col min="15882" max="15892" width="8.83203125" style="143" customWidth="1"/>
    <col min="15893" max="16128" width="9" style="143"/>
    <col min="16129" max="16137" width="9.33203125" style="143" customWidth="1"/>
    <col min="16138" max="16148" width="8.83203125" style="143" customWidth="1"/>
    <col min="16149" max="16384" width="9" style="143"/>
  </cols>
  <sheetData>
    <row r="1" spans="1:26" s="138" customFormat="1" ht="16.5" customHeight="1">
      <c r="B1" s="137"/>
      <c r="C1" s="137"/>
      <c r="J1" s="140" t="s">
        <v>337</v>
      </c>
      <c r="R1" s="137"/>
    </row>
    <row r="2" spans="1:26" ht="19.5" customHeight="1">
      <c r="A2" s="141" t="s">
        <v>454</v>
      </c>
      <c r="B2" s="144"/>
      <c r="C2" s="144"/>
      <c r="D2" s="140"/>
      <c r="E2" s="140"/>
      <c r="F2" s="140"/>
      <c r="G2" s="140"/>
      <c r="H2" s="140"/>
      <c r="J2" s="142" t="s">
        <v>338</v>
      </c>
      <c r="K2" s="140"/>
      <c r="L2" s="140"/>
      <c r="M2" s="140"/>
      <c r="N2" s="140"/>
      <c r="O2" s="140"/>
      <c r="P2" s="140"/>
      <c r="Q2" s="140"/>
      <c r="R2" s="140"/>
      <c r="S2" s="140"/>
      <c r="T2" s="140"/>
      <c r="U2" s="140"/>
      <c r="V2" s="140"/>
      <c r="W2" s="140"/>
      <c r="X2" s="140"/>
      <c r="Y2" s="140"/>
      <c r="Z2" s="140"/>
    </row>
    <row r="3" spans="1:26" s="138" customFormat="1" ht="11.25" customHeight="1">
      <c r="A3" s="144" t="s">
        <v>559</v>
      </c>
      <c r="B3" s="144"/>
      <c r="C3" s="144"/>
      <c r="D3" s="140"/>
      <c r="E3" s="140"/>
      <c r="F3" s="140"/>
      <c r="G3" s="140"/>
      <c r="H3" s="145" t="str">
        <f>'SP6-1'!L3</f>
        <v>Spreadsheet 14-Apr-2023</v>
      </c>
      <c r="I3" s="140"/>
      <c r="J3" s="140"/>
      <c r="K3" s="140"/>
      <c r="L3" s="140"/>
      <c r="M3" s="140"/>
      <c r="N3" s="140"/>
      <c r="O3" s="140"/>
    </row>
    <row r="4" spans="1:26" s="138" customFormat="1" ht="17.5" customHeight="1" thickBot="1">
      <c r="A4" s="150"/>
      <c r="B4" s="150"/>
      <c r="C4" s="150"/>
      <c r="D4" s="140"/>
      <c r="E4" s="140"/>
      <c r="F4" s="140"/>
      <c r="G4" s="140"/>
      <c r="H4" s="140"/>
      <c r="I4" s="140"/>
      <c r="J4" s="140"/>
      <c r="K4" s="140"/>
      <c r="L4" s="140"/>
      <c r="M4" s="140"/>
      <c r="N4" s="140"/>
      <c r="O4" s="140"/>
    </row>
    <row r="5" spans="1:26" s="138" customFormat="1" ht="3.75" customHeight="1" thickBot="1">
      <c r="A5" s="154"/>
      <c r="B5" s="154"/>
      <c r="C5" s="152"/>
      <c r="D5" s="152"/>
      <c r="E5" s="152"/>
      <c r="F5" s="152"/>
      <c r="G5" s="152"/>
      <c r="H5" s="152"/>
      <c r="I5" s="152"/>
      <c r="J5" s="140"/>
      <c r="K5" s="140"/>
      <c r="L5" s="140"/>
      <c r="M5" s="140"/>
      <c r="N5" s="140"/>
      <c r="O5" s="140"/>
    </row>
    <row r="6" spans="1:26" s="138" customFormat="1" ht="19.5" customHeight="1" thickBot="1">
      <c r="A6" s="153" t="s">
        <v>369</v>
      </c>
      <c r="B6" s="153"/>
      <c r="C6" s="153"/>
      <c r="D6" s="153"/>
      <c r="E6" s="203" t="s">
        <v>351</v>
      </c>
      <c r="F6" s="204">
        <f>'SP6-1'!I21</f>
        <v>0</v>
      </c>
      <c r="G6" s="153"/>
      <c r="H6" s="153"/>
      <c r="I6" s="153"/>
      <c r="J6" s="140"/>
      <c r="K6" s="140"/>
      <c r="L6" s="140"/>
      <c r="M6" s="140"/>
      <c r="N6" s="140"/>
      <c r="O6" s="140"/>
    </row>
    <row r="7" spans="1:26" s="138" customFormat="1" ht="19.5" customHeight="1" thickBot="1">
      <c r="A7" s="153" t="s">
        <v>379</v>
      </c>
      <c r="B7" s="153"/>
      <c r="C7" s="153"/>
      <c r="D7" s="153"/>
      <c r="E7" s="203" t="s">
        <v>351</v>
      </c>
      <c r="F7" s="204">
        <f>'SP6-1'!I35</f>
        <v>0</v>
      </c>
      <c r="G7" s="153"/>
      <c r="H7" s="153"/>
      <c r="I7" s="153"/>
      <c r="J7" s="140"/>
      <c r="K7" s="140"/>
      <c r="L7" s="140"/>
      <c r="M7" s="140"/>
      <c r="N7" s="140"/>
      <c r="O7" s="140"/>
    </row>
    <row r="8" spans="1:26" s="138" customFormat="1" ht="15.75" customHeight="1" thickBot="1">
      <c r="A8" s="153"/>
      <c r="B8" s="153"/>
      <c r="C8" s="153"/>
      <c r="D8" s="153"/>
      <c r="E8" s="153"/>
      <c r="F8" s="153"/>
      <c r="G8" s="153"/>
      <c r="H8" s="153"/>
      <c r="I8" s="153"/>
      <c r="J8" s="140"/>
      <c r="K8" s="140"/>
      <c r="L8" s="140"/>
      <c r="M8" s="140"/>
      <c r="N8" s="140"/>
      <c r="O8" s="140"/>
    </row>
    <row r="9" spans="1:26" s="138" customFormat="1" ht="36" customHeight="1" thickBot="1">
      <c r="A9" s="423" t="s">
        <v>437</v>
      </c>
      <c r="B9" s="423"/>
      <c r="C9" s="423"/>
      <c r="D9" s="423"/>
      <c r="E9" s="185" t="s">
        <v>375</v>
      </c>
      <c r="F9" s="205" t="s">
        <v>380</v>
      </c>
      <c r="G9" s="205" t="s">
        <v>381</v>
      </c>
      <c r="H9" s="205" t="s">
        <v>382</v>
      </c>
      <c r="I9" s="205" t="s">
        <v>438</v>
      </c>
      <c r="J9" s="140"/>
      <c r="K9" s="140"/>
      <c r="L9" s="140"/>
      <c r="M9" s="140"/>
      <c r="N9" s="140"/>
      <c r="O9" s="140"/>
    </row>
    <row r="10" spans="1:26" s="138" customFormat="1" ht="19.5" customHeight="1" thickBot="1">
      <c r="A10" s="424" t="s">
        <v>383</v>
      </c>
      <c r="B10" s="424"/>
      <c r="C10" s="424"/>
      <c r="D10" s="424"/>
      <c r="E10" s="424"/>
      <c r="F10" s="424"/>
      <c r="G10" s="424"/>
      <c r="H10" s="424"/>
      <c r="I10" s="424"/>
      <c r="J10" s="140"/>
      <c r="K10" s="140"/>
      <c r="L10" s="140"/>
      <c r="M10" s="140"/>
      <c r="N10" s="140"/>
      <c r="O10" s="140"/>
    </row>
    <row r="11" spans="1:26" s="138" customFormat="1" ht="21" customHeight="1" thickBot="1">
      <c r="A11" s="425" t="s">
        <v>560</v>
      </c>
      <c r="B11" s="425"/>
      <c r="C11" s="425"/>
      <c r="D11" s="425"/>
      <c r="E11" s="206"/>
      <c r="F11" s="206"/>
      <c r="G11" s="206"/>
      <c r="H11" s="206"/>
      <c r="I11" s="206"/>
      <c r="J11" s="140"/>
      <c r="K11" s="140"/>
      <c r="L11" s="140"/>
      <c r="M11" s="140"/>
      <c r="N11" s="140"/>
      <c r="O11" s="140"/>
    </row>
    <row r="12" spans="1:26" s="138" customFormat="1" ht="21" customHeight="1" thickBot="1">
      <c r="A12" s="425" t="s">
        <v>561</v>
      </c>
      <c r="B12" s="425"/>
      <c r="C12" s="425"/>
      <c r="D12" s="425"/>
      <c r="E12" s="206"/>
      <c r="F12" s="206"/>
      <c r="G12" s="206"/>
      <c r="H12" s="206"/>
      <c r="I12" s="206"/>
      <c r="J12" s="140"/>
      <c r="K12" s="140"/>
      <c r="L12" s="140"/>
      <c r="M12" s="140"/>
      <c r="N12" s="140"/>
      <c r="O12" s="140"/>
    </row>
    <row r="13" spans="1:26" s="138" customFormat="1" ht="21" customHeight="1" thickBot="1">
      <c r="A13" s="425" t="s">
        <v>273</v>
      </c>
      <c r="B13" s="425"/>
      <c r="C13" s="425"/>
      <c r="D13" s="425"/>
      <c r="E13" s="206"/>
      <c r="F13" s="206"/>
      <c r="G13" s="206"/>
      <c r="H13" s="206"/>
      <c r="I13" s="206"/>
      <c r="J13" s="140"/>
      <c r="K13" s="140"/>
      <c r="L13" s="140"/>
      <c r="M13" s="140"/>
      <c r="N13" s="140"/>
      <c r="O13" s="140"/>
    </row>
    <row r="14" spans="1:26" s="138" customFormat="1" ht="19.5" customHeight="1" thickBot="1">
      <c r="A14" s="424" t="s">
        <v>439</v>
      </c>
      <c r="B14" s="424"/>
      <c r="C14" s="424"/>
      <c r="D14" s="424"/>
      <c r="E14" s="207">
        <f>SUM(E11:E13)</f>
        <v>0</v>
      </c>
      <c r="F14" s="207">
        <f>SUM(F11:F13)</f>
        <v>0</v>
      </c>
      <c r="G14" s="207">
        <f>SUM(G11:G13)</f>
        <v>0</v>
      </c>
      <c r="H14" s="207">
        <f>SUM(H11:H13)</f>
        <v>0</v>
      </c>
      <c r="I14" s="207">
        <f>SUM(I11:I13)</f>
        <v>0</v>
      </c>
      <c r="J14" s="140"/>
      <c r="K14" s="140"/>
      <c r="L14" s="140"/>
      <c r="M14" s="140"/>
      <c r="N14" s="140"/>
      <c r="O14" s="140"/>
    </row>
    <row r="15" spans="1:26" s="138" customFormat="1" ht="19.5" customHeight="1" thickBot="1">
      <c r="A15" s="424" t="s">
        <v>249</v>
      </c>
      <c r="B15" s="424"/>
      <c r="C15" s="424"/>
      <c r="D15" s="424"/>
      <c r="E15" s="424"/>
      <c r="F15" s="424"/>
      <c r="G15" s="424"/>
      <c r="H15" s="424"/>
      <c r="I15" s="424"/>
      <c r="J15" s="140"/>
      <c r="K15" s="140"/>
      <c r="L15" s="140"/>
      <c r="M15" s="140"/>
      <c r="N15" s="140"/>
      <c r="O15" s="140"/>
    </row>
    <row r="16" spans="1:26" s="138" customFormat="1" ht="21" customHeight="1" thickBot="1">
      <c r="A16" s="425" t="s">
        <v>562</v>
      </c>
      <c r="B16" s="425"/>
      <c r="C16" s="425"/>
      <c r="D16" s="425"/>
      <c r="E16" s="206"/>
      <c r="F16" s="206"/>
      <c r="G16" s="206"/>
      <c r="H16" s="206"/>
      <c r="I16" s="206"/>
      <c r="J16" s="140"/>
      <c r="K16" s="140"/>
      <c r="L16" s="140"/>
      <c r="M16" s="140"/>
      <c r="N16" s="140"/>
      <c r="O16" s="140"/>
    </row>
    <row r="17" spans="1:15" s="138" customFormat="1" ht="21" customHeight="1" thickBot="1">
      <c r="A17" s="425" t="s">
        <v>563</v>
      </c>
      <c r="B17" s="425"/>
      <c r="C17" s="425"/>
      <c r="D17" s="425"/>
      <c r="E17" s="206"/>
      <c r="F17" s="206"/>
      <c r="G17" s="206"/>
      <c r="H17" s="206"/>
      <c r="I17" s="206"/>
      <c r="J17" s="140"/>
      <c r="K17" s="140"/>
      <c r="L17" s="140"/>
      <c r="M17" s="140"/>
      <c r="N17" s="140"/>
      <c r="O17" s="140"/>
    </row>
    <row r="18" spans="1:15" s="138" customFormat="1" ht="19.5" customHeight="1" thickBot="1">
      <c r="A18" s="424" t="s">
        <v>440</v>
      </c>
      <c r="B18" s="424"/>
      <c r="C18" s="424"/>
      <c r="D18" s="424"/>
      <c r="E18" s="207">
        <f>SUM(E16:E17)</f>
        <v>0</v>
      </c>
      <c r="F18" s="207">
        <f>SUM(F16:F17)</f>
        <v>0</v>
      </c>
      <c r="G18" s="207">
        <f>SUM(G16:G17)</f>
        <v>0</v>
      </c>
      <c r="H18" s="207">
        <f>SUM(H16:H17)</f>
        <v>0</v>
      </c>
      <c r="I18" s="207">
        <f>SUM(I16:I17)</f>
        <v>0</v>
      </c>
      <c r="J18" s="140"/>
      <c r="K18" s="140"/>
      <c r="L18" s="140"/>
      <c r="M18" s="140"/>
      <c r="N18" s="140"/>
      <c r="O18" s="140"/>
    </row>
    <row r="19" spans="1:15" s="138" customFormat="1" ht="19.5" customHeight="1" thickBot="1">
      <c r="A19" s="208"/>
      <c r="B19" s="208"/>
      <c r="C19" s="208"/>
      <c r="D19" s="208"/>
      <c r="E19" s="208"/>
      <c r="F19" s="208"/>
      <c r="G19" s="208"/>
      <c r="H19" s="208"/>
      <c r="I19" s="208"/>
      <c r="J19" s="140"/>
      <c r="K19" s="140"/>
      <c r="L19" s="140"/>
      <c r="M19" s="140"/>
      <c r="N19" s="140"/>
      <c r="O19" s="140"/>
    </row>
    <row r="20" spans="1:15" s="138" customFormat="1" ht="19.5" customHeight="1" thickBot="1">
      <c r="A20" s="422" t="s">
        <v>564</v>
      </c>
      <c r="B20" s="422"/>
      <c r="C20" s="422"/>
      <c r="D20" s="422"/>
      <c r="E20" s="209"/>
      <c r="F20" s="210">
        <f>IF(F18=0,0,(F14-$E14)/(F18-$E18))</f>
        <v>0</v>
      </c>
      <c r="G20" s="210">
        <f>IF(G18=0,0,(G14-$E14)/(G18-$E18))</f>
        <v>0</v>
      </c>
      <c r="H20" s="210">
        <f>IF(H18=0,0,(H14-$E14)/(H18-$E18))</f>
        <v>0</v>
      </c>
      <c r="I20" s="210">
        <f>IF(I18=0,0,(I14-$E14)/(I18-$E18))</f>
        <v>0</v>
      </c>
      <c r="J20" s="140"/>
      <c r="K20" s="140"/>
      <c r="L20" s="140"/>
      <c r="M20" s="140"/>
      <c r="N20" s="140"/>
      <c r="O20" s="140"/>
    </row>
    <row r="21" spans="1:15" s="138" customFormat="1" ht="19.5" customHeight="1" thickBot="1">
      <c r="A21" s="209"/>
      <c r="B21" s="209"/>
      <c r="C21" s="209"/>
      <c r="D21" s="209"/>
      <c r="E21" s="209"/>
      <c r="F21" s="209"/>
      <c r="G21" s="209"/>
      <c r="H21" s="209"/>
      <c r="I21" s="209"/>
      <c r="J21" s="140"/>
      <c r="K21" s="140"/>
      <c r="L21" s="140"/>
      <c r="M21" s="140"/>
      <c r="N21" s="140"/>
      <c r="O21" s="140"/>
    </row>
    <row r="22" spans="1:15" s="138" customFormat="1" ht="19.5" customHeight="1" thickBot="1">
      <c r="A22" s="211" t="s">
        <v>384</v>
      </c>
      <c r="B22" s="209"/>
      <c r="C22" s="209"/>
      <c r="D22" s="209"/>
      <c r="E22" s="426"/>
      <c r="F22" s="426"/>
      <c r="G22" s="209"/>
      <c r="H22" s="209"/>
      <c r="I22" s="209"/>
      <c r="J22" s="140"/>
      <c r="K22" s="427" t="s">
        <v>385</v>
      </c>
      <c r="L22" s="427"/>
      <c r="M22" s="427"/>
      <c r="N22" s="427"/>
      <c r="O22" s="427"/>
    </row>
    <row r="23" spans="1:15" s="138" customFormat="1" ht="3" customHeight="1" thickBot="1">
      <c r="A23" s="209"/>
      <c r="B23" s="209"/>
      <c r="C23" s="209"/>
      <c r="D23" s="209"/>
      <c r="E23" s="209"/>
      <c r="F23" s="209"/>
      <c r="G23" s="209"/>
      <c r="H23" s="209"/>
      <c r="I23" s="209"/>
      <c r="J23" s="140"/>
      <c r="K23" s="140"/>
      <c r="L23" s="140"/>
      <c r="M23" s="140"/>
      <c r="N23" s="140"/>
      <c r="O23" s="140"/>
    </row>
    <row r="24" spans="1:15" s="138" customFormat="1" ht="15.75" customHeight="1" thickBot="1">
      <c r="A24" s="140"/>
      <c r="B24" s="140"/>
      <c r="C24" s="140"/>
      <c r="D24" s="140"/>
      <c r="E24" s="140"/>
      <c r="F24" s="140"/>
      <c r="G24" s="140"/>
      <c r="H24" s="140"/>
      <c r="I24" s="140"/>
      <c r="J24" s="140"/>
      <c r="K24" s="140"/>
      <c r="L24" s="140"/>
      <c r="M24" s="140"/>
      <c r="N24" s="140"/>
      <c r="O24" s="140"/>
    </row>
    <row r="25" spans="1:15" s="138" customFormat="1" ht="19.5" customHeight="1" thickBot="1">
      <c r="A25" s="390" t="s">
        <v>386</v>
      </c>
      <c r="B25" s="390"/>
      <c r="C25" s="390"/>
      <c r="D25" s="390" t="s">
        <v>387</v>
      </c>
      <c r="E25" s="390"/>
      <c r="F25" s="390"/>
      <c r="G25" s="390" t="s">
        <v>388</v>
      </c>
      <c r="H25" s="390"/>
      <c r="I25" s="390"/>
      <c r="J25" s="140"/>
      <c r="K25" s="428" t="s">
        <v>389</v>
      </c>
      <c r="L25" s="428"/>
      <c r="M25" s="428"/>
      <c r="N25" s="428"/>
      <c r="O25" s="428"/>
    </row>
    <row r="26" spans="1:15" s="138" customFormat="1" ht="54" customHeight="1" thickBot="1">
      <c r="A26" s="212" t="s">
        <v>376</v>
      </c>
      <c r="B26" s="212" t="s">
        <v>390</v>
      </c>
      <c r="C26" s="212" t="s">
        <v>391</v>
      </c>
      <c r="D26" s="212" t="s">
        <v>376</v>
      </c>
      <c r="E26" s="212" t="s">
        <v>392</v>
      </c>
      <c r="F26" s="212" t="s">
        <v>393</v>
      </c>
      <c r="G26" s="212" t="s">
        <v>394</v>
      </c>
      <c r="H26" s="212" t="s">
        <v>395</v>
      </c>
      <c r="I26" s="213" t="s">
        <v>441</v>
      </c>
      <c r="J26" s="140"/>
      <c r="K26" s="429"/>
      <c r="L26" s="429"/>
      <c r="M26" s="429"/>
      <c r="N26" s="429"/>
      <c r="O26" s="429"/>
    </row>
    <row r="27" spans="1:15" s="138" customFormat="1" ht="19.5" customHeight="1" thickBot="1">
      <c r="A27" s="214"/>
      <c r="B27" s="206"/>
      <c r="C27" s="206"/>
      <c r="D27" s="214"/>
      <c r="E27" s="206"/>
      <c r="F27" s="206"/>
      <c r="G27" s="215">
        <f t="shared" ref="G27:H30" si="0">E27-B27</f>
        <v>0</v>
      </c>
      <c r="H27" s="215">
        <f t="shared" si="0"/>
        <v>0</v>
      </c>
      <c r="I27" s="216">
        <f>IF(G27=0,0,H27/G27)</f>
        <v>0</v>
      </c>
      <c r="J27" s="140"/>
      <c r="K27" s="429"/>
      <c r="L27" s="429"/>
      <c r="M27" s="429"/>
      <c r="N27" s="429"/>
      <c r="O27" s="429"/>
    </row>
    <row r="28" spans="1:15" s="138" customFormat="1" ht="19.5" customHeight="1" thickBot="1">
      <c r="A28" s="214"/>
      <c r="B28" s="206"/>
      <c r="C28" s="206"/>
      <c r="D28" s="214"/>
      <c r="E28" s="206"/>
      <c r="F28" s="206"/>
      <c r="G28" s="215">
        <f t="shared" si="0"/>
        <v>0</v>
      </c>
      <c r="H28" s="215">
        <f t="shared" si="0"/>
        <v>0</v>
      </c>
      <c r="I28" s="216">
        <f>IF(G28=0,0,H28/G28)</f>
        <v>0</v>
      </c>
      <c r="J28" s="140"/>
      <c r="K28" s="429"/>
      <c r="L28" s="429"/>
      <c r="M28" s="429"/>
      <c r="N28" s="429"/>
      <c r="O28" s="429"/>
    </row>
    <row r="29" spans="1:15" s="138" customFormat="1" ht="19.5" customHeight="1" thickBot="1">
      <c r="A29" s="214"/>
      <c r="B29" s="206"/>
      <c r="C29" s="206"/>
      <c r="D29" s="214"/>
      <c r="E29" s="206"/>
      <c r="F29" s="206"/>
      <c r="G29" s="215">
        <f t="shared" si="0"/>
        <v>0</v>
      </c>
      <c r="H29" s="215">
        <f t="shared" si="0"/>
        <v>0</v>
      </c>
      <c r="I29" s="216">
        <f>IF(G29=0,0,H29/G29)</f>
        <v>0</v>
      </c>
      <c r="J29" s="140"/>
      <c r="K29" s="429"/>
      <c r="L29" s="429"/>
      <c r="M29" s="429"/>
      <c r="N29" s="429"/>
      <c r="O29" s="429"/>
    </row>
    <row r="30" spans="1:15" s="138" customFormat="1" ht="19.5" customHeight="1" thickBot="1">
      <c r="A30" s="214"/>
      <c r="B30" s="206"/>
      <c r="C30" s="206"/>
      <c r="D30" s="214"/>
      <c r="E30" s="206"/>
      <c r="F30" s="206"/>
      <c r="G30" s="215">
        <f t="shared" si="0"/>
        <v>0</v>
      </c>
      <c r="H30" s="215">
        <f t="shared" si="0"/>
        <v>0</v>
      </c>
      <c r="I30" s="216">
        <f>IF(G30=0,0,H30/G30)</f>
        <v>0</v>
      </c>
      <c r="J30" s="140"/>
      <c r="K30" s="429"/>
      <c r="L30" s="429"/>
      <c r="M30" s="429"/>
      <c r="N30" s="429"/>
      <c r="O30" s="429"/>
    </row>
    <row r="31" spans="1:15" s="138" customFormat="1" ht="6" customHeight="1" thickBot="1">
      <c r="A31" s="194"/>
      <c r="B31" s="194"/>
      <c r="C31" s="194"/>
      <c r="D31" s="194"/>
      <c r="E31" s="194"/>
      <c r="F31" s="194"/>
      <c r="G31" s="194"/>
      <c r="H31" s="194"/>
      <c r="I31" s="153"/>
      <c r="J31" s="140"/>
      <c r="K31" s="429"/>
      <c r="L31" s="429"/>
      <c r="M31" s="429"/>
      <c r="N31" s="429"/>
      <c r="O31" s="429"/>
    </row>
    <row r="32" spans="1:15" s="138" customFormat="1" ht="13.5" customHeight="1">
      <c r="A32" s="217"/>
      <c r="B32" s="217"/>
      <c r="C32" s="217"/>
      <c r="D32" s="217"/>
      <c r="E32" s="217"/>
      <c r="F32" s="217"/>
      <c r="G32" s="217"/>
      <c r="H32" s="217"/>
      <c r="I32" s="217"/>
      <c r="J32" s="140"/>
      <c r="K32" s="429"/>
      <c r="L32" s="429"/>
      <c r="M32" s="429"/>
      <c r="N32" s="429"/>
      <c r="O32" s="429"/>
    </row>
    <row r="33" spans="1:15" s="138" customFormat="1" ht="13.5" customHeight="1">
      <c r="A33" s="217"/>
      <c r="B33" s="217"/>
      <c r="C33" s="217"/>
      <c r="D33" s="217"/>
      <c r="E33" s="217"/>
      <c r="F33" s="217"/>
      <c r="G33" s="217"/>
      <c r="H33" s="217"/>
      <c r="I33" s="217"/>
      <c r="J33" s="140"/>
      <c r="K33" s="429"/>
      <c r="L33" s="429"/>
      <c r="M33" s="429"/>
      <c r="N33" s="429"/>
      <c r="O33" s="429"/>
    </row>
    <row r="34" spans="1:15" s="138" customFormat="1" ht="13.5" customHeight="1">
      <c r="A34" s="217"/>
      <c r="B34" s="217"/>
      <c r="C34" s="217"/>
      <c r="D34" s="217"/>
      <c r="E34" s="217"/>
      <c r="F34" s="217"/>
      <c r="G34" s="217"/>
      <c r="H34" s="217"/>
      <c r="I34" s="217"/>
      <c r="J34" s="140"/>
      <c r="K34" s="429"/>
      <c r="L34" s="429"/>
      <c r="M34" s="429"/>
      <c r="N34" s="429"/>
      <c r="O34" s="429"/>
    </row>
    <row r="35" spans="1:15" s="138" customFormat="1" ht="13.5" customHeight="1">
      <c r="A35" s="217"/>
      <c r="B35" s="217"/>
      <c r="C35" s="217"/>
      <c r="D35" s="217"/>
      <c r="E35" s="217"/>
      <c r="F35" s="217"/>
      <c r="G35" s="217"/>
      <c r="H35" s="217"/>
      <c r="I35" s="217"/>
      <c r="J35" s="140"/>
      <c r="K35" s="140"/>
      <c r="L35" s="140"/>
      <c r="M35" s="140"/>
      <c r="N35" s="140"/>
      <c r="O35" s="140"/>
    </row>
    <row r="36" spans="1:15" s="138" customFormat="1" ht="13.5" customHeight="1">
      <c r="A36" s="217"/>
      <c r="B36" s="217"/>
      <c r="C36" s="217"/>
      <c r="D36" s="217"/>
      <c r="E36" s="217"/>
      <c r="F36" s="217"/>
      <c r="G36" s="217"/>
      <c r="H36" s="217"/>
      <c r="I36" s="217"/>
      <c r="J36" s="140"/>
      <c r="K36" s="140"/>
      <c r="L36" s="140"/>
      <c r="M36" s="140"/>
      <c r="N36" s="140"/>
      <c r="O36" s="140"/>
    </row>
    <row r="37" spans="1:15" s="138" customFormat="1" ht="13.5" customHeight="1">
      <c r="A37" s="217"/>
      <c r="B37" s="217"/>
      <c r="C37" s="217"/>
      <c r="D37" s="217"/>
      <c r="E37" s="217"/>
      <c r="F37" s="217"/>
      <c r="G37" s="217"/>
      <c r="H37" s="217"/>
      <c r="I37" s="217"/>
      <c r="J37" s="140"/>
      <c r="K37" s="140"/>
      <c r="L37" s="140"/>
      <c r="M37" s="140"/>
      <c r="N37" s="140"/>
      <c r="O37" s="140"/>
    </row>
    <row r="38" spans="1:15" s="138" customFormat="1" ht="13.5" customHeight="1">
      <c r="A38" s="217"/>
      <c r="B38" s="217"/>
      <c r="C38" s="217"/>
      <c r="D38" s="217"/>
      <c r="E38" s="217"/>
      <c r="F38" s="217"/>
      <c r="G38" s="217"/>
      <c r="H38" s="217"/>
      <c r="I38" s="217"/>
      <c r="J38" s="140"/>
      <c r="K38" s="140"/>
      <c r="L38" s="140"/>
      <c r="M38" s="140"/>
      <c r="N38" s="140"/>
      <c r="O38" s="140"/>
    </row>
    <row r="39" spans="1:15" s="138" customFormat="1" ht="13.5" customHeight="1">
      <c r="A39" s="217"/>
      <c r="B39" s="217"/>
      <c r="C39" s="217"/>
      <c r="D39" s="217"/>
      <c r="E39" s="217"/>
      <c r="F39" s="217"/>
      <c r="G39" s="217"/>
      <c r="H39" s="217"/>
      <c r="I39" s="217"/>
      <c r="J39" s="140"/>
      <c r="K39" s="140"/>
      <c r="L39" s="140"/>
      <c r="M39" s="140"/>
      <c r="N39" s="140"/>
      <c r="O39" s="140"/>
    </row>
    <row r="40" spans="1:15" s="138" customFormat="1" ht="13.5" customHeight="1">
      <c r="A40" s="217"/>
      <c r="B40" s="217"/>
      <c r="C40" s="217"/>
      <c r="D40" s="217"/>
      <c r="E40" s="217"/>
      <c r="F40" s="217"/>
      <c r="G40" s="217"/>
      <c r="H40" s="217"/>
      <c r="I40" s="217"/>
      <c r="J40" s="140"/>
      <c r="K40" s="140"/>
      <c r="L40" s="140"/>
      <c r="M40" s="140"/>
      <c r="N40" s="140"/>
      <c r="O40" s="140"/>
    </row>
    <row r="41" spans="1:15" s="138" customFormat="1" ht="13.5" customHeight="1">
      <c r="A41" s="217"/>
      <c r="B41" s="217"/>
      <c r="C41" s="217"/>
      <c r="D41" s="217"/>
      <c r="E41" s="217"/>
      <c r="F41" s="217"/>
      <c r="G41" s="217"/>
      <c r="H41" s="217"/>
      <c r="I41" s="217"/>
      <c r="J41" s="140"/>
      <c r="K41" s="140"/>
      <c r="L41" s="140"/>
      <c r="M41" s="140"/>
      <c r="N41" s="140"/>
      <c r="O41" s="140"/>
    </row>
    <row r="42" spans="1:15" s="138" customFormat="1" ht="13.5" customHeight="1">
      <c r="A42" s="217"/>
      <c r="B42" s="217"/>
      <c r="C42" s="217"/>
      <c r="D42" s="217"/>
      <c r="E42" s="217"/>
      <c r="F42" s="217"/>
      <c r="G42" s="217"/>
      <c r="H42" s="217"/>
      <c r="I42" s="217"/>
      <c r="J42" s="140"/>
      <c r="K42" s="140"/>
      <c r="L42" s="140"/>
      <c r="M42" s="140"/>
      <c r="N42" s="140"/>
      <c r="O42" s="140"/>
    </row>
    <row r="43" spans="1:15" s="138" customFormat="1" ht="13.5" customHeight="1">
      <c r="A43" s="217"/>
      <c r="B43" s="217"/>
      <c r="C43" s="217"/>
      <c r="D43" s="217"/>
      <c r="E43" s="217"/>
      <c r="F43" s="217"/>
      <c r="G43" s="217"/>
      <c r="H43" s="217"/>
      <c r="I43" s="217"/>
      <c r="J43" s="140"/>
      <c r="K43" s="140"/>
      <c r="L43" s="140"/>
      <c r="M43" s="140"/>
      <c r="N43" s="140"/>
      <c r="O43" s="140"/>
    </row>
    <row r="44" spans="1:15">
      <c r="A44" s="140"/>
      <c r="B44" s="140"/>
      <c r="C44" s="140"/>
      <c r="D44" s="140"/>
      <c r="E44" s="140"/>
      <c r="F44" s="140"/>
      <c r="G44" s="140"/>
      <c r="H44" s="140"/>
      <c r="I44" s="140"/>
      <c r="J44" s="140"/>
      <c r="K44" s="140"/>
      <c r="L44" s="140"/>
      <c r="M44" s="140"/>
      <c r="N44" s="140"/>
      <c r="O44" s="140"/>
    </row>
    <row r="45" spans="1:15" hidden="1">
      <c r="A45" s="150">
        <v>2009</v>
      </c>
      <c r="B45" s="150"/>
      <c r="C45" s="140"/>
      <c r="D45" s="140"/>
      <c r="E45" s="140"/>
      <c r="F45" s="140"/>
      <c r="G45" s="140"/>
      <c r="H45" s="140"/>
      <c r="I45" s="140"/>
      <c r="J45" s="140"/>
      <c r="K45" s="140"/>
      <c r="L45" s="140"/>
      <c r="M45" s="140"/>
      <c r="N45" s="140"/>
      <c r="O45" s="140"/>
    </row>
    <row r="46" spans="1:15" hidden="1">
      <c r="A46" s="150">
        <v>2010</v>
      </c>
      <c r="B46" s="150"/>
      <c r="C46" s="140"/>
      <c r="D46" s="140"/>
      <c r="E46" s="140"/>
      <c r="F46" s="140"/>
      <c r="G46" s="140"/>
      <c r="H46" s="140"/>
      <c r="I46" s="140"/>
      <c r="J46" s="140"/>
      <c r="K46" s="140"/>
      <c r="L46" s="140"/>
      <c r="M46" s="140"/>
      <c r="N46" s="140"/>
      <c r="O46" s="140"/>
    </row>
    <row r="47" spans="1:15" hidden="1">
      <c r="A47" s="150">
        <v>2011</v>
      </c>
      <c r="B47" s="150"/>
      <c r="C47" s="140"/>
      <c r="D47" s="140"/>
      <c r="E47" s="140"/>
      <c r="F47" s="140"/>
      <c r="G47" s="140"/>
      <c r="H47" s="140"/>
      <c r="I47" s="140"/>
      <c r="J47" s="140"/>
      <c r="K47" s="140"/>
      <c r="L47" s="140"/>
      <c r="M47" s="140"/>
      <c r="N47" s="140"/>
      <c r="O47" s="140"/>
    </row>
    <row r="48" spans="1:15" hidden="1">
      <c r="A48" s="150">
        <v>2012</v>
      </c>
      <c r="B48" s="150"/>
      <c r="C48" s="140"/>
      <c r="D48" s="140"/>
      <c r="E48" s="140"/>
      <c r="F48" s="140"/>
      <c r="G48" s="140"/>
      <c r="H48" s="140"/>
      <c r="I48" s="140"/>
      <c r="J48" s="140"/>
      <c r="K48" s="140"/>
      <c r="L48" s="140"/>
      <c r="M48" s="140"/>
      <c r="N48" s="140"/>
      <c r="O48" s="140"/>
    </row>
    <row r="49" spans="1:15" hidden="1">
      <c r="A49" s="150">
        <v>2013</v>
      </c>
      <c r="B49" s="150"/>
      <c r="C49" s="140"/>
      <c r="D49" s="140"/>
      <c r="E49" s="140"/>
      <c r="F49" s="140"/>
      <c r="G49" s="140"/>
      <c r="H49" s="140"/>
      <c r="I49" s="140"/>
      <c r="J49" s="140"/>
      <c r="K49" s="140"/>
      <c r="L49" s="140"/>
      <c r="M49" s="140"/>
      <c r="N49" s="140"/>
      <c r="O49" s="140"/>
    </row>
    <row r="50" spans="1:15" hidden="1">
      <c r="A50" s="150">
        <v>2014</v>
      </c>
      <c r="B50" s="150"/>
      <c r="C50" s="140"/>
      <c r="D50" s="140"/>
      <c r="E50" s="140"/>
      <c r="F50" s="140"/>
      <c r="G50" s="140"/>
      <c r="H50" s="140"/>
      <c r="I50" s="140"/>
      <c r="J50" s="140"/>
      <c r="K50" s="140"/>
      <c r="L50" s="140"/>
      <c r="M50" s="140"/>
      <c r="N50" s="140"/>
      <c r="O50" s="140"/>
    </row>
    <row r="51" spans="1:15" hidden="1">
      <c r="A51" s="150">
        <v>2015</v>
      </c>
      <c r="B51" s="150"/>
      <c r="C51" s="140"/>
      <c r="D51" s="140"/>
      <c r="E51" s="140"/>
      <c r="F51" s="140"/>
      <c r="G51" s="140"/>
      <c r="H51" s="140"/>
      <c r="I51" s="140"/>
      <c r="J51" s="140"/>
      <c r="K51" s="140"/>
      <c r="L51" s="140"/>
      <c r="M51" s="140"/>
      <c r="N51" s="140"/>
      <c r="O51" s="140"/>
    </row>
    <row r="52" spans="1:15" hidden="1">
      <c r="A52" s="150">
        <v>2016</v>
      </c>
      <c r="B52" s="150"/>
      <c r="C52" s="140"/>
      <c r="D52" s="140"/>
      <c r="E52" s="140"/>
      <c r="F52" s="140"/>
      <c r="G52" s="140"/>
      <c r="H52" s="140"/>
      <c r="I52" s="140"/>
      <c r="J52" s="140"/>
      <c r="K52" s="140"/>
      <c r="L52" s="140"/>
      <c r="M52" s="140"/>
      <c r="N52" s="140"/>
      <c r="O52" s="140"/>
    </row>
    <row r="53" spans="1:15" hidden="1">
      <c r="A53" s="150">
        <v>2017</v>
      </c>
      <c r="B53" s="150"/>
      <c r="C53" s="140"/>
      <c r="D53" s="140"/>
      <c r="E53" s="140"/>
      <c r="F53" s="140"/>
      <c r="G53" s="140"/>
      <c r="H53" s="140"/>
      <c r="I53" s="140"/>
      <c r="J53" s="140"/>
      <c r="K53" s="140"/>
      <c r="L53" s="140"/>
      <c r="M53" s="140"/>
      <c r="N53" s="140"/>
      <c r="O53" s="140"/>
    </row>
    <row r="54" spans="1:15" hidden="1">
      <c r="A54" s="150">
        <v>2018</v>
      </c>
      <c r="B54" s="150"/>
      <c r="C54" s="140"/>
      <c r="D54" s="140"/>
      <c r="E54" s="140"/>
      <c r="F54" s="140"/>
      <c r="G54" s="140"/>
      <c r="H54" s="140"/>
      <c r="I54" s="140"/>
      <c r="J54" s="140"/>
      <c r="K54" s="140"/>
      <c r="L54" s="140"/>
      <c r="M54" s="140"/>
      <c r="N54" s="140"/>
      <c r="O54" s="140"/>
    </row>
    <row r="55" spans="1:15" hidden="1">
      <c r="A55" s="150">
        <v>2019</v>
      </c>
      <c r="B55" s="150"/>
      <c r="C55" s="140"/>
      <c r="D55" s="140"/>
      <c r="E55" s="140"/>
      <c r="F55" s="140"/>
      <c r="G55" s="140"/>
      <c r="H55" s="140"/>
      <c r="I55" s="140"/>
      <c r="J55" s="140"/>
      <c r="K55" s="140"/>
      <c r="L55" s="140"/>
      <c r="M55" s="140"/>
      <c r="N55" s="140"/>
      <c r="O55" s="140"/>
    </row>
    <row r="56" spans="1:15" hidden="1">
      <c r="A56" s="150">
        <v>2020</v>
      </c>
      <c r="B56" s="150"/>
      <c r="C56" s="140"/>
      <c r="D56" s="140"/>
      <c r="E56" s="140"/>
      <c r="F56" s="140"/>
      <c r="G56" s="140"/>
      <c r="H56" s="140"/>
      <c r="I56" s="140"/>
      <c r="J56" s="140"/>
      <c r="K56" s="140"/>
      <c r="L56" s="140"/>
      <c r="M56" s="140"/>
      <c r="N56" s="140"/>
      <c r="O56" s="140"/>
    </row>
    <row r="57" spans="1:15" hidden="1">
      <c r="A57" s="150">
        <v>2021</v>
      </c>
      <c r="B57" s="150"/>
      <c r="C57" s="140"/>
      <c r="D57" s="140"/>
      <c r="E57" s="140"/>
      <c r="F57" s="140"/>
      <c r="G57" s="140"/>
      <c r="H57" s="140"/>
      <c r="I57" s="140"/>
      <c r="J57" s="140"/>
      <c r="K57" s="140"/>
      <c r="L57" s="140"/>
      <c r="M57" s="140"/>
      <c r="N57" s="140"/>
      <c r="O57" s="140"/>
    </row>
    <row r="58" spans="1:15" hidden="1">
      <c r="A58" s="150">
        <v>2022</v>
      </c>
      <c r="B58" s="150"/>
      <c r="C58" s="140"/>
      <c r="D58" s="140"/>
      <c r="E58" s="140"/>
      <c r="F58" s="140"/>
      <c r="G58" s="140"/>
      <c r="H58" s="140"/>
      <c r="I58" s="140"/>
      <c r="J58" s="140"/>
      <c r="K58" s="140"/>
      <c r="L58" s="140"/>
      <c r="M58" s="140"/>
      <c r="N58" s="140"/>
      <c r="O58" s="140"/>
    </row>
    <row r="59" spans="1:15" hidden="1">
      <c r="A59" s="150">
        <v>2023</v>
      </c>
      <c r="B59" s="150"/>
      <c r="C59" s="140"/>
      <c r="D59" s="140"/>
      <c r="E59" s="140"/>
      <c r="F59" s="140"/>
      <c r="G59" s="140"/>
      <c r="H59" s="140"/>
      <c r="I59" s="140"/>
      <c r="J59" s="140"/>
      <c r="K59" s="140"/>
      <c r="L59" s="140"/>
      <c r="M59" s="140"/>
      <c r="N59" s="140"/>
      <c r="O59" s="140"/>
    </row>
    <row r="60" spans="1:15" hidden="1">
      <c r="A60" s="150">
        <v>2024</v>
      </c>
      <c r="B60" s="150"/>
      <c r="C60" s="140"/>
      <c r="D60" s="140"/>
      <c r="E60" s="140"/>
      <c r="F60" s="140"/>
      <c r="G60" s="140"/>
      <c r="H60" s="140"/>
      <c r="I60" s="140"/>
      <c r="J60" s="140"/>
      <c r="K60" s="140"/>
      <c r="L60" s="140"/>
      <c r="M60" s="140"/>
      <c r="N60" s="140"/>
      <c r="O60" s="140"/>
    </row>
    <row r="61" spans="1:15" hidden="1">
      <c r="A61" s="150">
        <v>2025</v>
      </c>
      <c r="B61" s="150"/>
      <c r="C61" s="140"/>
      <c r="D61" s="140"/>
      <c r="E61" s="140"/>
      <c r="F61" s="140"/>
      <c r="G61" s="140"/>
      <c r="H61" s="140"/>
      <c r="I61" s="140"/>
      <c r="J61" s="140"/>
      <c r="K61" s="140"/>
      <c r="L61" s="140"/>
      <c r="M61" s="140"/>
      <c r="N61" s="140"/>
      <c r="O61" s="140"/>
    </row>
    <row r="62" spans="1:15" hidden="1">
      <c r="A62" s="150">
        <v>2026</v>
      </c>
      <c r="B62" s="150"/>
      <c r="C62" s="140"/>
      <c r="D62" s="140"/>
      <c r="E62" s="140"/>
      <c r="F62" s="140"/>
      <c r="G62" s="140"/>
      <c r="H62" s="140"/>
      <c r="I62" s="140"/>
      <c r="J62" s="140"/>
      <c r="K62" s="140"/>
      <c r="L62" s="140"/>
      <c r="M62" s="140"/>
      <c r="N62" s="140"/>
      <c r="O62" s="140"/>
    </row>
    <row r="63" spans="1:15" hidden="1">
      <c r="A63" s="150">
        <v>2027</v>
      </c>
      <c r="B63" s="150"/>
      <c r="C63" s="140"/>
      <c r="D63" s="140"/>
      <c r="E63" s="140"/>
      <c r="F63" s="140"/>
      <c r="G63" s="140"/>
      <c r="H63" s="140"/>
      <c r="I63" s="140"/>
      <c r="J63" s="140"/>
      <c r="K63" s="140"/>
      <c r="L63" s="140"/>
      <c r="M63" s="140"/>
      <c r="N63" s="140"/>
      <c r="O63" s="140"/>
    </row>
    <row r="64" spans="1:15" hidden="1">
      <c r="A64" s="150">
        <v>2028</v>
      </c>
      <c r="B64" s="150"/>
      <c r="C64" s="140"/>
      <c r="D64" s="140"/>
      <c r="E64" s="140"/>
      <c r="F64" s="140"/>
      <c r="G64" s="140"/>
      <c r="H64" s="140"/>
      <c r="I64" s="140"/>
      <c r="J64" s="140"/>
      <c r="K64" s="140"/>
      <c r="L64" s="140"/>
      <c r="M64" s="140"/>
      <c r="N64" s="140"/>
      <c r="O64" s="140"/>
    </row>
    <row r="65" spans="1:15" hidden="1">
      <c r="A65" s="150">
        <v>2029</v>
      </c>
      <c r="B65" s="150"/>
      <c r="C65" s="140"/>
      <c r="D65" s="140"/>
      <c r="E65" s="140"/>
      <c r="F65" s="140"/>
      <c r="G65" s="140"/>
      <c r="H65" s="140"/>
      <c r="I65" s="140"/>
      <c r="J65" s="140"/>
      <c r="K65" s="140"/>
      <c r="L65" s="140"/>
      <c r="M65" s="140"/>
      <c r="N65" s="140"/>
      <c r="O65" s="140"/>
    </row>
    <row r="66" spans="1:15" hidden="1">
      <c r="A66" s="150">
        <v>2030</v>
      </c>
      <c r="B66" s="150"/>
      <c r="C66" s="140"/>
      <c r="D66" s="140"/>
      <c r="E66" s="140"/>
      <c r="F66" s="140"/>
      <c r="G66" s="140"/>
      <c r="H66" s="140"/>
      <c r="I66" s="140"/>
      <c r="J66" s="140"/>
      <c r="K66" s="140"/>
      <c r="L66" s="140"/>
      <c r="M66" s="140"/>
      <c r="N66" s="140"/>
      <c r="O66" s="140"/>
    </row>
    <row r="67" spans="1:15" hidden="1">
      <c r="A67" s="150">
        <v>2031</v>
      </c>
      <c r="B67" s="150"/>
      <c r="C67" s="140"/>
      <c r="D67" s="140"/>
      <c r="E67" s="140"/>
      <c r="F67" s="140"/>
      <c r="G67" s="140"/>
      <c r="H67" s="140"/>
      <c r="I67" s="140"/>
      <c r="J67" s="140"/>
      <c r="K67" s="140"/>
      <c r="L67" s="140"/>
      <c r="M67" s="140"/>
      <c r="N67" s="140"/>
      <c r="O67" s="140"/>
    </row>
    <row r="68" spans="1:15" hidden="1">
      <c r="A68" s="150">
        <v>2032</v>
      </c>
      <c r="B68" s="150"/>
      <c r="C68" s="140"/>
      <c r="D68" s="140"/>
      <c r="E68" s="140"/>
      <c r="F68" s="140"/>
      <c r="G68" s="140"/>
      <c r="H68" s="140"/>
      <c r="I68" s="140"/>
      <c r="J68" s="140"/>
      <c r="K68" s="140"/>
      <c r="L68" s="140"/>
      <c r="M68" s="140"/>
      <c r="N68" s="140"/>
      <c r="O68" s="140"/>
    </row>
    <row r="69" spans="1:15" hidden="1">
      <c r="A69" s="150">
        <v>2033</v>
      </c>
      <c r="B69" s="150"/>
      <c r="C69" s="140"/>
      <c r="D69" s="140"/>
      <c r="E69" s="140"/>
      <c r="F69" s="140"/>
      <c r="G69" s="140"/>
      <c r="H69" s="140"/>
      <c r="I69" s="140"/>
      <c r="J69" s="140"/>
      <c r="K69" s="140"/>
      <c r="L69" s="140"/>
      <c r="M69" s="140"/>
      <c r="N69" s="140"/>
      <c r="O69" s="140"/>
    </row>
    <row r="70" spans="1:15" hidden="1">
      <c r="A70" s="150">
        <v>2034</v>
      </c>
      <c r="B70" s="150"/>
      <c r="C70" s="140"/>
      <c r="D70" s="140"/>
      <c r="E70" s="140"/>
      <c r="F70" s="140"/>
      <c r="G70" s="140"/>
      <c r="H70" s="140"/>
      <c r="I70" s="140"/>
      <c r="J70" s="140"/>
      <c r="K70" s="140"/>
      <c r="L70" s="140"/>
      <c r="M70" s="140"/>
      <c r="N70" s="140"/>
      <c r="O70" s="140"/>
    </row>
    <row r="71" spans="1:15" hidden="1">
      <c r="A71" s="150">
        <v>2035</v>
      </c>
      <c r="B71" s="150"/>
      <c r="C71" s="140"/>
      <c r="D71" s="140"/>
      <c r="E71" s="140"/>
      <c r="F71" s="140"/>
      <c r="G71" s="140"/>
      <c r="H71" s="140"/>
      <c r="I71" s="140"/>
      <c r="J71" s="140"/>
      <c r="K71" s="140"/>
      <c r="L71" s="140"/>
      <c r="M71" s="140"/>
      <c r="N71" s="140"/>
      <c r="O71" s="140"/>
    </row>
    <row r="72" spans="1:15" hidden="1">
      <c r="A72" s="150">
        <v>2036</v>
      </c>
      <c r="B72" s="150"/>
      <c r="C72" s="140"/>
      <c r="D72" s="140"/>
      <c r="E72" s="140"/>
      <c r="F72" s="140"/>
      <c r="G72" s="140"/>
      <c r="H72" s="140"/>
      <c r="I72" s="140"/>
      <c r="J72" s="140"/>
      <c r="K72" s="140"/>
      <c r="L72" s="140"/>
      <c r="M72" s="140"/>
      <c r="N72" s="140"/>
      <c r="O72" s="140"/>
    </row>
    <row r="73" spans="1:15" hidden="1">
      <c r="A73" s="150">
        <v>2037</v>
      </c>
      <c r="B73" s="150"/>
      <c r="C73" s="140"/>
      <c r="D73" s="140"/>
      <c r="E73" s="140"/>
      <c r="F73" s="140"/>
      <c r="G73" s="140"/>
      <c r="H73" s="140"/>
      <c r="I73" s="140"/>
      <c r="J73" s="140"/>
      <c r="K73" s="140"/>
      <c r="L73" s="140"/>
      <c r="M73" s="140"/>
      <c r="N73" s="140"/>
      <c r="O73" s="140"/>
    </row>
    <row r="74" spans="1:15" hidden="1">
      <c r="A74" s="150">
        <v>2038</v>
      </c>
      <c r="B74" s="150"/>
      <c r="C74" s="140"/>
      <c r="D74" s="140"/>
      <c r="E74" s="140"/>
      <c r="F74" s="140"/>
      <c r="G74" s="140"/>
      <c r="H74" s="140"/>
      <c r="I74" s="140"/>
      <c r="J74" s="140"/>
      <c r="K74" s="140"/>
      <c r="L74" s="140"/>
      <c r="M74" s="140"/>
      <c r="N74" s="140"/>
      <c r="O74" s="140"/>
    </row>
    <row r="75" spans="1:15" hidden="1">
      <c r="A75" s="150">
        <v>2039</v>
      </c>
      <c r="B75" s="150"/>
      <c r="C75" s="140"/>
      <c r="D75" s="140"/>
      <c r="E75" s="140"/>
      <c r="F75" s="140"/>
      <c r="G75" s="140"/>
      <c r="H75" s="140"/>
      <c r="I75" s="140"/>
      <c r="J75" s="140"/>
      <c r="K75" s="140"/>
      <c r="L75" s="140"/>
      <c r="M75" s="140"/>
      <c r="N75" s="140"/>
      <c r="O75" s="140"/>
    </row>
    <row r="76" spans="1:15" hidden="1">
      <c r="A76" s="150">
        <v>2040</v>
      </c>
      <c r="B76" s="150"/>
      <c r="C76" s="140"/>
      <c r="D76" s="140"/>
      <c r="E76" s="140"/>
      <c r="F76" s="140"/>
      <c r="G76" s="140"/>
      <c r="H76" s="140"/>
      <c r="I76" s="140"/>
      <c r="J76" s="140"/>
      <c r="K76" s="140"/>
      <c r="L76" s="140"/>
      <c r="M76" s="140"/>
      <c r="N76" s="140"/>
      <c r="O76" s="140"/>
    </row>
    <row r="77" spans="1:15">
      <c r="A77" s="140"/>
      <c r="B77" s="140"/>
      <c r="C77" s="140"/>
      <c r="D77" s="140"/>
      <c r="E77" s="140"/>
      <c r="F77" s="140"/>
      <c r="G77" s="140"/>
      <c r="H77" s="140"/>
      <c r="I77" s="140"/>
      <c r="J77" s="140"/>
      <c r="K77" s="140"/>
      <c r="L77" s="140"/>
      <c r="M77" s="140"/>
      <c r="N77" s="140"/>
      <c r="O77" s="140"/>
    </row>
    <row r="78" spans="1:15">
      <c r="A78" s="140"/>
      <c r="B78" s="140"/>
      <c r="C78" s="140"/>
      <c r="D78" s="140"/>
      <c r="E78" s="140"/>
      <c r="F78" s="140"/>
      <c r="G78" s="140"/>
      <c r="H78" s="140"/>
      <c r="I78" s="140"/>
      <c r="J78" s="140"/>
      <c r="K78" s="140"/>
      <c r="L78" s="140"/>
      <c r="M78" s="140"/>
      <c r="N78" s="140"/>
      <c r="O78" s="140"/>
    </row>
    <row r="79" spans="1:15">
      <c r="A79" s="140"/>
      <c r="B79" s="140"/>
      <c r="C79" s="140"/>
      <c r="D79" s="140"/>
      <c r="E79" s="140"/>
      <c r="F79" s="140"/>
      <c r="G79" s="140"/>
      <c r="H79" s="140"/>
      <c r="I79" s="140"/>
      <c r="J79" s="140"/>
      <c r="K79" s="140"/>
      <c r="L79" s="140"/>
      <c r="M79" s="140"/>
      <c r="N79" s="140"/>
      <c r="O79" s="140"/>
    </row>
    <row r="80" spans="1:15">
      <c r="A80" s="140"/>
      <c r="B80" s="140"/>
      <c r="C80" s="140"/>
      <c r="D80" s="140"/>
      <c r="E80" s="140"/>
      <c r="F80" s="140"/>
      <c r="G80" s="140"/>
      <c r="H80" s="140"/>
      <c r="I80" s="140"/>
      <c r="J80" s="140"/>
      <c r="K80" s="140"/>
      <c r="L80" s="140"/>
      <c r="M80" s="140"/>
      <c r="N80" s="140"/>
      <c r="O80" s="140"/>
    </row>
    <row r="81" spans="1:15">
      <c r="A81" s="140"/>
      <c r="B81" s="140"/>
      <c r="C81" s="140"/>
      <c r="D81" s="140"/>
      <c r="E81" s="140"/>
      <c r="F81" s="140"/>
      <c r="G81" s="140"/>
      <c r="H81" s="140"/>
      <c r="I81" s="140"/>
      <c r="J81" s="140"/>
      <c r="K81" s="140"/>
      <c r="L81" s="140"/>
      <c r="M81" s="140"/>
      <c r="N81" s="140"/>
      <c r="O81" s="140"/>
    </row>
    <row r="82" spans="1:15">
      <c r="A82" s="140"/>
      <c r="B82" s="140"/>
      <c r="C82" s="140"/>
      <c r="D82" s="140"/>
      <c r="E82" s="140"/>
      <c r="F82" s="140"/>
      <c r="G82" s="140"/>
      <c r="H82" s="140"/>
      <c r="I82" s="140"/>
      <c r="J82" s="140"/>
      <c r="K82" s="140"/>
      <c r="L82" s="140"/>
      <c r="M82" s="140"/>
      <c r="N82" s="140"/>
      <c r="O82" s="140"/>
    </row>
  </sheetData>
  <sheetProtection algorithmName="SHA-512" hashValue="WYGE2VRcSfFYrAPkQcZyNmtXM19puRmgi+wUmzyBHQsjwQXMICvpB5nkAP4fa6+7f4rqLG2evbp7rikhjqliCQ==" saltValue="/i3INuzWvN5vWE/bPwUScg==" spinCount="100000" sheet="1" selectLockedCells="1"/>
  <protectedRanges>
    <protectedRange sqref="G34:H40" name="Range15_1_1_1"/>
    <protectedRange sqref="I5:I6 E5:F5 C5:D6 F7 F6:H6" name="Range1_1_1_2"/>
    <protectedRange sqref="E27:I30" name="Range5_1_1_1"/>
    <protectedRange sqref="G31:I31" name="Range10_1_1_1"/>
    <protectedRange sqref="E6:E7" name="Range1_1_1_1_1"/>
  </protectedRanges>
  <mergeCells count="17">
    <mergeCell ref="E22:F22"/>
    <mergeCell ref="K22:O22"/>
    <mergeCell ref="A25:C25"/>
    <mergeCell ref="D25:F25"/>
    <mergeCell ref="G25:I25"/>
    <mergeCell ref="K25:O34"/>
    <mergeCell ref="A20:D20"/>
    <mergeCell ref="A9:D9"/>
    <mergeCell ref="A10:I10"/>
    <mergeCell ref="A11:D11"/>
    <mergeCell ref="A12:D12"/>
    <mergeCell ref="A13:D13"/>
    <mergeCell ref="A14:D14"/>
    <mergeCell ref="A15:I15"/>
    <mergeCell ref="A16:D16"/>
    <mergeCell ref="A17:D17"/>
    <mergeCell ref="A18:D18"/>
  </mergeCells>
  <hyperlinks>
    <hyperlink ref="K22" r:id="rId1" display="https://www.nzta.govt.nz/assets/resources/economic-evaluation-manual/economic-evaluation-manual/docs/eem-manual-2016.pdf" xr:uid="{57375061-C01B-4560-913D-1EAF5D522813}"/>
    <hyperlink ref="K22:O22" r:id="rId2" display="MBCM Manual - Section A12.4" xr:uid="{34258FE3-25A5-4C9A-B04D-8393ACD16BF5}"/>
  </hyperlinks>
  <printOptions horizontalCentered="1"/>
  <pageMargins left="0.74803149606299213" right="0.74803149606299213" top="0.98425196850393704" bottom="0.98425196850393704" header="0.51181102362204722" footer="0.51181102362204722"/>
  <pageSetup paperSize="9" scale="91" orientation="portrait" r:id="rId3"/>
  <headerFooter scaleWithDoc="0" alignWithMargins="0">
    <oddHeader xml:space="preserve">&amp;L&amp;"-,Regular"&amp;8&amp;F&amp;R&amp;"-,Regular"&amp;8&amp;A
___________________________________________________________________________________________________
</oddHeader>
    <oddFooter>&amp;L&amp;"-,Regular"&amp;8___________________________________________________________________________________________________
NZ Transport Agency’s Economic evaluation manual 
Effective from Jul 2013</oddFooter>
  </headerFooter>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EFFC5-68B7-4D09-B18C-300E54B60417}">
  <dimension ref="A1:AB48"/>
  <sheetViews>
    <sheetView topLeftCell="F13" zoomScale="115" workbookViewId="0">
      <selection activeCell="W53" sqref="W53"/>
    </sheetView>
  </sheetViews>
  <sheetFormatPr defaultRowHeight="12.5"/>
  <cols>
    <col min="1" max="1" width="9" style="102"/>
    <col min="2" max="2" width="15.83203125" style="102" customWidth="1"/>
    <col min="3" max="13" width="9" style="102"/>
    <col min="14" max="14" width="17.5" style="102" customWidth="1"/>
    <col min="15" max="22" width="9" style="102"/>
    <col min="23" max="23" width="8.25" style="102" bestFit="1" customWidth="1"/>
    <col min="24" max="257" width="9" style="102"/>
    <col min="258" max="258" width="15.83203125" style="102" customWidth="1"/>
    <col min="259" max="269" width="9" style="102"/>
    <col min="270" max="270" width="17.5" style="102" customWidth="1"/>
    <col min="271" max="278" width="9" style="102"/>
    <col min="279" max="279" width="8.25" style="102" bestFit="1" customWidth="1"/>
    <col min="280" max="513" width="9" style="102"/>
    <col min="514" max="514" width="15.83203125" style="102" customWidth="1"/>
    <col min="515" max="525" width="9" style="102"/>
    <col min="526" max="526" width="17.5" style="102" customWidth="1"/>
    <col min="527" max="534" width="9" style="102"/>
    <col min="535" max="535" width="8.25" style="102" bestFit="1" customWidth="1"/>
    <col min="536" max="769" width="9" style="102"/>
    <col min="770" max="770" width="15.83203125" style="102" customWidth="1"/>
    <col min="771" max="781" width="9" style="102"/>
    <col min="782" max="782" width="17.5" style="102" customWidth="1"/>
    <col min="783" max="790" width="9" style="102"/>
    <col min="791" max="791" width="8.25" style="102" bestFit="1" customWidth="1"/>
    <col min="792" max="1025" width="9" style="102"/>
    <col min="1026" max="1026" width="15.83203125" style="102" customWidth="1"/>
    <col min="1027" max="1037" width="9" style="102"/>
    <col min="1038" max="1038" width="17.5" style="102" customWidth="1"/>
    <col min="1039" max="1046" width="9" style="102"/>
    <col min="1047" max="1047" width="8.25" style="102" bestFit="1" customWidth="1"/>
    <col min="1048" max="1281" width="9" style="102"/>
    <col min="1282" max="1282" width="15.83203125" style="102" customWidth="1"/>
    <col min="1283" max="1293" width="9" style="102"/>
    <col min="1294" max="1294" width="17.5" style="102" customWidth="1"/>
    <col min="1295" max="1302" width="9" style="102"/>
    <col min="1303" max="1303" width="8.25" style="102" bestFit="1" customWidth="1"/>
    <col min="1304" max="1537" width="9" style="102"/>
    <col min="1538" max="1538" width="15.83203125" style="102" customWidth="1"/>
    <col min="1539" max="1549" width="9" style="102"/>
    <col min="1550" max="1550" width="17.5" style="102" customWidth="1"/>
    <col min="1551" max="1558" width="9" style="102"/>
    <col min="1559" max="1559" width="8.25" style="102" bestFit="1" customWidth="1"/>
    <col min="1560" max="1793" width="9" style="102"/>
    <col min="1794" max="1794" width="15.83203125" style="102" customWidth="1"/>
    <col min="1795" max="1805" width="9" style="102"/>
    <col min="1806" max="1806" width="17.5" style="102" customWidth="1"/>
    <col min="1807" max="1814" width="9" style="102"/>
    <col min="1815" max="1815" width="8.25" style="102" bestFit="1" customWidth="1"/>
    <col min="1816" max="2049" width="9" style="102"/>
    <col min="2050" max="2050" width="15.83203125" style="102" customWidth="1"/>
    <col min="2051" max="2061" width="9" style="102"/>
    <col min="2062" max="2062" width="17.5" style="102" customWidth="1"/>
    <col min="2063" max="2070" width="9" style="102"/>
    <col min="2071" max="2071" width="8.25" style="102" bestFit="1" customWidth="1"/>
    <col min="2072" max="2305" width="9" style="102"/>
    <col min="2306" max="2306" width="15.83203125" style="102" customWidth="1"/>
    <col min="2307" max="2317" width="9" style="102"/>
    <col min="2318" max="2318" width="17.5" style="102" customWidth="1"/>
    <col min="2319" max="2326" width="9" style="102"/>
    <col min="2327" max="2327" width="8.25" style="102" bestFit="1" customWidth="1"/>
    <col min="2328" max="2561" width="9" style="102"/>
    <col min="2562" max="2562" width="15.83203125" style="102" customWidth="1"/>
    <col min="2563" max="2573" width="9" style="102"/>
    <col min="2574" max="2574" width="17.5" style="102" customWidth="1"/>
    <col min="2575" max="2582" width="9" style="102"/>
    <col min="2583" max="2583" width="8.25" style="102" bestFit="1" customWidth="1"/>
    <col min="2584" max="2817" width="9" style="102"/>
    <col min="2818" max="2818" width="15.83203125" style="102" customWidth="1"/>
    <col min="2819" max="2829" width="9" style="102"/>
    <col min="2830" max="2830" width="17.5" style="102" customWidth="1"/>
    <col min="2831" max="2838" width="9" style="102"/>
    <col min="2839" max="2839" width="8.25" style="102" bestFit="1" customWidth="1"/>
    <col min="2840" max="3073" width="9" style="102"/>
    <col min="3074" max="3074" width="15.83203125" style="102" customWidth="1"/>
    <col min="3075" max="3085" width="9" style="102"/>
    <col min="3086" max="3086" width="17.5" style="102" customWidth="1"/>
    <col min="3087" max="3094" width="9" style="102"/>
    <col min="3095" max="3095" width="8.25" style="102" bestFit="1" customWidth="1"/>
    <col min="3096" max="3329" width="9" style="102"/>
    <col min="3330" max="3330" width="15.83203125" style="102" customWidth="1"/>
    <col min="3331" max="3341" width="9" style="102"/>
    <col min="3342" max="3342" width="17.5" style="102" customWidth="1"/>
    <col min="3343" max="3350" width="9" style="102"/>
    <col min="3351" max="3351" width="8.25" style="102" bestFit="1" customWidth="1"/>
    <col min="3352" max="3585" width="9" style="102"/>
    <col min="3586" max="3586" width="15.83203125" style="102" customWidth="1"/>
    <col min="3587" max="3597" width="9" style="102"/>
    <col min="3598" max="3598" width="17.5" style="102" customWidth="1"/>
    <col min="3599" max="3606" width="9" style="102"/>
    <col min="3607" max="3607" width="8.25" style="102" bestFit="1" customWidth="1"/>
    <col min="3608" max="3841" width="9" style="102"/>
    <col min="3842" max="3842" width="15.83203125" style="102" customWidth="1"/>
    <col min="3843" max="3853" width="9" style="102"/>
    <col min="3854" max="3854" width="17.5" style="102" customWidth="1"/>
    <col min="3855" max="3862" width="9" style="102"/>
    <col min="3863" max="3863" width="8.25" style="102" bestFit="1" customWidth="1"/>
    <col min="3864" max="4097" width="9" style="102"/>
    <col min="4098" max="4098" width="15.83203125" style="102" customWidth="1"/>
    <col min="4099" max="4109" width="9" style="102"/>
    <col min="4110" max="4110" width="17.5" style="102" customWidth="1"/>
    <col min="4111" max="4118" width="9" style="102"/>
    <col min="4119" max="4119" width="8.25" style="102" bestFit="1" customWidth="1"/>
    <col min="4120" max="4353" width="9" style="102"/>
    <col min="4354" max="4354" width="15.83203125" style="102" customWidth="1"/>
    <col min="4355" max="4365" width="9" style="102"/>
    <col min="4366" max="4366" width="17.5" style="102" customWidth="1"/>
    <col min="4367" max="4374" width="9" style="102"/>
    <col min="4375" max="4375" width="8.25" style="102" bestFit="1" customWidth="1"/>
    <col min="4376" max="4609" width="9" style="102"/>
    <col min="4610" max="4610" width="15.83203125" style="102" customWidth="1"/>
    <col min="4611" max="4621" width="9" style="102"/>
    <col min="4622" max="4622" width="17.5" style="102" customWidth="1"/>
    <col min="4623" max="4630" width="9" style="102"/>
    <col min="4631" max="4631" width="8.25" style="102" bestFit="1" customWidth="1"/>
    <col min="4632" max="4865" width="9" style="102"/>
    <col min="4866" max="4866" width="15.83203125" style="102" customWidth="1"/>
    <col min="4867" max="4877" width="9" style="102"/>
    <col min="4878" max="4878" width="17.5" style="102" customWidth="1"/>
    <col min="4879" max="4886" width="9" style="102"/>
    <col min="4887" max="4887" width="8.25" style="102" bestFit="1" customWidth="1"/>
    <col min="4888" max="5121" width="9" style="102"/>
    <col min="5122" max="5122" width="15.83203125" style="102" customWidth="1"/>
    <col min="5123" max="5133" width="9" style="102"/>
    <col min="5134" max="5134" width="17.5" style="102" customWidth="1"/>
    <col min="5135" max="5142" width="9" style="102"/>
    <col min="5143" max="5143" width="8.25" style="102" bestFit="1" customWidth="1"/>
    <col min="5144" max="5377" width="9" style="102"/>
    <col min="5378" max="5378" width="15.83203125" style="102" customWidth="1"/>
    <col min="5379" max="5389" width="9" style="102"/>
    <col min="5390" max="5390" width="17.5" style="102" customWidth="1"/>
    <col min="5391" max="5398" width="9" style="102"/>
    <col min="5399" max="5399" width="8.25" style="102" bestFit="1" customWidth="1"/>
    <col min="5400" max="5633" width="9" style="102"/>
    <col min="5634" max="5634" width="15.83203125" style="102" customWidth="1"/>
    <col min="5635" max="5645" width="9" style="102"/>
    <col min="5646" max="5646" width="17.5" style="102" customWidth="1"/>
    <col min="5647" max="5654" width="9" style="102"/>
    <col min="5655" max="5655" width="8.25" style="102" bestFit="1" customWidth="1"/>
    <col min="5656" max="5889" width="9" style="102"/>
    <col min="5890" max="5890" width="15.83203125" style="102" customWidth="1"/>
    <col min="5891" max="5901" width="9" style="102"/>
    <col min="5902" max="5902" width="17.5" style="102" customWidth="1"/>
    <col min="5903" max="5910" width="9" style="102"/>
    <col min="5911" max="5911" width="8.25" style="102" bestFit="1" customWidth="1"/>
    <col min="5912" max="6145" width="9" style="102"/>
    <col min="6146" max="6146" width="15.83203125" style="102" customWidth="1"/>
    <col min="6147" max="6157" width="9" style="102"/>
    <col min="6158" max="6158" width="17.5" style="102" customWidth="1"/>
    <col min="6159" max="6166" width="9" style="102"/>
    <col min="6167" max="6167" width="8.25" style="102" bestFit="1" customWidth="1"/>
    <col min="6168" max="6401" width="9" style="102"/>
    <col min="6402" max="6402" width="15.83203125" style="102" customWidth="1"/>
    <col min="6403" max="6413" width="9" style="102"/>
    <col min="6414" max="6414" width="17.5" style="102" customWidth="1"/>
    <col min="6415" max="6422" width="9" style="102"/>
    <col min="6423" max="6423" width="8.25" style="102" bestFit="1" customWidth="1"/>
    <col min="6424" max="6657" width="9" style="102"/>
    <col min="6658" max="6658" width="15.83203125" style="102" customWidth="1"/>
    <col min="6659" max="6669" width="9" style="102"/>
    <col min="6670" max="6670" width="17.5" style="102" customWidth="1"/>
    <col min="6671" max="6678" width="9" style="102"/>
    <col min="6679" max="6679" width="8.25" style="102" bestFit="1" customWidth="1"/>
    <col min="6680" max="6913" width="9" style="102"/>
    <col min="6914" max="6914" width="15.83203125" style="102" customWidth="1"/>
    <col min="6915" max="6925" width="9" style="102"/>
    <col min="6926" max="6926" width="17.5" style="102" customWidth="1"/>
    <col min="6927" max="6934" width="9" style="102"/>
    <col min="6935" max="6935" width="8.25" style="102" bestFit="1" customWidth="1"/>
    <col min="6936" max="7169" width="9" style="102"/>
    <col min="7170" max="7170" width="15.83203125" style="102" customWidth="1"/>
    <col min="7171" max="7181" width="9" style="102"/>
    <col min="7182" max="7182" width="17.5" style="102" customWidth="1"/>
    <col min="7183" max="7190" width="9" style="102"/>
    <col min="7191" max="7191" width="8.25" style="102" bestFit="1" customWidth="1"/>
    <col min="7192" max="7425" width="9" style="102"/>
    <col min="7426" max="7426" width="15.83203125" style="102" customWidth="1"/>
    <col min="7427" max="7437" width="9" style="102"/>
    <col min="7438" max="7438" width="17.5" style="102" customWidth="1"/>
    <col min="7439" max="7446" width="9" style="102"/>
    <col min="7447" max="7447" width="8.25" style="102" bestFit="1" customWidth="1"/>
    <col min="7448" max="7681" width="9" style="102"/>
    <col min="7682" max="7682" width="15.83203125" style="102" customWidth="1"/>
    <col min="7683" max="7693" width="9" style="102"/>
    <col min="7694" max="7694" width="17.5" style="102" customWidth="1"/>
    <col min="7695" max="7702" width="9" style="102"/>
    <col min="7703" max="7703" width="8.25" style="102" bestFit="1" customWidth="1"/>
    <col min="7704" max="7937" width="9" style="102"/>
    <col min="7938" max="7938" width="15.83203125" style="102" customWidth="1"/>
    <col min="7939" max="7949" width="9" style="102"/>
    <col min="7950" max="7950" width="17.5" style="102" customWidth="1"/>
    <col min="7951" max="7958" width="9" style="102"/>
    <col min="7959" max="7959" width="8.25" style="102" bestFit="1" customWidth="1"/>
    <col min="7960" max="8193" width="9" style="102"/>
    <col min="8194" max="8194" width="15.83203125" style="102" customWidth="1"/>
    <col min="8195" max="8205" width="9" style="102"/>
    <col min="8206" max="8206" width="17.5" style="102" customWidth="1"/>
    <col min="8207" max="8214" width="9" style="102"/>
    <col min="8215" max="8215" width="8.25" style="102" bestFit="1" customWidth="1"/>
    <col min="8216" max="8449" width="9" style="102"/>
    <col min="8450" max="8450" width="15.83203125" style="102" customWidth="1"/>
    <col min="8451" max="8461" width="9" style="102"/>
    <col min="8462" max="8462" width="17.5" style="102" customWidth="1"/>
    <col min="8463" max="8470" width="9" style="102"/>
    <col min="8471" max="8471" width="8.25" style="102" bestFit="1" customWidth="1"/>
    <col min="8472" max="8705" width="9" style="102"/>
    <col min="8706" max="8706" width="15.83203125" style="102" customWidth="1"/>
    <col min="8707" max="8717" width="9" style="102"/>
    <col min="8718" max="8718" width="17.5" style="102" customWidth="1"/>
    <col min="8719" max="8726" width="9" style="102"/>
    <col min="8727" max="8727" width="8.25" style="102" bestFit="1" customWidth="1"/>
    <col min="8728" max="8961" width="9" style="102"/>
    <col min="8962" max="8962" width="15.83203125" style="102" customWidth="1"/>
    <col min="8963" max="8973" width="9" style="102"/>
    <col min="8974" max="8974" width="17.5" style="102" customWidth="1"/>
    <col min="8975" max="8982" width="9" style="102"/>
    <col min="8983" max="8983" width="8.25" style="102" bestFit="1" customWidth="1"/>
    <col min="8984" max="9217" width="9" style="102"/>
    <col min="9218" max="9218" width="15.83203125" style="102" customWidth="1"/>
    <col min="9219" max="9229" width="9" style="102"/>
    <col min="9230" max="9230" width="17.5" style="102" customWidth="1"/>
    <col min="9231" max="9238" width="9" style="102"/>
    <col min="9239" max="9239" width="8.25" style="102" bestFit="1" customWidth="1"/>
    <col min="9240" max="9473" width="9" style="102"/>
    <col min="9474" max="9474" width="15.83203125" style="102" customWidth="1"/>
    <col min="9475" max="9485" width="9" style="102"/>
    <col min="9486" max="9486" width="17.5" style="102" customWidth="1"/>
    <col min="9487" max="9494" width="9" style="102"/>
    <col min="9495" max="9495" width="8.25" style="102" bestFit="1" customWidth="1"/>
    <col min="9496" max="9729" width="9" style="102"/>
    <col min="9730" max="9730" width="15.83203125" style="102" customWidth="1"/>
    <col min="9731" max="9741" width="9" style="102"/>
    <col min="9742" max="9742" width="17.5" style="102" customWidth="1"/>
    <col min="9743" max="9750" width="9" style="102"/>
    <col min="9751" max="9751" width="8.25" style="102" bestFit="1" customWidth="1"/>
    <col min="9752" max="9985" width="9" style="102"/>
    <col min="9986" max="9986" width="15.83203125" style="102" customWidth="1"/>
    <col min="9987" max="9997" width="9" style="102"/>
    <col min="9998" max="9998" width="17.5" style="102" customWidth="1"/>
    <col min="9999" max="10006" width="9" style="102"/>
    <col min="10007" max="10007" width="8.25" style="102" bestFit="1" customWidth="1"/>
    <col min="10008" max="10241" width="9" style="102"/>
    <col min="10242" max="10242" width="15.83203125" style="102" customWidth="1"/>
    <col min="10243" max="10253" width="9" style="102"/>
    <col min="10254" max="10254" width="17.5" style="102" customWidth="1"/>
    <col min="10255" max="10262" width="9" style="102"/>
    <col min="10263" max="10263" width="8.25" style="102" bestFit="1" customWidth="1"/>
    <col min="10264" max="10497" width="9" style="102"/>
    <col min="10498" max="10498" width="15.83203125" style="102" customWidth="1"/>
    <col min="10499" max="10509" width="9" style="102"/>
    <col min="10510" max="10510" width="17.5" style="102" customWidth="1"/>
    <col min="10511" max="10518" width="9" style="102"/>
    <col min="10519" max="10519" width="8.25" style="102" bestFit="1" customWidth="1"/>
    <col min="10520" max="10753" width="9" style="102"/>
    <col min="10754" max="10754" width="15.83203125" style="102" customWidth="1"/>
    <col min="10755" max="10765" width="9" style="102"/>
    <col min="10766" max="10766" width="17.5" style="102" customWidth="1"/>
    <col min="10767" max="10774" width="9" style="102"/>
    <col min="10775" max="10775" width="8.25" style="102" bestFit="1" customWidth="1"/>
    <col min="10776" max="11009" width="9" style="102"/>
    <col min="11010" max="11010" width="15.83203125" style="102" customWidth="1"/>
    <col min="11011" max="11021" width="9" style="102"/>
    <col min="11022" max="11022" width="17.5" style="102" customWidth="1"/>
    <col min="11023" max="11030" width="9" style="102"/>
    <col min="11031" max="11031" width="8.25" style="102" bestFit="1" customWidth="1"/>
    <col min="11032" max="11265" width="9" style="102"/>
    <col min="11266" max="11266" width="15.83203125" style="102" customWidth="1"/>
    <col min="11267" max="11277" width="9" style="102"/>
    <col min="11278" max="11278" width="17.5" style="102" customWidth="1"/>
    <col min="11279" max="11286" width="9" style="102"/>
    <col min="11287" max="11287" width="8.25" style="102" bestFit="1" customWidth="1"/>
    <col min="11288" max="11521" width="9" style="102"/>
    <col min="11522" max="11522" width="15.83203125" style="102" customWidth="1"/>
    <col min="11523" max="11533" width="9" style="102"/>
    <col min="11534" max="11534" width="17.5" style="102" customWidth="1"/>
    <col min="11535" max="11542" width="9" style="102"/>
    <col min="11543" max="11543" width="8.25" style="102" bestFit="1" customWidth="1"/>
    <col min="11544" max="11777" width="9" style="102"/>
    <col min="11778" max="11778" width="15.83203125" style="102" customWidth="1"/>
    <col min="11779" max="11789" width="9" style="102"/>
    <col min="11790" max="11790" width="17.5" style="102" customWidth="1"/>
    <col min="11791" max="11798" width="9" style="102"/>
    <col min="11799" max="11799" width="8.25" style="102" bestFit="1" customWidth="1"/>
    <col min="11800" max="12033" width="9" style="102"/>
    <col min="12034" max="12034" width="15.83203125" style="102" customWidth="1"/>
    <col min="12035" max="12045" width="9" style="102"/>
    <col min="12046" max="12046" width="17.5" style="102" customWidth="1"/>
    <col min="12047" max="12054" width="9" style="102"/>
    <col min="12055" max="12055" width="8.25" style="102" bestFit="1" customWidth="1"/>
    <col min="12056" max="12289" width="9" style="102"/>
    <col min="12290" max="12290" width="15.83203125" style="102" customWidth="1"/>
    <col min="12291" max="12301" width="9" style="102"/>
    <col min="12302" max="12302" width="17.5" style="102" customWidth="1"/>
    <col min="12303" max="12310" width="9" style="102"/>
    <col min="12311" max="12311" width="8.25" style="102" bestFit="1" customWidth="1"/>
    <col min="12312" max="12545" width="9" style="102"/>
    <col min="12546" max="12546" width="15.83203125" style="102" customWidth="1"/>
    <col min="12547" max="12557" width="9" style="102"/>
    <col min="12558" max="12558" width="17.5" style="102" customWidth="1"/>
    <col min="12559" max="12566" width="9" style="102"/>
    <col min="12567" max="12567" width="8.25" style="102" bestFit="1" customWidth="1"/>
    <col min="12568" max="12801" width="9" style="102"/>
    <col min="12802" max="12802" width="15.83203125" style="102" customWidth="1"/>
    <col min="12803" max="12813" width="9" style="102"/>
    <col min="12814" max="12814" width="17.5" style="102" customWidth="1"/>
    <col min="12815" max="12822" width="9" style="102"/>
    <col min="12823" max="12823" width="8.25" style="102" bestFit="1" customWidth="1"/>
    <col min="12824" max="13057" width="9" style="102"/>
    <col min="13058" max="13058" width="15.83203125" style="102" customWidth="1"/>
    <col min="13059" max="13069" width="9" style="102"/>
    <col min="13070" max="13070" width="17.5" style="102" customWidth="1"/>
    <col min="13071" max="13078" width="9" style="102"/>
    <col min="13079" max="13079" width="8.25" style="102" bestFit="1" customWidth="1"/>
    <col min="13080" max="13313" width="9" style="102"/>
    <col min="13314" max="13314" width="15.83203125" style="102" customWidth="1"/>
    <col min="13315" max="13325" width="9" style="102"/>
    <col min="13326" max="13326" width="17.5" style="102" customWidth="1"/>
    <col min="13327" max="13334" width="9" style="102"/>
    <col min="13335" max="13335" width="8.25" style="102" bestFit="1" customWidth="1"/>
    <col min="13336" max="13569" width="9" style="102"/>
    <col min="13570" max="13570" width="15.83203125" style="102" customWidth="1"/>
    <col min="13571" max="13581" width="9" style="102"/>
    <col min="13582" max="13582" width="17.5" style="102" customWidth="1"/>
    <col min="13583" max="13590" width="9" style="102"/>
    <col min="13591" max="13591" width="8.25" style="102" bestFit="1" customWidth="1"/>
    <col min="13592" max="13825" width="9" style="102"/>
    <col min="13826" max="13826" width="15.83203125" style="102" customWidth="1"/>
    <col min="13827" max="13837" width="9" style="102"/>
    <col min="13838" max="13838" width="17.5" style="102" customWidth="1"/>
    <col min="13839" max="13846" width="9" style="102"/>
    <col min="13847" max="13847" width="8.25" style="102" bestFit="1" customWidth="1"/>
    <col min="13848" max="14081" width="9" style="102"/>
    <col min="14082" max="14082" width="15.83203125" style="102" customWidth="1"/>
    <col min="14083" max="14093" width="9" style="102"/>
    <col min="14094" max="14094" width="17.5" style="102" customWidth="1"/>
    <col min="14095" max="14102" width="9" style="102"/>
    <col min="14103" max="14103" width="8.25" style="102" bestFit="1" customWidth="1"/>
    <col min="14104" max="14337" width="9" style="102"/>
    <col min="14338" max="14338" width="15.83203125" style="102" customWidth="1"/>
    <col min="14339" max="14349" width="9" style="102"/>
    <col min="14350" max="14350" width="17.5" style="102" customWidth="1"/>
    <col min="14351" max="14358" width="9" style="102"/>
    <col min="14359" max="14359" width="8.25" style="102" bestFit="1" customWidth="1"/>
    <col min="14360" max="14593" width="9" style="102"/>
    <col min="14594" max="14594" width="15.83203125" style="102" customWidth="1"/>
    <col min="14595" max="14605" width="9" style="102"/>
    <col min="14606" max="14606" width="17.5" style="102" customWidth="1"/>
    <col min="14607" max="14614" width="9" style="102"/>
    <col min="14615" max="14615" width="8.25" style="102" bestFit="1" customWidth="1"/>
    <col min="14616" max="14849" width="9" style="102"/>
    <col min="14850" max="14850" width="15.83203125" style="102" customWidth="1"/>
    <col min="14851" max="14861" width="9" style="102"/>
    <col min="14862" max="14862" width="17.5" style="102" customWidth="1"/>
    <col min="14863" max="14870" width="9" style="102"/>
    <col min="14871" max="14871" width="8.25" style="102" bestFit="1" customWidth="1"/>
    <col min="14872" max="15105" width="9" style="102"/>
    <col min="15106" max="15106" width="15.83203125" style="102" customWidth="1"/>
    <col min="15107" max="15117" width="9" style="102"/>
    <col min="15118" max="15118" width="17.5" style="102" customWidth="1"/>
    <col min="15119" max="15126" width="9" style="102"/>
    <col min="15127" max="15127" width="8.25" style="102" bestFit="1" customWidth="1"/>
    <col min="15128" max="15361" width="9" style="102"/>
    <col min="15362" max="15362" width="15.83203125" style="102" customWidth="1"/>
    <col min="15363" max="15373" width="9" style="102"/>
    <col min="15374" max="15374" width="17.5" style="102" customWidth="1"/>
    <col min="15375" max="15382" width="9" style="102"/>
    <col min="15383" max="15383" width="8.25" style="102" bestFit="1" customWidth="1"/>
    <col min="15384" max="15617" width="9" style="102"/>
    <col min="15618" max="15618" width="15.83203125" style="102" customWidth="1"/>
    <col min="15619" max="15629" width="9" style="102"/>
    <col min="15630" max="15630" width="17.5" style="102" customWidth="1"/>
    <col min="15631" max="15638" width="9" style="102"/>
    <col min="15639" max="15639" width="8.25" style="102" bestFit="1" customWidth="1"/>
    <col min="15640" max="15873" width="9" style="102"/>
    <col min="15874" max="15874" width="15.83203125" style="102" customWidth="1"/>
    <col min="15875" max="15885" width="9" style="102"/>
    <col min="15886" max="15886" width="17.5" style="102" customWidth="1"/>
    <col min="15887" max="15894" width="9" style="102"/>
    <col min="15895" max="15895" width="8.25" style="102" bestFit="1" customWidth="1"/>
    <col min="15896" max="16129" width="9" style="102"/>
    <col min="16130" max="16130" width="15.83203125" style="102" customWidth="1"/>
    <col min="16131" max="16141" width="9" style="102"/>
    <col min="16142" max="16142" width="17.5" style="102" customWidth="1"/>
    <col min="16143" max="16150" width="9" style="102"/>
    <col min="16151" max="16151" width="8.25" style="102" bestFit="1" customWidth="1"/>
    <col min="16152" max="16384" width="9" style="102"/>
  </cols>
  <sheetData>
    <row r="1" spans="1:28">
      <c r="A1" s="218">
        <v>1</v>
      </c>
      <c r="B1" s="218" t="s">
        <v>565</v>
      </c>
      <c r="C1" s="219">
        <f>'SP6-1'!I23</f>
        <v>0</v>
      </c>
      <c r="D1" s="218"/>
      <c r="E1" s="218" t="s">
        <v>566</v>
      </c>
      <c r="F1" s="218"/>
      <c r="G1" s="218"/>
      <c r="H1" s="220"/>
      <c r="I1" s="218"/>
      <c r="J1" s="218"/>
      <c r="K1" s="218"/>
      <c r="M1" s="218">
        <v>1</v>
      </c>
      <c r="N1" s="218" t="s">
        <v>565</v>
      </c>
      <c r="O1" s="219">
        <f>'SP6-4'!K8</f>
        <v>0</v>
      </c>
      <c r="P1" s="218"/>
      <c r="Q1" s="218" t="s">
        <v>567</v>
      </c>
      <c r="R1" s="218"/>
      <c r="S1" s="218" t="s">
        <v>6</v>
      </c>
      <c r="T1" s="220" t="s">
        <v>420</v>
      </c>
      <c r="U1" s="218" t="s">
        <v>421</v>
      </c>
      <c r="V1" s="218"/>
      <c r="W1" s="218"/>
    </row>
    <row r="2" spans="1:28">
      <c r="A2" s="218"/>
      <c r="B2" s="218" t="s">
        <v>568</v>
      </c>
      <c r="C2" s="221">
        <f>'SP6-3'!K9</f>
        <v>0</v>
      </c>
      <c r="D2" s="218"/>
      <c r="E2" s="218"/>
      <c r="F2" s="218"/>
      <c r="G2" s="218"/>
      <c r="H2" s="220"/>
      <c r="I2" s="218"/>
      <c r="J2" s="218"/>
      <c r="K2" s="218"/>
      <c r="M2" s="218"/>
      <c r="N2" s="218" t="s">
        <v>568</v>
      </c>
      <c r="O2" s="219">
        <f>'SP6-4'!K10</f>
        <v>0</v>
      </c>
      <c r="P2" s="218"/>
      <c r="Q2" s="218"/>
      <c r="R2" s="218"/>
      <c r="S2" s="218"/>
      <c r="T2" s="220"/>
      <c r="U2" s="218"/>
      <c r="V2" s="218"/>
      <c r="W2" s="218"/>
      <c r="Z2" s="222">
        <v>1</v>
      </c>
      <c r="AA2" s="102" t="s">
        <v>135</v>
      </c>
      <c r="AB2" s="102">
        <f>(1-(1+Y$3)^(-Z2)) / (LN(1+Y$3))</f>
        <v>0.98064352657801512</v>
      </c>
    </row>
    <row r="3" spans="1:28">
      <c r="A3" s="218"/>
      <c r="B3" s="218" t="s">
        <v>569</v>
      </c>
      <c r="C3" s="223">
        <f>'SP6-1'!I24</f>
        <v>0</v>
      </c>
      <c r="D3" s="218"/>
      <c r="E3" s="218"/>
      <c r="F3" s="218"/>
      <c r="G3" s="218"/>
      <c r="H3" s="220"/>
      <c r="I3" s="218"/>
      <c r="J3" s="218"/>
      <c r="K3" s="218"/>
      <c r="M3" s="218"/>
      <c r="N3" s="218" t="s">
        <v>569</v>
      </c>
      <c r="O3" s="223">
        <f>'SP6-4'!K9</f>
        <v>0</v>
      </c>
      <c r="P3" s="218"/>
      <c r="Q3" s="218"/>
      <c r="R3" s="218"/>
      <c r="S3" s="218"/>
      <c r="T3" s="220"/>
      <c r="U3" s="218"/>
      <c r="V3" s="218"/>
      <c r="W3" s="218"/>
      <c r="Y3" s="224">
        <f>'SP6-1'!I26</f>
        <v>0.04</v>
      </c>
      <c r="Z3" s="222">
        <f>'SP6-1'!I25</f>
        <v>0</v>
      </c>
      <c r="AA3" s="102" t="s">
        <v>136</v>
      </c>
      <c r="AB3" s="102">
        <f>(1-(1+Y$3)^(-Z3)) / (LN(1+Y$3))</f>
        <v>0</v>
      </c>
    </row>
    <row r="4" spans="1:28">
      <c r="A4" s="218"/>
      <c r="B4" s="218" t="s">
        <v>134</v>
      </c>
      <c r="C4" s="225">
        <f>'SP6-1'!I26</f>
        <v>0.04</v>
      </c>
      <c r="D4" s="218"/>
      <c r="E4" s="218"/>
      <c r="F4" s="218"/>
      <c r="G4" s="218"/>
      <c r="H4" s="220"/>
      <c r="I4" s="218"/>
      <c r="J4" s="218"/>
      <c r="K4" s="218">
        <v>1</v>
      </c>
      <c r="M4" s="218"/>
      <c r="N4" s="218" t="s">
        <v>134</v>
      </c>
      <c r="O4" s="225">
        <f>'SP6-1'!I26</f>
        <v>0.04</v>
      </c>
      <c r="P4" s="218"/>
      <c r="Q4" s="218"/>
      <c r="R4" s="218"/>
      <c r="S4" s="218"/>
      <c r="T4" s="220"/>
      <c r="U4" s="218"/>
      <c r="V4" s="218"/>
      <c r="W4" s="218">
        <v>1</v>
      </c>
      <c r="Y4" s="226"/>
      <c r="Z4" s="222"/>
      <c r="AA4" s="102" t="s">
        <v>396</v>
      </c>
      <c r="AB4" s="102">
        <v>0.96150000000000002</v>
      </c>
    </row>
    <row r="5" spans="1:28">
      <c r="A5" s="218" t="s">
        <v>370</v>
      </c>
      <c r="B5" s="218" t="s">
        <v>570</v>
      </c>
      <c r="C5" s="227">
        <v>5.0000000000000002E-5</v>
      </c>
      <c r="D5" s="218" t="s">
        <v>571</v>
      </c>
      <c r="E5" s="218" t="s">
        <v>572</v>
      </c>
      <c r="F5" s="218"/>
      <c r="G5" s="218"/>
      <c r="H5" s="220" t="s">
        <v>573</v>
      </c>
      <c r="I5" s="218"/>
      <c r="J5" s="218" t="s">
        <v>574</v>
      </c>
      <c r="K5" s="218" t="s">
        <v>575</v>
      </c>
      <c r="M5" s="218" t="s">
        <v>370</v>
      </c>
      <c r="N5" s="218" t="s">
        <v>570</v>
      </c>
      <c r="O5" s="227">
        <v>5.0000000000000002E-5</v>
      </c>
      <c r="P5" s="218" t="s">
        <v>571</v>
      </c>
      <c r="Q5" s="218" t="s">
        <v>572</v>
      </c>
      <c r="R5" s="218"/>
      <c r="S5" s="218"/>
      <c r="T5" s="220" t="s">
        <v>573</v>
      </c>
      <c r="U5" s="218"/>
      <c r="V5" s="218" t="s">
        <v>574</v>
      </c>
      <c r="W5" s="218" t="s">
        <v>575</v>
      </c>
      <c r="Y5" s="226"/>
      <c r="Z5" s="222">
        <f>'SP6-1'!I25</f>
        <v>0</v>
      </c>
      <c r="AA5" s="102" t="s">
        <v>137</v>
      </c>
      <c r="AB5" s="102">
        <f>((LN(1+Y$3))^-2)-(Z5*(1+Y$3)^(Z5*(-1))*(LN((1+Y$3))^-1))-((1+Y$3)^(Z5*(-1))*(LN(1+Y$3))^-2)</f>
        <v>0</v>
      </c>
    </row>
    <row r="6" spans="1:28">
      <c r="A6" s="218"/>
      <c r="B6" s="218" t="s">
        <v>355</v>
      </c>
      <c r="C6" s="218" t="s">
        <v>356</v>
      </c>
      <c r="D6" s="218" t="s">
        <v>576</v>
      </c>
      <c r="E6" s="218"/>
      <c r="F6" s="218" t="s">
        <v>577</v>
      </c>
      <c r="G6" s="218"/>
      <c r="H6" s="220" t="s">
        <v>377</v>
      </c>
      <c r="I6" s="218"/>
      <c r="J6" s="218" t="s">
        <v>578</v>
      </c>
      <c r="K6" s="218" t="s">
        <v>579</v>
      </c>
      <c r="M6" s="218"/>
      <c r="N6" s="218" t="s">
        <v>355</v>
      </c>
      <c r="O6" s="218" t="s">
        <v>356</v>
      </c>
      <c r="P6" s="218" t="s">
        <v>576</v>
      </c>
      <c r="Q6" s="218"/>
      <c r="R6" s="218" t="s">
        <v>577</v>
      </c>
      <c r="S6" s="218"/>
      <c r="T6" s="220" t="s">
        <v>377</v>
      </c>
      <c r="U6" s="218"/>
      <c r="V6" s="218" t="s">
        <v>578</v>
      </c>
      <c r="W6" s="218" t="s">
        <v>579</v>
      </c>
      <c r="Y6" s="226"/>
      <c r="Z6" s="222">
        <v>1</v>
      </c>
      <c r="AA6" s="102" t="s">
        <v>138</v>
      </c>
      <c r="AB6" s="102">
        <f>((LN(1+Y$3))^-2)-(Z6*(1+Y$3)^(Z6*(-1))*(LN((1+Y$3))^-1))-((1+Y$3)^(Z6*(-1))*(LN(1+Y$3))^-2)</f>
        <v>0.48711671725311589</v>
      </c>
    </row>
    <row r="7" spans="1:28">
      <c r="A7" s="218">
        <v>0</v>
      </c>
      <c r="B7" s="218">
        <v>0</v>
      </c>
      <c r="C7" s="218"/>
      <c r="D7" s="218"/>
      <c r="E7" s="228">
        <f>((1-(1+$C$4)^(0-A7)))/(LOG((1+$C$4),EXP(1)))</f>
        <v>0</v>
      </c>
      <c r="F7" s="218">
        <v>0</v>
      </c>
      <c r="G7" s="218"/>
      <c r="H7" s="220"/>
      <c r="I7" s="218">
        <v>0</v>
      </c>
      <c r="J7" s="218"/>
      <c r="K7" s="218"/>
      <c r="M7" s="218">
        <v>0</v>
      </c>
      <c r="N7" s="218">
        <v>0</v>
      </c>
      <c r="O7" s="218"/>
      <c r="P7" s="218"/>
      <c r="Q7" s="228">
        <f>((1-(1+$O$4)^(0-M7)))/(LOG((1+$O$4),EXP(1)))</f>
        <v>0</v>
      </c>
      <c r="R7" s="102">
        <f>((LN(1+$Y$3))^-2)-(M7*(1+$Y$3)^(M7*(-1))*(LN((1+$Y$3))^-1))-((1+$Y$3)^(M7*(-1))*(LN(1+$Y$3))^-2)</f>
        <v>0</v>
      </c>
      <c r="S7" s="218"/>
      <c r="T7" s="220"/>
      <c r="U7" s="218">
        <v>0</v>
      </c>
      <c r="V7" s="218"/>
      <c r="W7" s="218"/>
      <c r="Y7" s="226"/>
      <c r="Z7" s="222" t="s">
        <v>397</v>
      </c>
    </row>
    <row r="8" spans="1:28">
      <c r="A8" s="218">
        <v>1</v>
      </c>
      <c r="B8" s="229">
        <f>IF(C3=1,(1-C1)*0.5+C1,C1)</f>
        <v>0</v>
      </c>
      <c r="C8" s="228">
        <f>((1-(1+$C$4)^(0-1)))/(LOG((1+$C$4),EXP(1)))</f>
        <v>0.98064352657801512</v>
      </c>
      <c r="D8" s="218">
        <f>C8*B8</f>
        <v>0</v>
      </c>
      <c r="E8" s="228">
        <f t="shared" ref="E8:E47" si="0">((1-(1+$C$4)^(0-A8)))/(LOG((1+$C$4),EXP(1)))</f>
        <v>0.98064352657801512</v>
      </c>
      <c r="F8" s="102">
        <f>((LN(1+$Y$3))^-2)-(A8*(1+$Y$3)^(A8*(-1))*(LN((1+$Y$3))^-1))-((1+$Y$3)^(A8*(-1))*(LN(1+$Y$3))^-2)</f>
        <v>0.48711671725311589</v>
      </c>
      <c r="G8" s="230">
        <f>F8-F7</f>
        <v>0.48711671725311589</v>
      </c>
      <c r="H8" s="220">
        <f>G8*$C$2</f>
        <v>0</v>
      </c>
      <c r="I8" s="218">
        <f>B8</f>
        <v>0</v>
      </c>
      <c r="J8" s="230">
        <f>H8+C8</f>
        <v>0.98064352657801512</v>
      </c>
      <c r="K8" s="218">
        <f>J8*B8</f>
        <v>0</v>
      </c>
      <c r="M8" s="218">
        <v>1</v>
      </c>
      <c r="N8" s="220">
        <f>IF(O3=1,(1-O1)*0.5+O1,O1)</f>
        <v>0</v>
      </c>
      <c r="O8" s="228">
        <f>((1-(1+$O$4)^(0-1)))/(LOG((1+$O$4),EXP(1)))</f>
        <v>0.98064352657801512</v>
      </c>
      <c r="P8" s="218">
        <f>O8*N8</f>
        <v>0</v>
      </c>
      <c r="Q8" s="228">
        <f t="shared" ref="Q8:Q47" si="1">((1-(1+$O$4)^(0-M8)))/(LOG((1+$O$4),EXP(1)))</f>
        <v>0.98064352657801512</v>
      </c>
      <c r="R8" s="102">
        <f>((LN(1+$Y$3))^-2)-(M8*(1+$Y$3)^(M8*(-1))*(LN((1+$Y$3))^-1))-((1+$Y$3)^(M8*(-1))*(LN(1+$Y$3))^-2)</f>
        <v>0.48711671725311589</v>
      </c>
      <c r="S8" s="230">
        <f>R8-R7</f>
        <v>0.48711671725311589</v>
      </c>
      <c r="T8" s="220">
        <f>S8*$O$2</f>
        <v>0</v>
      </c>
      <c r="U8" s="218">
        <f t="shared" ref="U8:U47" si="2">N8</f>
        <v>0</v>
      </c>
      <c r="V8" s="230">
        <f>T8+O8</f>
        <v>0.98064352657801512</v>
      </c>
      <c r="W8" s="218">
        <f>V8*N8</f>
        <v>0</v>
      </c>
      <c r="Y8" s="226"/>
      <c r="Z8" s="222">
        <v>15</v>
      </c>
      <c r="AA8" s="102" t="s">
        <v>137</v>
      </c>
      <c r="AB8" s="102">
        <f>((LN(1+Y$3))^-2)-(Z8*(1+Y$3)^(Z8*(-1))*(LN((1+Y$3))^-1))-((1+Y$3)^(Z8*(-1))*(LN(1+Y$3))^-2)</f>
        <v>76.75368102899273</v>
      </c>
    </row>
    <row r="9" spans="1:28">
      <c r="A9" s="218">
        <v>2</v>
      </c>
      <c r="B9" s="218">
        <f>IF(A9&gt;($C$3-1),1,(1-$B$8)/($C$3-1)+B8)</f>
        <v>1</v>
      </c>
      <c r="C9" s="228">
        <f>E9-C8</f>
        <v>0.94292646786347456</v>
      </c>
      <c r="D9" s="218">
        <f>C9*B9</f>
        <v>0.94292646786347456</v>
      </c>
      <c r="E9" s="228">
        <f t="shared" si="0"/>
        <v>1.9235699944414897</v>
      </c>
      <c r="F9" s="218">
        <v>1.8061455205432499</v>
      </c>
      <c r="G9" s="230">
        <f>F9-F8</f>
        <v>1.3190288032901341</v>
      </c>
      <c r="H9" s="220">
        <f t="shared" ref="H9:H47" si="3">G9*$C$2</f>
        <v>0</v>
      </c>
      <c r="I9" s="218">
        <f t="shared" ref="I9:I47" si="4">B9</f>
        <v>1</v>
      </c>
      <c r="J9" s="230">
        <f t="shared" ref="J9:J47" si="5">H9+C9</f>
        <v>0.94292646786347456</v>
      </c>
      <c r="K9" s="218">
        <f t="shared" ref="K9:K36" si="6">J9*B9</f>
        <v>0.94292646786347456</v>
      </c>
      <c r="M9" s="218">
        <v>2</v>
      </c>
      <c r="N9" s="218">
        <f t="shared" ref="N9:N47" si="7">IF(M9&gt;($C$3-1),1,(1-$B$8)/($C$3-1)+N8)</f>
        <v>1</v>
      </c>
      <c r="O9" s="228">
        <f>Q9-O8</f>
        <v>0.94292646786347456</v>
      </c>
      <c r="P9" s="218">
        <f>O9*N9</f>
        <v>0.94292646786347456</v>
      </c>
      <c r="Q9" s="228">
        <f t="shared" si="1"/>
        <v>1.9235699944414897</v>
      </c>
      <c r="R9" s="102">
        <f t="shared" ref="R9:R47" si="8">((LN(1+$Y$3))^-2)-(M9*(1+$Y$3)^(M9*(-1))*(LN((1+$Y$3))^-1))-((1+$Y$3)^(M9*(-1))*(LN(1+$Y$3))^-2)</f>
        <v>1.8984246440138577</v>
      </c>
      <c r="S9" s="230">
        <f>R9-R8</f>
        <v>1.4113079267607418</v>
      </c>
      <c r="T9" s="220">
        <f t="shared" ref="T9:T47" si="9">S9*$O$2</f>
        <v>0</v>
      </c>
      <c r="U9" s="218">
        <f t="shared" si="2"/>
        <v>1</v>
      </c>
      <c r="V9" s="230">
        <f>T9+O9</f>
        <v>0.94292646786347456</v>
      </c>
      <c r="W9" s="218">
        <f t="shared" ref="W9:W36" si="10">V9*N9</f>
        <v>0.94292646786347456</v>
      </c>
      <c r="Z9" s="222">
        <v>15</v>
      </c>
      <c r="AA9" s="102" t="s">
        <v>136</v>
      </c>
      <c r="AB9" s="102">
        <f>(1-(1+Y$3)^(-Z9)) / (LN(1+Y$3))</f>
        <v>11.339301647795693</v>
      </c>
    </row>
    <row r="10" spans="1:28">
      <c r="A10" s="218">
        <v>3</v>
      </c>
      <c r="B10" s="218">
        <f t="shared" ref="B10:B47" si="11">IF(A10&gt;($C$3-1),1,(1-$B$8)/($C$3-1)+B9)</f>
        <v>1</v>
      </c>
      <c r="C10" s="230">
        <f>E10-E9</f>
        <v>0.90666006525333831</v>
      </c>
      <c r="D10" s="218">
        <f t="shared" ref="D10:D47" si="12">C10*B10</f>
        <v>0.90666006525333831</v>
      </c>
      <c r="E10" s="228">
        <f t="shared" si="0"/>
        <v>2.830230059694828</v>
      </c>
      <c r="F10" s="218">
        <v>3.8637995191853349</v>
      </c>
      <c r="G10" s="230">
        <f>F10-F9</f>
        <v>2.0576539986420848</v>
      </c>
      <c r="H10" s="220">
        <f t="shared" si="3"/>
        <v>0</v>
      </c>
      <c r="I10" s="218">
        <f t="shared" si="4"/>
        <v>1</v>
      </c>
      <c r="J10" s="230">
        <f>H10+C10</f>
        <v>0.90666006525333831</v>
      </c>
      <c r="K10" s="218">
        <f t="shared" si="6"/>
        <v>0.90666006525333831</v>
      </c>
      <c r="M10" s="218">
        <v>3</v>
      </c>
      <c r="N10" s="218">
        <f t="shared" si="7"/>
        <v>1</v>
      </c>
      <c r="O10" s="230">
        <f>Q10-Q9</f>
        <v>0.90666006525333831</v>
      </c>
      <c r="P10" s="218">
        <f t="shared" ref="P10:P47" si="13">O10*N10</f>
        <v>0.90666006525333831</v>
      </c>
      <c r="Q10" s="228">
        <f t="shared" si="1"/>
        <v>2.830230059694828</v>
      </c>
      <c r="R10" s="102">
        <f t="shared" si="8"/>
        <v>4.1621115619216198</v>
      </c>
      <c r="S10" s="230">
        <f>R10-R9</f>
        <v>2.2636869179077621</v>
      </c>
      <c r="T10" s="220">
        <f t="shared" si="9"/>
        <v>0</v>
      </c>
      <c r="U10" s="218">
        <f t="shared" si="2"/>
        <v>1</v>
      </c>
      <c r="V10" s="230">
        <f>T10+O10</f>
        <v>0.90666006525333831</v>
      </c>
      <c r="W10" s="218">
        <f t="shared" si="10"/>
        <v>0.90666006525333831</v>
      </c>
    </row>
    <row r="11" spans="1:28">
      <c r="A11" s="218">
        <v>4</v>
      </c>
      <c r="B11" s="218">
        <f t="shared" si="11"/>
        <v>1</v>
      </c>
      <c r="C11" s="230">
        <f>E11-E10</f>
        <v>0.87178852428206088</v>
      </c>
      <c r="D11" s="218">
        <f t="shared" si="12"/>
        <v>0.87178852428206088</v>
      </c>
      <c r="E11" s="228">
        <f t="shared" si="0"/>
        <v>3.7020185839768889</v>
      </c>
      <c r="F11" s="218">
        <v>6.5330886628264579</v>
      </c>
      <c r="G11" s="230">
        <f t="shared" ref="G11:G36" si="14">F11-F10</f>
        <v>2.669289143641123</v>
      </c>
      <c r="H11" s="220">
        <f t="shared" si="3"/>
        <v>0</v>
      </c>
      <c r="I11" s="218">
        <f t="shared" si="4"/>
        <v>1</v>
      </c>
      <c r="J11" s="230">
        <f t="shared" si="5"/>
        <v>0.87178852428206088</v>
      </c>
      <c r="K11" s="218">
        <f t="shared" si="6"/>
        <v>0.87178852428206088</v>
      </c>
      <c r="M11" s="218">
        <v>4</v>
      </c>
      <c r="N11" s="218">
        <f t="shared" si="7"/>
        <v>1</v>
      </c>
      <c r="O11" s="230">
        <f>Q11-Q10</f>
        <v>0.87178852428206088</v>
      </c>
      <c r="P11" s="218">
        <f t="shared" si="13"/>
        <v>0.87178852428206088</v>
      </c>
      <c r="Q11" s="228">
        <f t="shared" si="1"/>
        <v>3.7020185839768889</v>
      </c>
      <c r="R11" s="102">
        <f t="shared" si="8"/>
        <v>7.2105221226536287</v>
      </c>
      <c r="S11" s="230">
        <f t="shared" ref="S11:S36" si="15">R11-R10</f>
        <v>3.0484105607320089</v>
      </c>
      <c r="T11" s="220">
        <f t="shared" si="9"/>
        <v>0</v>
      </c>
      <c r="U11" s="218">
        <f t="shared" si="2"/>
        <v>1</v>
      </c>
      <c r="V11" s="230">
        <f t="shared" ref="V11:V47" si="16">T11+O11</f>
        <v>0.87178852428206088</v>
      </c>
      <c r="W11" s="218">
        <f t="shared" si="10"/>
        <v>0.87178852428206088</v>
      </c>
    </row>
    <row r="12" spans="1:28">
      <c r="A12" s="218">
        <v>5</v>
      </c>
      <c r="B12" s="218">
        <f t="shared" si="11"/>
        <v>1</v>
      </c>
      <c r="C12" s="230">
        <f>E12-E11</f>
        <v>0.83825819642505817</v>
      </c>
      <c r="D12" s="218">
        <f t="shared" si="12"/>
        <v>0.83825819642505817</v>
      </c>
      <c r="E12" s="228">
        <f t="shared" si="0"/>
        <v>4.540276780401947</v>
      </c>
      <c r="F12" s="218">
        <v>9.7121100548212667</v>
      </c>
      <c r="G12" s="230">
        <f t="shared" si="14"/>
        <v>3.1790213919948087</v>
      </c>
      <c r="H12" s="220">
        <f t="shared" si="3"/>
        <v>0</v>
      </c>
      <c r="I12" s="218">
        <f t="shared" si="4"/>
        <v>1</v>
      </c>
      <c r="J12" s="230">
        <f t="shared" si="5"/>
        <v>0.83825819642505817</v>
      </c>
      <c r="K12" s="218">
        <f t="shared" si="6"/>
        <v>0.83825819642505817</v>
      </c>
      <c r="M12" s="218">
        <v>5</v>
      </c>
      <c r="N12" s="218">
        <f t="shared" si="7"/>
        <v>1</v>
      </c>
      <c r="O12" s="230">
        <f>Q12-Q11</f>
        <v>0.83825819642505817</v>
      </c>
      <c r="P12" s="218">
        <f t="shared" si="13"/>
        <v>0.83825819642505817</v>
      </c>
      <c r="Q12" s="228">
        <f t="shared" si="1"/>
        <v>4.540276780401947</v>
      </c>
      <c r="R12" s="102">
        <f t="shared" si="8"/>
        <v>10.979944319782476</v>
      </c>
      <c r="S12" s="230">
        <f t="shared" si="15"/>
        <v>3.7694221971288471</v>
      </c>
      <c r="T12" s="220">
        <f t="shared" si="9"/>
        <v>0</v>
      </c>
      <c r="U12" s="218">
        <f t="shared" si="2"/>
        <v>1</v>
      </c>
      <c r="V12" s="230">
        <f t="shared" si="16"/>
        <v>0.83825819642505817</v>
      </c>
      <c r="W12" s="218">
        <f t="shared" si="10"/>
        <v>0.83825819642505817</v>
      </c>
    </row>
    <row r="13" spans="1:28">
      <c r="A13" s="218">
        <v>6</v>
      </c>
      <c r="B13" s="218">
        <f t="shared" si="11"/>
        <v>1</v>
      </c>
      <c r="C13" s="230">
        <f t="shared" ref="C13:C47" si="17">E13-E12</f>
        <v>0.8060174965625535</v>
      </c>
      <c r="D13" s="218">
        <f t="shared" si="12"/>
        <v>0.8060174965625535</v>
      </c>
      <c r="E13" s="228">
        <f t="shared" si="0"/>
        <v>5.3462942769645005</v>
      </c>
      <c r="F13" s="218">
        <v>13.31070150120992</v>
      </c>
      <c r="G13" s="230">
        <f t="shared" si="14"/>
        <v>3.598591446388653</v>
      </c>
      <c r="H13" s="220">
        <f t="shared" si="3"/>
        <v>0</v>
      </c>
      <c r="I13" s="218">
        <f t="shared" si="4"/>
        <v>1</v>
      </c>
      <c r="J13" s="230">
        <f t="shared" si="5"/>
        <v>0.8060174965625535</v>
      </c>
      <c r="K13" s="218">
        <f t="shared" si="6"/>
        <v>0.8060174965625535</v>
      </c>
      <c r="M13" s="218">
        <v>6</v>
      </c>
      <c r="N13" s="218">
        <f t="shared" si="7"/>
        <v>1</v>
      </c>
      <c r="O13" s="230">
        <f t="shared" ref="O13:O47" si="18">Q13-Q12</f>
        <v>0.8060174965625535</v>
      </c>
      <c r="P13" s="218">
        <f t="shared" si="13"/>
        <v>0.8060174965625535</v>
      </c>
      <c r="Q13" s="228">
        <f t="shared" si="1"/>
        <v>5.3462942769645005</v>
      </c>
      <c r="R13" s="102">
        <f t="shared" si="8"/>
        <v>15.410406236661174</v>
      </c>
      <c r="S13" s="230">
        <f t="shared" si="15"/>
        <v>4.4304619168786985</v>
      </c>
      <c r="T13" s="220">
        <f t="shared" si="9"/>
        <v>0</v>
      </c>
      <c r="U13" s="218">
        <f t="shared" si="2"/>
        <v>1</v>
      </c>
      <c r="V13" s="230">
        <f t="shared" si="16"/>
        <v>0.8060174965625535</v>
      </c>
      <c r="W13" s="218">
        <f t="shared" si="10"/>
        <v>0.8060174965625535</v>
      </c>
    </row>
    <row r="14" spans="1:28">
      <c r="A14" s="218">
        <v>7</v>
      </c>
      <c r="B14" s="218">
        <f t="shared" si="11"/>
        <v>1</v>
      </c>
      <c r="C14" s="230">
        <f t="shared" si="17"/>
        <v>0.77501682361783697</v>
      </c>
      <c r="D14" s="218">
        <f t="shared" si="12"/>
        <v>0.77501682361783697</v>
      </c>
      <c r="E14" s="228">
        <f t="shared" si="0"/>
        <v>6.1213111005823375</v>
      </c>
      <c r="F14" s="218">
        <v>17.249261285335962</v>
      </c>
      <c r="G14" s="230">
        <f t="shared" si="14"/>
        <v>3.938559784126042</v>
      </c>
      <c r="H14" s="220">
        <f t="shared" si="3"/>
        <v>0</v>
      </c>
      <c r="I14" s="218">
        <f>B14</f>
        <v>1</v>
      </c>
      <c r="J14" s="230">
        <f t="shared" si="5"/>
        <v>0.77501682361783697</v>
      </c>
      <c r="K14" s="218">
        <f t="shared" si="6"/>
        <v>0.77501682361783697</v>
      </c>
      <c r="M14" s="218">
        <v>7</v>
      </c>
      <c r="N14" s="218">
        <f t="shared" si="7"/>
        <v>1</v>
      </c>
      <c r="O14" s="230">
        <f t="shared" si="18"/>
        <v>0.77501682361783697</v>
      </c>
      <c r="P14" s="218">
        <f t="shared" si="13"/>
        <v>0.77501682361783697</v>
      </c>
      <c r="Q14" s="228">
        <f t="shared" si="1"/>
        <v>6.1213111005823375</v>
      </c>
      <c r="R14" s="102">
        <f t="shared" si="8"/>
        <v>20.445482595739236</v>
      </c>
      <c r="S14" s="230">
        <f t="shared" si="15"/>
        <v>5.0350763590780616</v>
      </c>
      <c r="T14" s="220">
        <f t="shared" si="9"/>
        <v>0</v>
      </c>
      <c r="U14" s="218">
        <f t="shared" si="2"/>
        <v>1</v>
      </c>
      <c r="V14" s="230">
        <f t="shared" si="16"/>
        <v>0.77501682361783697</v>
      </c>
      <c r="W14" s="218">
        <f t="shared" si="10"/>
        <v>0.77501682361783697</v>
      </c>
    </row>
    <row r="15" spans="1:28">
      <c r="A15" s="218">
        <v>8</v>
      </c>
      <c r="B15" s="218">
        <f t="shared" si="11"/>
        <v>1</v>
      </c>
      <c r="C15" s="230">
        <f t="shared" si="17"/>
        <v>0.74520848424792696</v>
      </c>
      <c r="D15" s="218">
        <f t="shared" si="12"/>
        <v>0.74520848424792696</v>
      </c>
      <c r="E15" s="228">
        <f t="shared" si="0"/>
        <v>6.8665195848302645</v>
      </c>
      <c r="F15" s="218">
        <v>21.4576783698041</v>
      </c>
      <c r="G15" s="230">
        <f t="shared" si="14"/>
        <v>4.2084170844681381</v>
      </c>
      <c r="H15" s="220">
        <f t="shared" si="3"/>
        <v>0</v>
      </c>
      <c r="I15" s="218">
        <f t="shared" si="4"/>
        <v>1</v>
      </c>
      <c r="J15" s="230">
        <f t="shared" si="5"/>
        <v>0.74520848424792696</v>
      </c>
      <c r="K15" s="218">
        <f t="shared" si="6"/>
        <v>0.74520848424792696</v>
      </c>
      <c r="M15" s="218">
        <v>8</v>
      </c>
      <c r="N15" s="218">
        <f t="shared" si="7"/>
        <v>1</v>
      </c>
      <c r="O15" s="230">
        <f t="shared" si="18"/>
        <v>0.74520848424792696</v>
      </c>
      <c r="P15" s="218">
        <f t="shared" si="13"/>
        <v>0.74520848424792696</v>
      </c>
      <c r="Q15" s="228">
        <f t="shared" si="1"/>
        <v>6.8665195848302645</v>
      </c>
      <c r="R15" s="102">
        <f t="shared" si="8"/>
        <v>26.032110656023974</v>
      </c>
      <c r="S15" s="230">
        <f t="shared" si="15"/>
        <v>5.5866280602847382</v>
      </c>
      <c r="T15" s="220">
        <f t="shared" si="9"/>
        <v>0</v>
      </c>
      <c r="U15" s="218">
        <f t="shared" si="2"/>
        <v>1</v>
      </c>
      <c r="V15" s="230">
        <f t="shared" si="16"/>
        <v>0.74520848424792696</v>
      </c>
      <c r="W15" s="218">
        <f t="shared" si="10"/>
        <v>0.74520848424792696</v>
      </c>
    </row>
    <row r="16" spans="1:28">
      <c r="A16" s="218">
        <v>9</v>
      </c>
      <c r="B16" s="218">
        <f t="shared" si="11"/>
        <v>1</v>
      </c>
      <c r="C16" s="230">
        <f t="shared" si="17"/>
        <v>0.71654661946915965</v>
      </c>
      <c r="D16" s="218">
        <f t="shared" si="12"/>
        <v>0.71654661946915965</v>
      </c>
      <c r="E16" s="228">
        <f t="shared" si="0"/>
        <v>7.5830662042994241</v>
      </c>
      <c r="F16" s="218">
        <v>25.874363142030703</v>
      </c>
      <c r="G16" s="230">
        <f t="shared" si="14"/>
        <v>4.4166847722266027</v>
      </c>
      <c r="H16" s="220">
        <f t="shared" si="3"/>
        <v>0</v>
      </c>
      <c r="I16" s="218">
        <f t="shared" si="4"/>
        <v>1</v>
      </c>
      <c r="J16" s="230">
        <f t="shared" si="5"/>
        <v>0.71654661946915965</v>
      </c>
      <c r="K16" s="218">
        <f t="shared" si="6"/>
        <v>0.71654661946915965</v>
      </c>
      <c r="M16" s="218">
        <v>9</v>
      </c>
      <c r="N16" s="218">
        <f t="shared" si="7"/>
        <v>1</v>
      </c>
      <c r="O16" s="230">
        <f t="shared" si="18"/>
        <v>0.71654661946915965</v>
      </c>
      <c r="P16" s="218">
        <f t="shared" si="13"/>
        <v>0.71654661946915965</v>
      </c>
      <c r="Q16" s="228">
        <f t="shared" si="1"/>
        <v>7.5830662042994241</v>
      </c>
      <c r="R16" s="102">
        <f t="shared" si="8"/>
        <v>32.120415025766874</v>
      </c>
      <c r="S16" s="230">
        <f t="shared" si="15"/>
        <v>6.0883043697429002</v>
      </c>
      <c r="T16" s="220">
        <f t="shared" si="9"/>
        <v>0</v>
      </c>
      <c r="U16" s="218">
        <f t="shared" si="2"/>
        <v>1</v>
      </c>
      <c r="V16" s="230">
        <f t="shared" si="16"/>
        <v>0.71654661946915965</v>
      </c>
      <c r="W16" s="218">
        <f t="shared" si="10"/>
        <v>0.71654661946915965</v>
      </c>
    </row>
    <row r="17" spans="1:23">
      <c r="A17" s="218">
        <v>10</v>
      </c>
      <c r="B17" s="218">
        <f t="shared" si="11"/>
        <v>1</v>
      </c>
      <c r="C17" s="230">
        <f t="shared" si="17"/>
        <v>0.68898713410495915</v>
      </c>
      <c r="D17" s="218">
        <f t="shared" si="12"/>
        <v>0.68898713410495915</v>
      </c>
      <c r="E17" s="228">
        <f t="shared" si="0"/>
        <v>8.2720533384043833</v>
      </c>
      <c r="F17" s="218">
        <v>30.445369677988651</v>
      </c>
      <c r="G17" s="230">
        <f t="shared" si="14"/>
        <v>4.5710065359579488</v>
      </c>
      <c r="H17" s="220">
        <f t="shared" si="3"/>
        <v>0</v>
      </c>
      <c r="I17" s="218">
        <f t="shared" si="4"/>
        <v>1</v>
      </c>
      <c r="J17" s="230">
        <f t="shared" si="5"/>
        <v>0.68898713410495915</v>
      </c>
      <c r="K17" s="218">
        <f t="shared" si="6"/>
        <v>0.68898713410495915</v>
      </c>
      <c r="M17" s="218">
        <v>10</v>
      </c>
      <c r="N17" s="218">
        <f t="shared" si="7"/>
        <v>1</v>
      </c>
      <c r="O17" s="230">
        <f t="shared" si="18"/>
        <v>0.68898713410495915</v>
      </c>
      <c r="P17" s="218">
        <f t="shared" si="13"/>
        <v>0.68898713410495915</v>
      </c>
      <c r="Q17" s="228">
        <f t="shared" si="1"/>
        <v>8.2720533384043833</v>
      </c>
      <c r="R17" s="102">
        <f t="shared" si="8"/>
        <v>38.663540976932211</v>
      </c>
      <c r="S17" s="230">
        <f t="shared" si="15"/>
        <v>6.5431259511653366</v>
      </c>
      <c r="T17" s="220">
        <f t="shared" si="9"/>
        <v>0</v>
      </c>
      <c r="U17" s="218">
        <f t="shared" si="2"/>
        <v>1</v>
      </c>
      <c r="V17" s="230">
        <f t="shared" si="16"/>
        <v>0.68898713410495915</v>
      </c>
      <c r="W17" s="218">
        <f t="shared" si="10"/>
        <v>0.68898713410495915</v>
      </c>
    </row>
    <row r="18" spans="1:23">
      <c r="A18" s="218">
        <v>11</v>
      </c>
      <c r="B18" s="218">
        <f t="shared" si="11"/>
        <v>1</v>
      </c>
      <c r="C18" s="230">
        <f t="shared" si="17"/>
        <v>0.66248762894707092</v>
      </c>
      <c r="D18" s="218">
        <f t="shared" si="12"/>
        <v>0.66248762894707092</v>
      </c>
      <c r="E18" s="228">
        <f t="shared" si="0"/>
        <v>8.9345409673514542</v>
      </c>
      <c r="F18" s="218">
        <v>35.123601284163669</v>
      </c>
      <c r="G18" s="230">
        <f t="shared" si="14"/>
        <v>4.678231606175018</v>
      </c>
      <c r="H18" s="220">
        <f t="shared" si="3"/>
        <v>0</v>
      </c>
      <c r="I18" s="218">
        <f t="shared" si="4"/>
        <v>1</v>
      </c>
      <c r="J18" s="230">
        <f t="shared" si="5"/>
        <v>0.66248762894707092</v>
      </c>
      <c r="K18" s="218">
        <f t="shared" si="6"/>
        <v>0.66248762894707092</v>
      </c>
      <c r="M18" s="218">
        <v>11</v>
      </c>
      <c r="N18" s="218">
        <f t="shared" si="7"/>
        <v>1</v>
      </c>
      <c r="O18" s="230">
        <f t="shared" si="18"/>
        <v>0.66248762894707092</v>
      </c>
      <c r="P18" s="218">
        <f t="shared" si="13"/>
        <v>0.66248762894707092</v>
      </c>
      <c r="Q18" s="228">
        <f t="shared" si="1"/>
        <v>8.9345409673514542</v>
      </c>
      <c r="R18" s="102">
        <f t="shared" si="8"/>
        <v>45.617495866615116</v>
      </c>
      <c r="S18" s="230">
        <f t="shared" si="15"/>
        <v>6.9539548896829046</v>
      </c>
      <c r="T18" s="220">
        <f t="shared" si="9"/>
        <v>0</v>
      </c>
      <c r="U18" s="218">
        <f t="shared" si="2"/>
        <v>1</v>
      </c>
      <c r="V18" s="230">
        <f t="shared" si="16"/>
        <v>0.66248762894707092</v>
      </c>
      <c r="W18" s="218">
        <f t="shared" si="10"/>
        <v>0.66248762894707092</v>
      </c>
    </row>
    <row r="19" spans="1:23">
      <c r="A19" s="218">
        <v>12</v>
      </c>
      <c r="B19" s="218">
        <f t="shared" si="11"/>
        <v>1</v>
      </c>
      <c r="C19" s="230">
        <f t="shared" si="17"/>
        <v>0.6370073355260395</v>
      </c>
      <c r="D19" s="218">
        <f t="shared" si="12"/>
        <v>0.6370073355260395</v>
      </c>
      <c r="E19" s="228">
        <f t="shared" si="0"/>
        <v>9.5715483028774937</v>
      </c>
      <c r="F19" s="218">
        <v>39.86809179632084</v>
      </c>
      <c r="G19" s="230">
        <f t="shared" si="14"/>
        <v>4.7444905121571708</v>
      </c>
      <c r="H19" s="220">
        <f t="shared" si="3"/>
        <v>0</v>
      </c>
      <c r="I19" s="218">
        <f t="shared" si="4"/>
        <v>1</v>
      </c>
      <c r="J19" s="230">
        <f t="shared" si="5"/>
        <v>0.6370073355260395</v>
      </c>
      <c r="K19" s="218">
        <f t="shared" si="6"/>
        <v>0.6370073355260395</v>
      </c>
      <c r="M19" s="218">
        <v>12</v>
      </c>
      <c r="N19" s="218">
        <f t="shared" si="7"/>
        <v>1</v>
      </c>
      <c r="O19" s="230">
        <f t="shared" si="18"/>
        <v>0.6370073355260395</v>
      </c>
      <c r="P19" s="218">
        <f t="shared" si="13"/>
        <v>0.6370073355260395</v>
      </c>
      <c r="Q19" s="228">
        <f t="shared" si="1"/>
        <v>9.5715483028774937</v>
      </c>
      <c r="R19" s="102">
        <f t="shared" si="8"/>
        <v>52.940998288374885</v>
      </c>
      <c r="S19" s="230">
        <f t="shared" si="15"/>
        <v>7.3235024217597697</v>
      </c>
      <c r="T19" s="220">
        <f t="shared" si="9"/>
        <v>0</v>
      </c>
      <c r="U19" s="218">
        <f t="shared" si="2"/>
        <v>1</v>
      </c>
      <c r="V19" s="230">
        <f t="shared" si="16"/>
        <v>0.6370073355260395</v>
      </c>
      <c r="W19" s="218">
        <f t="shared" si="10"/>
        <v>0.6370073355260395</v>
      </c>
    </row>
    <row r="20" spans="1:23">
      <c r="A20" s="218">
        <v>13</v>
      </c>
      <c r="B20" s="218">
        <f t="shared" si="11"/>
        <v>1</v>
      </c>
      <c r="C20" s="230">
        <f t="shared" si="17"/>
        <v>0.61250705339041644</v>
      </c>
      <c r="D20" s="218">
        <f t="shared" si="12"/>
        <v>0.61250705339041644</v>
      </c>
      <c r="E20" s="228">
        <f t="shared" si="0"/>
        <v>10.18405535626791</v>
      </c>
      <c r="F20" s="218">
        <v>44.64335577101599</v>
      </c>
      <c r="G20" s="230">
        <f t="shared" si="14"/>
        <v>4.7752639746951502</v>
      </c>
      <c r="H20" s="220">
        <f t="shared" si="3"/>
        <v>0</v>
      </c>
      <c r="I20" s="218">
        <f t="shared" si="4"/>
        <v>1</v>
      </c>
      <c r="J20" s="230">
        <f t="shared" si="5"/>
        <v>0.61250705339041644</v>
      </c>
      <c r="K20" s="218">
        <f t="shared" si="6"/>
        <v>0.61250705339041644</v>
      </c>
      <c r="M20" s="218">
        <v>13</v>
      </c>
      <c r="N20" s="218">
        <f t="shared" si="7"/>
        <v>1</v>
      </c>
      <c r="O20" s="230">
        <f t="shared" si="18"/>
        <v>0.61250705339041644</v>
      </c>
      <c r="P20" s="218">
        <f t="shared" si="13"/>
        <v>0.61250705339041644</v>
      </c>
      <c r="Q20" s="228">
        <f t="shared" si="1"/>
        <v>10.18405535626791</v>
      </c>
      <c r="R20" s="102">
        <f t="shared" si="8"/>
        <v>60.595334593457324</v>
      </c>
      <c r="S20" s="230">
        <f t="shared" si="15"/>
        <v>7.6543363050824382</v>
      </c>
      <c r="T20" s="220">
        <f t="shared" si="9"/>
        <v>0</v>
      </c>
      <c r="U20" s="218">
        <f t="shared" si="2"/>
        <v>1</v>
      </c>
      <c r="V20" s="230">
        <f t="shared" si="16"/>
        <v>0.61250705339041644</v>
      </c>
      <c r="W20" s="218">
        <f t="shared" si="10"/>
        <v>0.61250705339041644</v>
      </c>
    </row>
    <row r="21" spans="1:23">
      <c r="A21" s="218">
        <v>14</v>
      </c>
      <c r="B21" s="218">
        <f t="shared" si="11"/>
        <v>1</v>
      </c>
      <c r="C21" s="230">
        <f t="shared" si="17"/>
        <v>0.58894908979847749</v>
      </c>
      <c r="D21" s="218">
        <f t="shared" si="12"/>
        <v>0.58894908979847749</v>
      </c>
      <c r="E21" s="228">
        <f t="shared" si="0"/>
        <v>10.773004446066388</v>
      </c>
      <c r="F21" s="218">
        <v>49.418801307010852</v>
      </c>
      <c r="G21" s="230">
        <f t="shared" si="14"/>
        <v>4.7754455359948622</v>
      </c>
      <c r="H21" s="220">
        <f t="shared" si="3"/>
        <v>0</v>
      </c>
      <c r="I21" s="218">
        <f t="shared" si="4"/>
        <v>1</v>
      </c>
      <c r="J21" s="230">
        <f t="shared" si="5"/>
        <v>0.58894908979847749</v>
      </c>
      <c r="K21" s="218">
        <f t="shared" si="6"/>
        <v>0.58894908979847749</v>
      </c>
      <c r="M21" s="218">
        <v>14</v>
      </c>
      <c r="N21" s="218">
        <f t="shared" si="7"/>
        <v>1</v>
      </c>
      <c r="O21" s="230">
        <f t="shared" si="18"/>
        <v>0.58894908979847749</v>
      </c>
      <c r="P21" s="218">
        <f t="shared" si="13"/>
        <v>0.58894908979847749</v>
      </c>
      <c r="Q21" s="228">
        <f t="shared" si="1"/>
        <v>10.773004446066388</v>
      </c>
      <c r="R21" s="102">
        <f t="shared" si="8"/>
        <v>68.544222438142697</v>
      </c>
      <c r="S21" s="230">
        <f t="shared" si="15"/>
        <v>7.9488878446853732</v>
      </c>
      <c r="T21" s="220">
        <f t="shared" si="9"/>
        <v>0</v>
      </c>
      <c r="U21" s="218">
        <f t="shared" si="2"/>
        <v>1</v>
      </c>
      <c r="V21" s="230">
        <f t="shared" si="16"/>
        <v>0.58894908979847749</v>
      </c>
      <c r="W21" s="218">
        <f t="shared" si="10"/>
        <v>0.58894908979847749</v>
      </c>
    </row>
    <row r="22" spans="1:23">
      <c r="A22" s="218">
        <v>15</v>
      </c>
      <c r="B22" s="218">
        <f t="shared" si="11"/>
        <v>1</v>
      </c>
      <c r="C22" s="230">
        <f t="shared" si="17"/>
        <v>0.56629720172930575</v>
      </c>
      <c r="D22" s="218">
        <f t="shared" si="12"/>
        <v>0.56629720172930575</v>
      </c>
      <c r="E22" s="228">
        <f t="shared" si="0"/>
        <v>11.339301647795693</v>
      </c>
      <c r="F22" s="218">
        <v>54.168199783565825</v>
      </c>
      <c r="G22" s="230">
        <f t="shared" si="14"/>
        <v>4.7493984765549726</v>
      </c>
      <c r="H22" s="220">
        <f t="shared" si="3"/>
        <v>0</v>
      </c>
      <c r="I22" s="218">
        <f t="shared" si="4"/>
        <v>1</v>
      </c>
      <c r="J22" s="230">
        <f t="shared" si="5"/>
        <v>0.56629720172930575</v>
      </c>
      <c r="K22" s="218">
        <f t="shared" si="6"/>
        <v>0.56629720172930575</v>
      </c>
      <c r="M22" s="218">
        <v>15</v>
      </c>
      <c r="N22" s="218">
        <f t="shared" si="7"/>
        <v>1</v>
      </c>
      <c r="O22" s="230">
        <f t="shared" si="18"/>
        <v>0.56629720172930575</v>
      </c>
      <c r="P22" s="218">
        <f t="shared" si="13"/>
        <v>0.56629720172930575</v>
      </c>
      <c r="Q22" s="228">
        <f t="shared" si="1"/>
        <v>11.339301647795693</v>
      </c>
      <c r="R22" s="102">
        <f t="shared" si="8"/>
        <v>76.75368102899273</v>
      </c>
      <c r="S22" s="230">
        <f t="shared" si="15"/>
        <v>8.2094585908500335</v>
      </c>
      <c r="T22" s="220">
        <f t="shared" si="9"/>
        <v>0</v>
      </c>
      <c r="U22" s="218">
        <f t="shared" si="2"/>
        <v>1</v>
      </c>
      <c r="V22" s="230">
        <f t="shared" si="16"/>
        <v>0.56629720172930575</v>
      </c>
      <c r="W22" s="218">
        <f t="shared" si="10"/>
        <v>0.56629720172930575</v>
      </c>
    </row>
    <row r="23" spans="1:23">
      <c r="A23" s="218">
        <v>16</v>
      </c>
      <c r="B23" s="218">
        <f t="shared" si="11"/>
        <v>1</v>
      </c>
      <c r="C23" s="230">
        <f t="shared" si="17"/>
        <v>0.54451654012433615</v>
      </c>
      <c r="D23" s="218">
        <f t="shared" si="12"/>
        <v>0.54451654012433615</v>
      </c>
      <c r="E23" s="228">
        <f t="shared" si="0"/>
        <v>11.88381818792003</v>
      </c>
      <c r="F23" s="218">
        <v>58.869207305311257</v>
      </c>
      <c r="G23" s="230">
        <f t="shared" si="14"/>
        <v>4.7010075217454315</v>
      </c>
      <c r="H23" s="220">
        <f t="shared" si="3"/>
        <v>0</v>
      </c>
      <c r="I23" s="218">
        <f t="shared" si="4"/>
        <v>1</v>
      </c>
      <c r="J23" s="230">
        <f t="shared" si="5"/>
        <v>0.54451654012433615</v>
      </c>
      <c r="K23" s="218">
        <f t="shared" si="6"/>
        <v>0.54451654012433615</v>
      </c>
      <c r="M23" s="218">
        <v>16</v>
      </c>
      <c r="N23" s="218">
        <f t="shared" si="7"/>
        <v>1</v>
      </c>
      <c r="O23" s="230">
        <f t="shared" si="18"/>
        <v>0.54451654012433615</v>
      </c>
      <c r="P23" s="218">
        <f t="shared" si="13"/>
        <v>0.54451654012433615</v>
      </c>
      <c r="Q23" s="228">
        <f t="shared" si="1"/>
        <v>11.88381818792003</v>
      </c>
      <c r="R23" s="102">
        <f t="shared" si="8"/>
        <v>85.191907752626605</v>
      </c>
      <c r="S23" s="230">
        <f t="shared" si="15"/>
        <v>8.4382267236338748</v>
      </c>
      <c r="T23" s="220">
        <f t="shared" si="9"/>
        <v>0</v>
      </c>
      <c r="U23" s="218">
        <f t="shared" si="2"/>
        <v>1</v>
      </c>
      <c r="V23" s="230">
        <f t="shared" si="16"/>
        <v>0.54451654012433615</v>
      </c>
      <c r="W23" s="218">
        <f t="shared" si="10"/>
        <v>0.54451654012433615</v>
      </c>
    </row>
    <row r="24" spans="1:23">
      <c r="A24" s="218">
        <v>17</v>
      </c>
      <c r="B24" s="218">
        <f t="shared" si="11"/>
        <v>1</v>
      </c>
      <c r="C24" s="230">
        <f t="shared" si="17"/>
        <v>0.52357359627339584</v>
      </c>
      <c r="D24" s="218">
        <f t="shared" si="12"/>
        <v>0.52357359627339584</v>
      </c>
      <c r="E24" s="228">
        <f t="shared" si="0"/>
        <v>12.407391784193425</v>
      </c>
      <c r="F24" s="218">
        <v>63.502933102992287</v>
      </c>
      <c r="G24" s="230">
        <f t="shared" si="14"/>
        <v>4.6337257976810307</v>
      </c>
      <c r="H24" s="220">
        <f t="shared" si="3"/>
        <v>0</v>
      </c>
      <c r="I24" s="218">
        <f t="shared" si="4"/>
        <v>1</v>
      </c>
      <c r="J24" s="230">
        <f t="shared" si="5"/>
        <v>0.52357359627339584</v>
      </c>
      <c r="K24" s="218">
        <f t="shared" si="6"/>
        <v>0.52357359627339584</v>
      </c>
      <c r="M24" s="218">
        <v>17</v>
      </c>
      <c r="N24" s="218">
        <f t="shared" si="7"/>
        <v>1</v>
      </c>
      <c r="O24" s="230">
        <f t="shared" si="18"/>
        <v>0.52357359627339584</v>
      </c>
      <c r="P24" s="218">
        <f t="shared" si="13"/>
        <v>0.52357359627339584</v>
      </c>
      <c r="Q24" s="228">
        <f t="shared" si="1"/>
        <v>12.407391784193425</v>
      </c>
      <c r="R24" s="102">
        <f t="shared" si="8"/>
        <v>93.829160890855576</v>
      </c>
      <c r="S24" s="230">
        <f t="shared" si="15"/>
        <v>8.6372531382289708</v>
      </c>
      <c r="T24" s="220">
        <f t="shared" si="9"/>
        <v>0</v>
      </c>
      <c r="U24" s="218">
        <f t="shared" si="2"/>
        <v>1</v>
      </c>
      <c r="V24" s="230">
        <f t="shared" si="16"/>
        <v>0.52357359627339584</v>
      </c>
      <c r="W24" s="218">
        <f t="shared" si="10"/>
        <v>0.52357359627339584</v>
      </c>
    </row>
    <row r="25" spans="1:23">
      <c r="A25" s="218">
        <v>18</v>
      </c>
      <c r="B25" s="218">
        <f t="shared" si="11"/>
        <v>1</v>
      </c>
      <c r="C25" s="230">
        <f t="shared" si="17"/>
        <v>0.50343615026288191</v>
      </c>
      <c r="D25" s="218">
        <f t="shared" si="12"/>
        <v>0.50343615026288191</v>
      </c>
      <c r="E25" s="228">
        <f t="shared" si="0"/>
        <v>12.910827934456307</v>
      </c>
      <c r="F25" s="218">
        <v>68.053550559478623</v>
      </c>
      <c r="G25" s="230">
        <f t="shared" si="14"/>
        <v>4.5506174564863358</v>
      </c>
      <c r="H25" s="220">
        <f t="shared" si="3"/>
        <v>0</v>
      </c>
      <c r="I25" s="218">
        <f t="shared" si="4"/>
        <v>1</v>
      </c>
      <c r="J25" s="230">
        <f t="shared" si="5"/>
        <v>0.50343615026288191</v>
      </c>
      <c r="K25" s="218">
        <f t="shared" si="6"/>
        <v>0.50343615026288191</v>
      </c>
      <c r="M25" s="218">
        <v>18</v>
      </c>
      <c r="N25" s="218">
        <f t="shared" si="7"/>
        <v>1</v>
      </c>
      <c r="O25" s="230">
        <f t="shared" si="18"/>
        <v>0.50343615026288191</v>
      </c>
      <c r="P25" s="218">
        <f t="shared" si="13"/>
        <v>0.50343615026288191</v>
      </c>
      <c r="Q25" s="228">
        <f t="shared" si="1"/>
        <v>12.910827934456307</v>
      </c>
      <c r="R25" s="102">
        <f t="shared" si="8"/>
        <v>102.63764813556958</v>
      </c>
      <c r="S25" s="230">
        <f t="shared" si="15"/>
        <v>8.8084872447140015</v>
      </c>
      <c r="T25" s="220">
        <f t="shared" si="9"/>
        <v>0</v>
      </c>
      <c r="U25" s="218">
        <f t="shared" si="2"/>
        <v>1</v>
      </c>
      <c r="V25" s="230">
        <f t="shared" si="16"/>
        <v>0.50343615026288191</v>
      </c>
      <c r="W25" s="218">
        <f t="shared" si="10"/>
        <v>0.50343615026288191</v>
      </c>
    </row>
    <row r="26" spans="1:23">
      <c r="A26" s="218">
        <v>19</v>
      </c>
      <c r="B26" s="218">
        <f t="shared" si="11"/>
        <v>1</v>
      </c>
      <c r="C26" s="230">
        <f t="shared" si="17"/>
        <v>0.48407322140661613</v>
      </c>
      <c r="D26" s="218">
        <f t="shared" si="12"/>
        <v>0.48407322140661613</v>
      </c>
      <c r="E26" s="228">
        <f t="shared" si="0"/>
        <v>13.394901155862923</v>
      </c>
      <c r="F26" s="218">
        <v>72.507946914356339</v>
      </c>
      <c r="G26" s="230">
        <f t="shared" si="14"/>
        <v>4.4543963548777157</v>
      </c>
      <c r="H26" s="220">
        <f t="shared" si="3"/>
        <v>0</v>
      </c>
      <c r="I26" s="218">
        <f t="shared" si="4"/>
        <v>1</v>
      </c>
      <c r="J26" s="230">
        <f t="shared" si="5"/>
        <v>0.48407322140661613</v>
      </c>
      <c r="K26" s="218">
        <f t="shared" si="6"/>
        <v>0.48407322140661613</v>
      </c>
      <c r="M26" s="218">
        <v>19</v>
      </c>
      <c r="N26" s="218">
        <f t="shared" si="7"/>
        <v>1</v>
      </c>
      <c r="O26" s="230">
        <f t="shared" si="18"/>
        <v>0.48407322140661613</v>
      </c>
      <c r="P26" s="218">
        <f t="shared" si="13"/>
        <v>0.48407322140661613</v>
      </c>
      <c r="Q26" s="228">
        <f t="shared" si="1"/>
        <v>13.394901155862923</v>
      </c>
      <c r="R26" s="102">
        <f t="shared" si="8"/>
        <v>111.59142063073944</v>
      </c>
      <c r="S26" s="230">
        <f t="shared" si="15"/>
        <v>8.9537724951698578</v>
      </c>
      <c r="T26" s="220">
        <f t="shared" si="9"/>
        <v>0</v>
      </c>
      <c r="U26" s="218">
        <f t="shared" si="2"/>
        <v>1</v>
      </c>
      <c r="V26" s="230">
        <f t="shared" si="16"/>
        <v>0.48407322140661613</v>
      </c>
      <c r="W26" s="218">
        <f t="shared" si="10"/>
        <v>0.48407322140661613</v>
      </c>
    </row>
    <row r="27" spans="1:23">
      <c r="A27" s="218">
        <v>20</v>
      </c>
      <c r="B27" s="218">
        <f t="shared" si="11"/>
        <v>1</v>
      </c>
      <c r="C27" s="230">
        <f t="shared" si="17"/>
        <v>0.46545502058328481</v>
      </c>
      <c r="D27" s="218">
        <f t="shared" si="12"/>
        <v>0.46545502058328481</v>
      </c>
      <c r="E27" s="228">
        <f t="shared" si="0"/>
        <v>13.860356176446208</v>
      </c>
      <c r="F27" s="218">
        <v>76.855408051230128</v>
      </c>
      <c r="G27" s="230">
        <f t="shared" si="14"/>
        <v>4.3474611368737897</v>
      </c>
      <c r="H27" s="220">
        <f t="shared" si="3"/>
        <v>0</v>
      </c>
      <c r="I27" s="218">
        <f t="shared" si="4"/>
        <v>1</v>
      </c>
      <c r="J27" s="230">
        <f t="shared" si="5"/>
        <v>0.46545502058328481</v>
      </c>
      <c r="K27" s="218">
        <f t="shared" si="6"/>
        <v>0.46545502058328481</v>
      </c>
      <c r="M27" s="218">
        <v>20</v>
      </c>
      <c r="N27" s="218">
        <f t="shared" si="7"/>
        <v>1</v>
      </c>
      <c r="O27" s="230">
        <f t="shared" si="18"/>
        <v>0.46545502058328481</v>
      </c>
      <c r="P27" s="218">
        <f t="shared" si="13"/>
        <v>0.46545502058328481</v>
      </c>
      <c r="Q27" s="228">
        <f t="shared" si="1"/>
        <v>13.860356176446208</v>
      </c>
      <c r="R27" s="102">
        <f t="shared" si="8"/>
        <v>120.6662722812938</v>
      </c>
      <c r="S27" s="230">
        <f t="shared" si="15"/>
        <v>9.0748516505543648</v>
      </c>
      <c r="T27" s="220">
        <f t="shared" si="9"/>
        <v>0</v>
      </c>
      <c r="U27" s="218">
        <f t="shared" si="2"/>
        <v>1</v>
      </c>
      <c r="V27" s="230">
        <f t="shared" si="16"/>
        <v>0.46545502058328481</v>
      </c>
      <c r="W27" s="218">
        <f t="shared" si="10"/>
        <v>0.46545502058328481</v>
      </c>
    </row>
    <row r="28" spans="1:23">
      <c r="A28" s="218">
        <v>21</v>
      </c>
      <c r="B28" s="218">
        <f t="shared" si="11"/>
        <v>1</v>
      </c>
      <c r="C28" s="230">
        <f t="shared" si="17"/>
        <v>0.44755290440700968</v>
      </c>
      <c r="D28" s="218">
        <f t="shared" si="12"/>
        <v>0.44755290440700968</v>
      </c>
      <c r="E28" s="228">
        <f t="shared" si="0"/>
        <v>14.307909080853218</v>
      </c>
      <c r="F28" s="218">
        <v>81.087335092356341</v>
      </c>
      <c r="G28" s="230">
        <f t="shared" si="14"/>
        <v>4.2319270411262124</v>
      </c>
      <c r="H28" s="220">
        <f t="shared" si="3"/>
        <v>0</v>
      </c>
      <c r="I28" s="218">
        <f t="shared" si="4"/>
        <v>1</v>
      </c>
      <c r="J28" s="230">
        <f t="shared" si="5"/>
        <v>0.44755290440700968</v>
      </c>
      <c r="K28" s="218">
        <f t="shared" si="6"/>
        <v>0.44755290440700968</v>
      </c>
      <c r="M28" s="218">
        <v>21</v>
      </c>
      <c r="N28" s="218">
        <f t="shared" si="7"/>
        <v>1</v>
      </c>
      <c r="O28" s="230">
        <f t="shared" si="18"/>
        <v>0.44755290440700968</v>
      </c>
      <c r="P28" s="218">
        <f t="shared" si="13"/>
        <v>0.44755290440700968</v>
      </c>
      <c r="Q28" s="228">
        <f t="shared" si="1"/>
        <v>14.307909080853218</v>
      </c>
      <c r="R28" s="102">
        <f t="shared" si="8"/>
        <v>129.83964408046484</v>
      </c>
      <c r="S28" s="230">
        <f t="shared" si="15"/>
        <v>9.1733717991710364</v>
      </c>
      <c r="T28" s="220">
        <f t="shared" si="9"/>
        <v>0</v>
      </c>
      <c r="U28" s="218">
        <f t="shared" si="2"/>
        <v>1</v>
      </c>
      <c r="V28" s="230">
        <f t="shared" si="16"/>
        <v>0.44755290440700968</v>
      </c>
      <c r="W28" s="218">
        <f t="shared" si="10"/>
        <v>0.44755290440700968</v>
      </c>
    </row>
    <row r="29" spans="1:23">
      <c r="A29" s="218">
        <v>22</v>
      </c>
      <c r="B29" s="218">
        <f t="shared" si="11"/>
        <v>1</v>
      </c>
      <c r="C29" s="230">
        <f t="shared" si="17"/>
        <v>0.43033933116058165</v>
      </c>
      <c r="D29" s="218">
        <f t="shared" si="12"/>
        <v>0.43033933116058165</v>
      </c>
      <c r="E29" s="228">
        <f t="shared" si="0"/>
        <v>14.7382484120138</v>
      </c>
      <c r="F29" s="218">
        <v>85.196989817972678</v>
      </c>
      <c r="G29" s="230">
        <f t="shared" si="14"/>
        <v>4.1096547256163376</v>
      </c>
      <c r="H29" s="220">
        <f t="shared" si="3"/>
        <v>0</v>
      </c>
      <c r="I29" s="218">
        <f t="shared" si="4"/>
        <v>1</v>
      </c>
      <c r="J29" s="230">
        <f t="shared" si="5"/>
        <v>0.43033933116058165</v>
      </c>
      <c r="K29" s="218">
        <f t="shared" si="6"/>
        <v>0.43033933116058165</v>
      </c>
      <c r="M29" s="218">
        <v>22</v>
      </c>
      <c r="N29" s="218">
        <f t="shared" si="7"/>
        <v>1</v>
      </c>
      <c r="O29" s="230">
        <f t="shared" si="18"/>
        <v>0.43033933116058165</v>
      </c>
      <c r="P29" s="218">
        <f t="shared" si="13"/>
        <v>0.43033933116058165</v>
      </c>
      <c r="Q29" s="228">
        <f t="shared" si="1"/>
        <v>14.7382484120138</v>
      </c>
      <c r="R29" s="102">
        <f t="shared" si="8"/>
        <v>139.09053321852042</v>
      </c>
      <c r="S29" s="230">
        <f t="shared" si="15"/>
        <v>9.2508891380555838</v>
      </c>
      <c r="T29" s="220">
        <f t="shared" si="9"/>
        <v>0</v>
      </c>
      <c r="U29" s="218">
        <f t="shared" si="2"/>
        <v>1</v>
      </c>
      <c r="V29" s="230">
        <f t="shared" si="16"/>
        <v>0.43033933116058165</v>
      </c>
      <c r="W29" s="218">
        <f t="shared" si="10"/>
        <v>0.43033933116058165</v>
      </c>
    </row>
    <row r="30" spans="1:23">
      <c r="A30" s="218">
        <v>23</v>
      </c>
      <c r="B30" s="218">
        <f t="shared" si="11"/>
        <v>1</v>
      </c>
      <c r="C30" s="230">
        <f t="shared" si="17"/>
        <v>0.41378781842363388</v>
      </c>
      <c r="D30" s="218">
        <f t="shared" si="12"/>
        <v>0.41378781842363388</v>
      </c>
      <c r="E30" s="228">
        <f t="shared" si="0"/>
        <v>15.152036230437433</v>
      </c>
      <c r="F30" s="218">
        <v>89.1792661950346</v>
      </c>
      <c r="G30" s="230">
        <f t="shared" si="14"/>
        <v>3.9822763770619218</v>
      </c>
      <c r="H30" s="220">
        <f t="shared" si="3"/>
        <v>0</v>
      </c>
      <c r="I30" s="218">
        <f t="shared" si="4"/>
        <v>1</v>
      </c>
      <c r="J30" s="230">
        <f t="shared" si="5"/>
        <v>0.41378781842363388</v>
      </c>
      <c r="K30" s="218">
        <f t="shared" si="6"/>
        <v>0.41378781842363388</v>
      </c>
      <c r="M30" s="218">
        <v>23</v>
      </c>
      <c r="N30" s="218">
        <f t="shared" si="7"/>
        <v>1</v>
      </c>
      <c r="O30" s="230">
        <f t="shared" si="18"/>
        <v>0.41378781842363388</v>
      </c>
      <c r="P30" s="218">
        <f t="shared" si="13"/>
        <v>0.41378781842363388</v>
      </c>
      <c r="Q30" s="228">
        <f t="shared" si="1"/>
        <v>15.152036230437433</v>
      </c>
      <c r="R30" s="102">
        <f t="shared" si="8"/>
        <v>148.39940674661284</v>
      </c>
      <c r="S30" s="230">
        <f t="shared" si="15"/>
        <v>9.3088735280924197</v>
      </c>
      <c r="T30" s="220">
        <f t="shared" si="9"/>
        <v>0</v>
      </c>
      <c r="U30" s="218">
        <f t="shared" si="2"/>
        <v>1</v>
      </c>
      <c r="V30" s="230">
        <f t="shared" si="16"/>
        <v>0.41378781842363388</v>
      </c>
      <c r="W30" s="218">
        <f t="shared" si="10"/>
        <v>0.41378781842363388</v>
      </c>
    </row>
    <row r="31" spans="1:23">
      <c r="A31" s="218">
        <v>24</v>
      </c>
      <c r="B31" s="218">
        <f t="shared" si="11"/>
        <v>1</v>
      </c>
      <c r="C31" s="230">
        <f t="shared" si="17"/>
        <v>0.39787290233041972</v>
      </c>
      <c r="D31" s="218">
        <f t="shared" si="12"/>
        <v>0.39787290233041972</v>
      </c>
      <c r="E31" s="228">
        <f t="shared" si="0"/>
        <v>15.549909132767853</v>
      </c>
      <c r="F31" s="218">
        <v>93.030485544175065</v>
      </c>
      <c r="G31" s="230">
        <f t="shared" si="14"/>
        <v>3.8512193491404645</v>
      </c>
      <c r="H31" s="220">
        <f t="shared" si="3"/>
        <v>0</v>
      </c>
      <c r="I31" s="218">
        <f t="shared" si="4"/>
        <v>1</v>
      </c>
      <c r="J31" s="230">
        <f t="shared" si="5"/>
        <v>0.39787290233041972</v>
      </c>
      <c r="K31" s="218">
        <f t="shared" si="6"/>
        <v>0.39787290233041972</v>
      </c>
      <c r="M31" s="218">
        <v>24</v>
      </c>
      <c r="N31" s="218">
        <f t="shared" si="7"/>
        <v>1</v>
      </c>
      <c r="O31" s="230">
        <f t="shared" si="18"/>
        <v>0.39787290233041972</v>
      </c>
      <c r="P31" s="218">
        <f t="shared" si="13"/>
        <v>0.39787290233041972</v>
      </c>
      <c r="Q31" s="228">
        <f t="shared" si="1"/>
        <v>15.549909132767853</v>
      </c>
      <c r="R31" s="102">
        <f t="shared" si="8"/>
        <v>157.74811957980145</v>
      </c>
      <c r="S31" s="230">
        <f t="shared" si="15"/>
        <v>9.348712833188614</v>
      </c>
      <c r="T31" s="220">
        <f t="shared" si="9"/>
        <v>0</v>
      </c>
      <c r="U31" s="218">
        <f t="shared" si="2"/>
        <v>1</v>
      </c>
      <c r="V31" s="230">
        <f t="shared" si="16"/>
        <v>0.39787290233041972</v>
      </c>
      <c r="W31" s="218">
        <f t="shared" si="10"/>
        <v>0.39787290233041972</v>
      </c>
    </row>
    <row r="32" spans="1:23">
      <c r="A32" s="218">
        <v>25</v>
      </c>
      <c r="B32" s="218">
        <f t="shared" si="11"/>
        <v>1</v>
      </c>
      <c r="C32" s="230">
        <f t="shared" si="17"/>
        <v>0.38257009839463763</v>
      </c>
      <c r="D32" s="218">
        <f t="shared" si="12"/>
        <v>0.38257009839463763</v>
      </c>
      <c r="E32" s="228">
        <f t="shared" si="0"/>
        <v>15.932479231162491</v>
      </c>
      <c r="F32" s="218">
        <v>96.748213096542585</v>
      </c>
      <c r="G32" s="230">
        <f t="shared" si="14"/>
        <v>3.7177275523675206</v>
      </c>
      <c r="H32" s="220">
        <f t="shared" si="3"/>
        <v>0</v>
      </c>
      <c r="I32" s="218">
        <f t="shared" si="4"/>
        <v>1</v>
      </c>
      <c r="J32" s="230">
        <f t="shared" si="5"/>
        <v>0.38257009839463763</v>
      </c>
      <c r="K32" s="218">
        <f t="shared" si="6"/>
        <v>0.38257009839463763</v>
      </c>
      <c r="M32" s="218">
        <v>25</v>
      </c>
      <c r="N32" s="218">
        <f t="shared" si="7"/>
        <v>1</v>
      </c>
      <c r="O32" s="230">
        <f t="shared" si="18"/>
        <v>0.38257009839463763</v>
      </c>
      <c r="P32" s="218">
        <f t="shared" si="13"/>
        <v>0.38257009839463763</v>
      </c>
      <c r="Q32" s="228">
        <f t="shared" si="1"/>
        <v>15.932479231162491</v>
      </c>
      <c r="R32" s="102">
        <f t="shared" si="8"/>
        <v>167.11983663318523</v>
      </c>
      <c r="S32" s="230">
        <f t="shared" si="15"/>
        <v>9.3717170533837759</v>
      </c>
      <c r="T32" s="220">
        <f t="shared" si="9"/>
        <v>0</v>
      </c>
      <c r="U32" s="218">
        <f t="shared" si="2"/>
        <v>1</v>
      </c>
      <c r="V32" s="230">
        <f t="shared" si="16"/>
        <v>0.38257009839463763</v>
      </c>
      <c r="W32" s="218">
        <f t="shared" si="10"/>
        <v>0.38257009839463763</v>
      </c>
    </row>
    <row r="33" spans="1:23">
      <c r="A33" s="218">
        <v>26</v>
      </c>
      <c r="B33" s="218">
        <f t="shared" si="11"/>
        <v>1</v>
      </c>
      <c r="C33" s="230">
        <f t="shared" si="17"/>
        <v>0.36785586384099211</v>
      </c>
      <c r="D33" s="218">
        <f t="shared" si="12"/>
        <v>0.36785586384099211</v>
      </c>
      <c r="E33" s="228">
        <f t="shared" si="0"/>
        <v>16.300335095003483</v>
      </c>
      <c r="F33" s="218">
        <v>100.33109389555953</v>
      </c>
      <c r="G33" s="230">
        <f t="shared" si="14"/>
        <v>3.582880799016948</v>
      </c>
      <c r="H33" s="220">
        <f t="shared" si="3"/>
        <v>0</v>
      </c>
      <c r="I33" s="218">
        <f t="shared" si="4"/>
        <v>1</v>
      </c>
      <c r="J33" s="230">
        <f t="shared" si="5"/>
        <v>0.36785586384099211</v>
      </c>
      <c r="K33" s="218">
        <f t="shared" si="6"/>
        <v>0.36785586384099211</v>
      </c>
      <c r="M33" s="218">
        <v>26</v>
      </c>
      <c r="N33" s="218">
        <f t="shared" si="7"/>
        <v>1</v>
      </c>
      <c r="O33" s="230">
        <f t="shared" si="18"/>
        <v>0.36785586384099211</v>
      </c>
      <c r="P33" s="218">
        <f t="shared" si="13"/>
        <v>0.36785586384099211</v>
      </c>
      <c r="Q33" s="228">
        <f t="shared" si="1"/>
        <v>16.300335095003483</v>
      </c>
      <c r="R33" s="102">
        <f t="shared" si="8"/>
        <v>176.49895889451042</v>
      </c>
      <c r="S33" s="230">
        <f t="shared" si="15"/>
        <v>9.3791222613251932</v>
      </c>
      <c r="T33" s="220">
        <f t="shared" si="9"/>
        <v>0</v>
      </c>
      <c r="U33" s="218">
        <f t="shared" si="2"/>
        <v>1</v>
      </c>
      <c r="V33" s="230">
        <f t="shared" si="16"/>
        <v>0.36785586384099211</v>
      </c>
      <c r="W33" s="218">
        <f t="shared" si="10"/>
        <v>0.36785586384099211</v>
      </c>
    </row>
    <row r="34" spans="1:23">
      <c r="A34" s="218">
        <v>27</v>
      </c>
      <c r="B34" s="218">
        <f t="shared" si="11"/>
        <v>1</v>
      </c>
      <c r="C34" s="230">
        <f t="shared" si="17"/>
        <v>0.35370756138556914</v>
      </c>
      <c r="D34" s="218">
        <f t="shared" si="12"/>
        <v>0.35370756138556914</v>
      </c>
      <c r="E34" s="228">
        <f t="shared" si="0"/>
        <v>16.654042656389052</v>
      </c>
      <c r="F34" s="218">
        <v>103.77870618423331</v>
      </c>
      <c r="G34" s="230">
        <f t="shared" si="14"/>
        <v>3.4476122886737812</v>
      </c>
      <c r="H34" s="220">
        <f t="shared" si="3"/>
        <v>0</v>
      </c>
      <c r="I34" s="218">
        <f t="shared" si="4"/>
        <v>1</v>
      </c>
      <c r="J34" s="230">
        <f t="shared" si="5"/>
        <v>0.35370756138556914</v>
      </c>
      <c r="K34" s="218">
        <f t="shared" si="6"/>
        <v>0.35370756138556914</v>
      </c>
      <c r="M34" s="218">
        <v>27</v>
      </c>
      <c r="N34" s="218">
        <f t="shared" si="7"/>
        <v>1</v>
      </c>
      <c r="O34" s="230">
        <f t="shared" si="18"/>
        <v>0.35370756138556914</v>
      </c>
      <c r="P34" s="218">
        <f t="shared" si="13"/>
        <v>0.35370756138556914</v>
      </c>
      <c r="Q34" s="228">
        <f t="shared" si="1"/>
        <v>16.654042656389052</v>
      </c>
      <c r="R34" s="102">
        <f t="shared" si="8"/>
        <v>185.87105324563194</v>
      </c>
      <c r="S34" s="230">
        <f t="shared" si="15"/>
        <v>9.3720943511215182</v>
      </c>
      <c r="T34" s="220">
        <f t="shared" si="9"/>
        <v>0</v>
      </c>
      <c r="U34" s="218">
        <f t="shared" si="2"/>
        <v>1</v>
      </c>
      <c r="V34" s="230">
        <f t="shared" si="16"/>
        <v>0.35370756138556914</v>
      </c>
      <c r="W34" s="218">
        <f t="shared" si="10"/>
        <v>0.35370756138556914</v>
      </c>
    </row>
    <row r="35" spans="1:23">
      <c r="A35" s="218">
        <v>28</v>
      </c>
      <c r="B35" s="218">
        <f t="shared" si="11"/>
        <v>1</v>
      </c>
      <c r="C35" s="230">
        <f t="shared" si="17"/>
        <v>0.34010342440920383</v>
      </c>
      <c r="D35" s="218">
        <f t="shared" si="12"/>
        <v>0.34010342440920383</v>
      </c>
      <c r="E35" s="228">
        <f t="shared" si="0"/>
        <v>16.994146080798256</v>
      </c>
      <c r="F35" s="218">
        <v>107.09143058796997</v>
      </c>
      <c r="G35" s="230">
        <f t="shared" si="14"/>
        <v>3.3127244037366523</v>
      </c>
      <c r="H35" s="220">
        <f t="shared" si="3"/>
        <v>0</v>
      </c>
      <c r="I35" s="218">
        <f t="shared" si="4"/>
        <v>1</v>
      </c>
      <c r="J35" s="230">
        <f t="shared" si="5"/>
        <v>0.34010342440920383</v>
      </c>
      <c r="K35" s="218">
        <f t="shared" si="6"/>
        <v>0.34010342440920383</v>
      </c>
      <c r="M35" s="218">
        <v>28</v>
      </c>
      <c r="N35" s="218">
        <f t="shared" si="7"/>
        <v>1</v>
      </c>
      <c r="O35" s="230">
        <f t="shared" si="18"/>
        <v>0.34010342440920383</v>
      </c>
      <c r="P35" s="218">
        <f t="shared" si="13"/>
        <v>0.34010342440920383</v>
      </c>
      <c r="Q35" s="228">
        <f t="shared" si="1"/>
        <v>16.994146080798256</v>
      </c>
      <c r="R35" s="102">
        <f t="shared" si="8"/>
        <v>195.22278585381176</v>
      </c>
      <c r="S35" s="230">
        <f t="shared" si="15"/>
        <v>9.351732608179816</v>
      </c>
      <c r="T35" s="220">
        <f t="shared" si="9"/>
        <v>0</v>
      </c>
      <c r="U35" s="218">
        <f t="shared" si="2"/>
        <v>1</v>
      </c>
      <c r="V35" s="230">
        <f t="shared" si="16"/>
        <v>0.34010342440920383</v>
      </c>
      <c r="W35" s="218">
        <f t="shared" si="10"/>
        <v>0.34010342440920383</v>
      </c>
    </row>
    <row r="36" spans="1:23">
      <c r="A36" s="218">
        <v>29</v>
      </c>
      <c r="B36" s="218">
        <f t="shared" si="11"/>
        <v>1</v>
      </c>
      <c r="C36" s="230">
        <f t="shared" si="17"/>
        <v>0.32702252347039007</v>
      </c>
      <c r="D36" s="218">
        <f t="shared" si="12"/>
        <v>0.32702252347039007</v>
      </c>
      <c r="E36" s="228">
        <f t="shared" si="0"/>
        <v>17.321168604268646</v>
      </c>
      <c r="F36" s="218">
        <v>110.27033355727499</v>
      </c>
      <c r="G36" s="230">
        <f t="shared" si="14"/>
        <v>3.1789029693050281</v>
      </c>
      <c r="H36" s="220">
        <f t="shared" si="3"/>
        <v>0</v>
      </c>
      <c r="I36" s="218">
        <f t="shared" si="4"/>
        <v>1</v>
      </c>
      <c r="J36" s="230">
        <f t="shared" si="5"/>
        <v>0.32702252347039007</v>
      </c>
      <c r="K36" s="218">
        <f t="shared" si="6"/>
        <v>0.32702252347039007</v>
      </c>
      <c r="M36" s="218">
        <v>29</v>
      </c>
      <c r="N36" s="218">
        <f t="shared" si="7"/>
        <v>1</v>
      </c>
      <c r="O36" s="230">
        <f t="shared" si="18"/>
        <v>0.32702252347039007</v>
      </c>
      <c r="P36" s="218">
        <f t="shared" si="13"/>
        <v>0.32702252347039007</v>
      </c>
      <c r="Q36" s="228">
        <f t="shared" si="1"/>
        <v>17.321168604268646</v>
      </c>
      <c r="R36" s="102">
        <f t="shared" si="8"/>
        <v>204.54185896207045</v>
      </c>
      <c r="S36" s="230">
        <f t="shared" si="15"/>
        <v>9.3190731082586922</v>
      </c>
      <c r="T36" s="220">
        <f t="shared" si="9"/>
        <v>0</v>
      </c>
      <c r="U36" s="218">
        <f t="shared" si="2"/>
        <v>1</v>
      </c>
      <c r="V36" s="230">
        <f t="shared" si="16"/>
        <v>0.32702252347039007</v>
      </c>
      <c r="W36" s="218">
        <f t="shared" si="10"/>
        <v>0.32702252347039007</v>
      </c>
    </row>
    <row r="37" spans="1:23">
      <c r="A37" s="218">
        <v>30</v>
      </c>
      <c r="B37" s="218">
        <f t="shared" si="11"/>
        <v>1</v>
      </c>
      <c r="C37" s="230">
        <f t="shared" si="17"/>
        <v>0.31444473410613938</v>
      </c>
      <c r="D37" s="218">
        <f t="shared" si="12"/>
        <v>0.31444473410613938</v>
      </c>
      <c r="E37" s="228">
        <f t="shared" si="0"/>
        <v>17.635613338374785</v>
      </c>
      <c r="F37" s="218">
        <v>113.31706367555535</v>
      </c>
      <c r="G37" s="230">
        <f>F37-F36</f>
        <v>3.046730118280351</v>
      </c>
      <c r="H37" s="220">
        <f t="shared" si="3"/>
        <v>0</v>
      </c>
      <c r="I37" s="218">
        <f t="shared" si="4"/>
        <v>1</v>
      </c>
      <c r="J37" s="230">
        <f t="shared" si="5"/>
        <v>0.31444473410613938</v>
      </c>
      <c r="K37" s="218">
        <f>J37*B37</f>
        <v>0.31444473410613938</v>
      </c>
      <c r="M37" s="218">
        <v>30</v>
      </c>
      <c r="N37" s="218">
        <f t="shared" si="7"/>
        <v>1</v>
      </c>
      <c r="O37" s="230">
        <f t="shared" si="18"/>
        <v>0.31444473410613938</v>
      </c>
      <c r="P37" s="218">
        <f t="shared" si="13"/>
        <v>0.31444473410613938</v>
      </c>
      <c r="Q37" s="228">
        <f t="shared" si="1"/>
        <v>17.635613338374785</v>
      </c>
      <c r="R37" s="102">
        <f t="shared" si="8"/>
        <v>213.81695091565601</v>
      </c>
      <c r="S37" s="230">
        <f>R37-R36</f>
        <v>9.2750919535855587</v>
      </c>
      <c r="T37" s="220">
        <f t="shared" si="9"/>
        <v>0</v>
      </c>
      <c r="U37" s="218">
        <f t="shared" si="2"/>
        <v>1</v>
      </c>
      <c r="V37" s="230">
        <f t="shared" si="16"/>
        <v>0.31444473410613938</v>
      </c>
      <c r="W37" s="218">
        <f>V37*N37</f>
        <v>0.31444473410613938</v>
      </c>
    </row>
    <row r="38" spans="1:23">
      <c r="A38" s="218">
        <v>31</v>
      </c>
      <c r="B38" s="218">
        <f t="shared" si="11"/>
        <v>1</v>
      </c>
      <c r="C38" s="230">
        <f t="shared" si="17"/>
        <v>0.30235070587129087</v>
      </c>
      <c r="D38" s="218">
        <f t="shared" si="12"/>
        <v>0.30235070587129087</v>
      </c>
      <c r="E38" s="228">
        <f t="shared" si="0"/>
        <v>17.937964044246076</v>
      </c>
      <c r="F38" s="218">
        <v>113.31706367555535</v>
      </c>
      <c r="G38" s="230">
        <f t="shared" ref="G38:G47" si="19">F38-F37</f>
        <v>0</v>
      </c>
      <c r="H38" s="220">
        <f t="shared" si="3"/>
        <v>0</v>
      </c>
      <c r="I38" s="218">
        <f t="shared" si="4"/>
        <v>1</v>
      </c>
      <c r="J38" s="230">
        <f t="shared" si="5"/>
        <v>0.30235070587129087</v>
      </c>
      <c r="K38" s="218">
        <f>J38*B38</f>
        <v>0.30235070587129087</v>
      </c>
      <c r="M38" s="218">
        <v>31</v>
      </c>
      <c r="N38" s="218">
        <f t="shared" si="7"/>
        <v>1</v>
      </c>
      <c r="O38" s="230">
        <f t="shared" si="18"/>
        <v>0.30235070587129087</v>
      </c>
      <c r="P38" s="218">
        <f t="shared" si="13"/>
        <v>0.30235070587129087</v>
      </c>
      <c r="Q38" s="228">
        <f t="shared" si="1"/>
        <v>17.937964044246076</v>
      </c>
      <c r="R38" s="102">
        <f t="shared" si="8"/>
        <v>223.03765926920585</v>
      </c>
      <c r="S38" s="230">
        <f t="shared" ref="S38:S47" si="20">R38-R37</f>
        <v>9.2207083535498384</v>
      </c>
      <c r="T38" s="220">
        <f t="shared" si="9"/>
        <v>0</v>
      </c>
      <c r="U38" s="218">
        <f t="shared" si="2"/>
        <v>1</v>
      </c>
      <c r="V38" s="230">
        <f t="shared" si="16"/>
        <v>0.30235070587129087</v>
      </c>
      <c r="W38" s="218">
        <f t="shared" ref="W38:W47" si="21">V38*N38</f>
        <v>0.30235070587129087</v>
      </c>
    </row>
    <row r="39" spans="1:23">
      <c r="A39" s="218">
        <v>32</v>
      </c>
      <c r="B39" s="218">
        <f t="shared" si="11"/>
        <v>1</v>
      </c>
      <c r="C39" s="230">
        <f t="shared" si="17"/>
        <v>0.29072183256855055</v>
      </c>
      <c r="D39" s="218">
        <f t="shared" si="12"/>
        <v>0.29072183256855055</v>
      </c>
      <c r="E39" s="228">
        <f t="shared" si="0"/>
        <v>18.228685876814627</v>
      </c>
      <c r="F39" s="218">
        <v>113.31706367555535</v>
      </c>
      <c r="G39" s="230">
        <f t="shared" si="19"/>
        <v>0</v>
      </c>
      <c r="H39" s="220">
        <f t="shared" si="3"/>
        <v>0</v>
      </c>
      <c r="I39" s="218">
        <f t="shared" si="4"/>
        <v>1</v>
      </c>
      <c r="J39" s="230">
        <f t="shared" si="5"/>
        <v>0.29072183256855055</v>
      </c>
      <c r="K39" s="218">
        <f t="shared" ref="K39:K47" si="22">J39*B39</f>
        <v>0.29072183256855055</v>
      </c>
      <c r="M39" s="218">
        <v>32</v>
      </c>
      <c r="N39" s="218">
        <f t="shared" si="7"/>
        <v>1</v>
      </c>
      <c r="O39" s="230">
        <f t="shared" si="18"/>
        <v>0.29072183256855055</v>
      </c>
      <c r="P39" s="218">
        <f t="shared" si="13"/>
        <v>0.29072183256855055</v>
      </c>
      <c r="Q39" s="228">
        <f t="shared" si="1"/>
        <v>18.228685876814627</v>
      </c>
      <c r="R39" s="102">
        <f t="shared" si="8"/>
        <v>232.19444682634145</v>
      </c>
      <c r="S39" s="230">
        <f t="shared" si="20"/>
        <v>9.1567875571356012</v>
      </c>
      <c r="T39" s="220">
        <f t="shared" si="9"/>
        <v>0</v>
      </c>
      <c r="U39" s="218">
        <f t="shared" si="2"/>
        <v>1</v>
      </c>
      <c r="V39" s="230">
        <f t="shared" si="16"/>
        <v>0.29072183256855055</v>
      </c>
      <c r="W39" s="218">
        <f t="shared" si="21"/>
        <v>0.29072183256855055</v>
      </c>
    </row>
    <row r="40" spans="1:23">
      <c r="A40" s="218">
        <v>33</v>
      </c>
      <c r="B40" s="218">
        <f t="shared" si="11"/>
        <v>1</v>
      </c>
      <c r="C40" s="230">
        <f t="shared" si="17"/>
        <v>0.2795402236236022</v>
      </c>
      <c r="D40" s="218">
        <f t="shared" si="12"/>
        <v>0.2795402236236022</v>
      </c>
      <c r="E40" s="228">
        <f t="shared" si="0"/>
        <v>18.508226100438229</v>
      </c>
      <c r="F40" s="218">
        <v>113.31706367555535</v>
      </c>
      <c r="G40" s="230">
        <f t="shared" si="19"/>
        <v>0</v>
      </c>
      <c r="H40" s="220">
        <f t="shared" si="3"/>
        <v>0</v>
      </c>
      <c r="I40" s="218">
        <f t="shared" si="4"/>
        <v>1</v>
      </c>
      <c r="J40" s="230">
        <f t="shared" si="5"/>
        <v>0.2795402236236022</v>
      </c>
      <c r="K40" s="218">
        <f t="shared" si="22"/>
        <v>0.2795402236236022</v>
      </c>
      <c r="M40" s="218">
        <v>33</v>
      </c>
      <c r="N40" s="218">
        <f t="shared" si="7"/>
        <v>1</v>
      </c>
      <c r="O40" s="230">
        <f t="shared" si="18"/>
        <v>0.2795402236236022</v>
      </c>
      <c r="P40" s="218">
        <f t="shared" si="13"/>
        <v>0.2795402236236022</v>
      </c>
      <c r="Q40" s="228">
        <f t="shared" si="1"/>
        <v>18.508226100438229</v>
      </c>
      <c r="R40" s="102">
        <f t="shared" si="8"/>
        <v>241.27859047028784</v>
      </c>
      <c r="S40" s="230">
        <f t="shared" si="20"/>
        <v>9.0841436439463905</v>
      </c>
      <c r="T40" s="220">
        <f t="shared" si="9"/>
        <v>0</v>
      </c>
      <c r="U40" s="218">
        <f t="shared" si="2"/>
        <v>1</v>
      </c>
      <c r="V40" s="230">
        <f t="shared" si="16"/>
        <v>0.2795402236236022</v>
      </c>
      <c r="W40" s="218">
        <f t="shared" si="21"/>
        <v>0.2795402236236022</v>
      </c>
    </row>
    <row r="41" spans="1:23">
      <c r="A41" s="218">
        <v>34</v>
      </c>
      <c r="B41" s="218">
        <f t="shared" si="11"/>
        <v>1</v>
      </c>
      <c r="C41" s="230">
        <f t="shared" si="17"/>
        <v>0.26878867656116157</v>
      </c>
      <c r="D41" s="218">
        <f t="shared" si="12"/>
        <v>0.26878867656116157</v>
      </c>
      <c r="E41" s="228">
        <f t="shared" si="0"/>
        <v>18.77701477699939</v>
      </c>
      <c r="F41" s="218">
        <v>113.31706367555535</v>
      </c>
      <c r="G41" s="230">
        <f t="shared" si="19"/>
        <v>0</v>
      </c>
      <c r="H41" s="220">
        <f t="shared" si="3"/>
        <v>0</v>
      </c>
      <c r="I41" s="218">
        <f t="shared" si="4"/>
        <v>1</v>
      </c>
      <c r="J41" s="230">
        <f t="shared" si="5"/>
        <v>0.26878867656116157</v>
      </c>
      <c r="K41" s="218">
        <f t="shared" si="22"/>
        <v>0.26878867656116157</v>
      </c>
      <c r="M41" s="218">
        <v>34</v>
      </c>
      <c r="N41" s="218">
        <f t="shared" si="7"/>
        <v>1</v>
      </c>
      <c r="O41" s="230">
        <f t="shared" si="18"/>
        <v>0.26878867656116157</v>
      </c>
      <c r="P41" s="218">
        <f t="shared" si="13"/>
        <v>0.26878867656116157</v>
      </c>
      <c r="Q41" s="228">
        <f t="shared" si="1"/>
        <v>18.77701477699939</v>
      </c>
      <c r="R41" s="102">
        <f t="shared" si="8"/>
        <v>250.28213265064349</v>
      </c>
      <c r="S41" s="230">
        <f t="shared" si="20"/>
        <v>9.0035421803556517</v>
      </c>
      <c r="T41" s="220">
        <f t="shared" si="9"/>
        <v>0</v>
      </c>
      <c r="U41" s="218">
        <f t="shared" si="2"/>
        <v>1</v>
      </c>
      <c r="V41" s="230">
        <f t="shared" si="16"/>
        <v>0.26878867656116157</v>
      </c>
      <c r="W41" s="218">
        <f t="shared" si="21"/>
        <v>0.26878867656116157</v>
      </c>
    </row>
    <row r="42" spans="1:23">
      <c r="A42" s="218">
        <v>35</v>
      </c>
      <c r="B42" s="218">
        <f t="shared" si="11"/>
        <v>1</v>
      </c>
      <c r="C42" s="230">
        <f t="shared" si="17"/>
        <v>0.25845065053957583</v>
      </c>
      <c r="D42" s="218">
        <f t="shared" si="12"/>
        <v>0.25845065053957583</v>
      </c>
      <c r="E42" s="228">
        <f t="shared" si="0"/>
        <v>19.035465427538966</v>
      </c>
      <c r="F42" s="218">
        <v>113.31706367555535</v>
      </c>
      <c r="G42" s="230">
        <f t="shared" si="19"/>
        <v>0</v>
      </c>
      <c r="H42" s="220">
        <f t="shared" si="3"/>
        <v>0</v>
      </c>
      <c r="I42" s="218">
        <f t="shared" si="4"/>
        <v>1</v>
      </c>
      <c r="J42" s="230">
        <f t="shared" si="5"/>
        <v>0.25845065053957583</v>
      </c>
      <c r="K42" s="218">
        <f t="shared" si="22"/>
        <v>0.25845065053957583</v>
      </c>
      <c r="M42" s="218">
        <v>35</v>
      </c>
      <c r="N42" s="218">
        <f t="shared" si="7"/>
        <v>1</v>
      </c>
      <c r="O42" s="230">
        <f t="shared" si="18"/>
        <v>0.25845065053957583</v>
      </c>
      <c r="P42" s="218">
        <f t="shared" si="13"/>
        <v>0.25845065053957583</v>
      </c>
      <c r="Q42" s="228">
        <f t="shared" si="1"/>
        <v>19.035465427538966</v>
      </c>
      <c r="R42" s="102">
        <f t="shared" si="8"/>
        <v>259.197835397679</v>
      </c>
      <c r="S42" s="230">
        <f t="shared" si="20"/>
        <v>8.9157027470355104</v>
      </c>
      <c r="T42" s="220">
        <f t="shared" si="9"/>
        <v>0</v>
      </c>
      <c r="U42" s="218">
        <f t="shared" si="2"/>
        <v>1</v>
      </c>
      <c r="V42" s="230">
        <f t="shared" si="16"/>
        <v>0.25845065053957583</v>
      </c>
      <c r="W42" s="218">
        <f t="shared" si="21"/>
        <v>0.25845065053957583</v>
      </c>
    </row>
    <row r="43" spans="1:23">
      <c r="A43" s="218">
        <v>36</v>
      </c>
      <c r="B43" s="218">
        <f t="shared" si="11"/>
        <v>1</v>
      </c>
      <c r="C43" s="230">
        <f t="shared" si="17"/>
        <v>0.24851024090343898</v>
      </c>
      <c r="D43" s="218">
        <f t="shared" si="12"/>
        <v>0.24851024090343898</v>
      </c>
      <c r="E43" s="228">
        <f t="shared" si="0"/>
        <v>19.283975668442405</v>
      </c>
      <c r="F43" s="218">
        <v>113.31706367555535</v>
      </c>
      <c r="G43" s="230">
        <f t="shared" si="19"/>
        <v>0</v>
      </c>
      <c r="H43" s="220">
        <f t="shared" si="3"/>
        <v>0</v>
      </c>
      <c r="I43" s="218">
        <f t="shared" si="4"/>
        <v>1</v>
      </c>
      <c r="J43" s="230">
        <f t="shared" si="5"/>
        <v>0.24851024090343898</v>
      </c>
      <c r="K43" s="218">
        <f t="shared" si="22"/>
        <v>0.24851024090343898</v>
      </c>
      <c r="M43" s="218">
        <v>36</v>
      </c>
      <c r="N43" s="218">
        <f t="shared" si="7"/>
        <v>1</v>
      </c>
      <c r="O43" s="230">
        <f t="shared" si="18"/>
        <v>0.24851024090343898</v>
      </c>
      <c r="P43" s="218">
        <f t="shared" si="13"/>
        <v>0.24851024090343898</v>
      </c>
      <c r="Q43" s="228">
        <f t="shared" si="1"/>
        <v>19.283975668442405</v>
      </c>
      <c r="R43" s="102">
        <f t="shared" si="8"/>
        <v>268.01913674150114</v>
      </c>
      <c r="S43" s="230">
        <f t="shared" si="20"/>
        <v>8.8213013438221424</v>
      </c>
      <c r="T43" s="220">
        <f t="shared" si="9"/>
        <v>0</v>
      </c>
      <c r="U43" s="218">
        <f t="shared" si="2"/>
        <v>1</v>
      </c>
      <c r="V43" s="230">
        <f t="shared" si="16"/>
        <v>0.24851024090343898</v>
      </c>
      <c r="W43" s="218">
        <f t="shared" si="21"/>
        <v>0.24851024090343898</v>
      </c>
    </row>
    <row r="44" spans="1:23">
      <c r="A44" s="218">
        <v>37</v>
      </c>
      <c r="B44" s="218">
        <f t="shared" si="11"/>
        <v>1</v>
      </c>
      <c r="C44" s="230">
        <f t="shared" si="17"/>
        <v>0.23895215471484121</v>
      </c>
      <c r="D44" s="218">
        <f t="shared" si="12"/>
        <v>0.23895215471484121</v>
      </c>
      <c r="E44" s="228">
        <f t="shared" si="0"/>
        <v>19.522927823157247</v>
      </c>
      <c r="F44" s="218">
        <v>113.31706367555535</v>
      </c>
      <c r="G44" s="230">
        <f t="shared" si="19"/>
        <v>0</v>
      </c>
      <c r="H44" s="220">
        <f t="shared" si="3"/>
        <v>0</v>
      </c>
      <c r="I44" s="218">
        <f t="shared" si="4"/>
        <v>1</v>
      </c>
      <c r="J44" s="230">
        <f t="shared" si="5"/>
        <v>0.23895215471484121</v>
      </c>
      <c r="K44" s="218">
        <f t="shared" si="22"/>
        <v>0.23895215471484121</v>
      </c>
      <c r="M44" s="218">
        <v>37</v>
      </c>
      <c r="N44" s="218">
        <f t="shared" si="7"/>
        <v>1</v>
      </c>
      <c r="O44" s="230">
        <f t="shared" si="18"/>
        <v>0.23895215471484121</v>
      </c>
      <c r="P44" s="218">
        <f t="shared" si="13"/>
        <v>0.23895215471484121</v>
      </c>
      <c r="Q44" s="228">
        <f t="shared" si="1"/>
        <v>19.522927823157247</v>
      </c>
      <c r="R44" s="102">
        <f t="shared" si="8"/>
        <v>276.74010941912195</v>
      </c>
      <c r="S44" s="230">
        <f t="shared" si="20"/>
        <v>8.7209726776208072</v>
      </c>
      <c r="T44" s="220">
        <f t="shared" si="9"/>
        <v>0</v>
      </c>
      <c r="U44" s="218">
        <f t="shared" si="2"/>
        <v>1</v>
      </c>
      <c r="V44" s="230">
        <f t="shared" si="16"/>
        <v>0.23895215471484121</v>
      </c>
      <c r="W44" s="218">
        <f t="shared" si="21"/>
        <v>0.23895215471484121</v>
      </c>
    </row>
    <row r="45" spans="1:23">
      <c r="A45" s="218">
        <v>38</v>
      </c>
      <c r="B45" s="218">
        <f t="shared" si="11"/>
        <v>1</v>
      </c>
      <c r="C45" s="230">
        <f t="shared" si="17"/>
        <v>0.22976168722581392</v>
      </c>
      <c r="D45" s="218">
        <f t="shared" si="12"/>
        <v>0.22976168722581392</v>
      </c>
      <c r="E45" s="228">
        <f t="shared" si="0"/>
        <v>19.75268951038306</v>
      </c>
      <c r="F45" s="218">
        <v>113.31706367555535</v>
      </c>
      <c r="G45" s="230">
        <f t="shared" si="19"/>
        <v>0</v>
      </c>
      <c r="H45" s="220">
        <f t="shared" si="3"/>
        <v>0</v>
      </c>
      <c r="I45" s="218">
        <f t="shared" si="4"/>
        <v>1</v>
      </c>
      <c r="J45" s="230">
        <f t="shared" si="5"/>
        <v>0.22976168722581392</v>
      </c>
      <c r="K45" s="218">
        <f t="shared" si="22"/>
        <v>0.22976168722581392</v>
      </c>
      <c r="M45" s="218">
        <v>38</v>
      </c>
      <c r="N45" s="218">
        <f t="shared" si="7"/>
        <v>1</v>
      </c>
      <c r="O45" s="230">
        <f t="shared" si="18"/>
        <v>0.22976168722581392</v>
      </c>
      <c r="P45" s="218">
        <f t="shared" si="13"/>
        <v>0.22976168722581392</v>
      </c>
      <c r="Q45" s="228">
        <f t="shared" si="1"/>
        <v>19.75268951038306</v>
      </c>
      <c r="R45" s="102">
        <f t="shared" si="8"/>
        <v>285.35542175790613</v>
      </c>
      <c r="S45" s="230">
        <f t="shared" si="20"/>
        <v>8.6153123387841788</v>
      </c>
      <c r="T45" s="220">
        <f t="shared" si="9"/>
        <v>0</v>
      </c>
      <c r="U45" s="218">
        <f t="shared" si="2"/>
        <v>1</v>
      </c>
      <c r="V45" s="230">
        <f t="shared" si="16"/>
        <v>0.22976168722581392</v>
      </c>
      <c r="W45" s="218">
        <f t="shared" si="21"/>
        <v>0.22976168722581392</v>
      </c>
    </row>
    <row r="46" spans="1:23">
      <c r="A46" s="218">
        <v>39</v>
      </c>
      <c r="B46" s="218">
        <f t="shared" si="11"/>
        <v>1</v>
      </c>
      <c r="C46" s="230">
        <f t="shared" si="17"/>
        <v>0.22092469925558689</v>
      </c>
      <c r="D46" s="218">
        <f t="shared" si="12"/>
        <v>0.22092469925558689</v>
      </c>
      <c r="E46" s="228">
        <f t="shared" si="0"/>
        <v>19.973614209638647</v>
      </c>
      <c r="F46" s="218">
        <v>113.31706367555535</v>
      </c>
      <c r="G46" s="230">
        <f t="shared" si="19"/>
        <v>0</v>
      </c>
      <c r="H46" s="220">
        <f t="shared" si="3"/>
        <v>0</v>
      </c>
      <c r="I46" s="218">
        <f t="shared" si="4"/>
        <v>1</v>
      </c>
      <c r="J46" s="230">
        <f t="shared" si="5"/>
        <v>0.22092469925558689</v>
      </c>
      <c r="K46" s="218">
        <f t="shared" si="22"/>
        <v>0.22092469925558689</v>
      </c>
      <c r="M46" s="218">
        <v>39</v>
      </c>
      <c r="N46" s="218">
        <f t="shared" si="7"/>
        <v>1</v>
      </c>
      <c r="O46" s="230">
        <f t="shared" si="18"/>
        <v>0.22092469925558689</v>
      </c>
      <c r="P46" s="218">
        <f t="shared" si="13"/>
        <v>0.22092469925558689</v>
      </c>
      <c r="Q46" s="228">
        <f t="shared" si="1"/>
        <v>19.973614209638647</v>
      </c>
      <c r="R46" s="102">
        <f t="shared" si="8"/>
        <v>293.86030062906957</v>
      </c>
      <c r="S46" s="230">
        <f t="shared" si="20"/>
        <v>8.5048788711634415</v>
      </c>
      <c r="T46" s="220">
        <f t="shared" si="9"/>
        <v>0</v>
      </c>
      <c r="U46" s="218">
        <f t="shared" si="2"/>
        <v>1</v>
      </c>
      <c r="V46" s="230">
        <f t="shared" si="16"/>
        <v>0.22092469925558689</v>
      </c>
      <c r="W46" s="218">
        <f t="shared" si="21"/>
        <v>0.22092469925558689</v>
      </c>
    </row>
    <row r="47" spans="1:23">
      <c r="A47" s="218">
        <v>40</v>
      </c>
      <c r="B47" s="218">
        <f t="shared" si="11"/>
        <v>1</v>
      </c>
      <c r="C47" s="230">
        <f t="shared" si="17"/>
        <v>0.212427595438065</v>
      </c>
      <c r="D47" s="218">
        <f t="shared" si="12"/>
        <v>0.212427595438065</v>
      </c>
      <c r="E47" s="228">
        <f t="shared" si="0"/>
        <v>20.186041805076712</v>
      </c>
      <c r="F47" s="218">
        <v>113.31706367555535</v>
      </c>
      <c r="G47" s="230">
        <f t="shared" si="19"/>
        <v>0</v>
      </c>
      <c r="H47" s="220">
        <f t="shared" si="3"/>
        <v>0</v>
      </c>
      <c r="I47" s="218">
        <f t="shared" si="4"/>
        <v>1</v>
      </c>
      <c r="J47" s="230">
        <f t="shared" si="5"/>
        <v>0.212427595438065</v>
      </c>
      <c r="K47" s="218">
        <f t="shared" si="22"/>
        <v>0.212427595438065</v>
      </c>
      <c r="M47" s="218">
        <v>40</v>
      </c>
      <c r="N47" s="218">
        <f t="shared" si="7"/>
        <v>1</v>
      </c>
      <c r="O47" s="230">
        <f t="shared" si="18"/>
        <v>0.212427595438065</v>
      </c>
      <c r="P47" s="218">
        <f t="shared" si="13"/>
        <v>0.212427595438065</v>
      </c>
      <c r="Q47" s="228">
        <f t="shared" si="1"/>
        <v>20.186041805076712</v>
      </c>
      <c r="R47" s="102">
        <f t="shared" si="8"/>
        <v>302.25049636985727</v>
      </c>
      <c r="S47" s="230">
        <f t="shared" si="20"/>
        <v>8.3901957407877035</v>
      </c>
      <c r="T47" s="220">
        <f t="shared" si="9"/>
        <v>0</v>
      </c>
      <c r="U47" s="218">
        <f t="shared" si="2"/>
        <v>1</v>
      </c>
      <c r="V47" s="230">
        <f t="shared" si="16"/>
        <v>0.212427595438065</v>
      </c>
      <c r="W47" s="218">
        <f t="shared" si="21"/>
        <v>0.212427595438065</v>
      </c>
    </row>
    <row r="48" spans="1:23">
      <c r="D48" s="218">
        <f>SUM(D8:D47)</f>
        <v>19.205398278498695</v>
      </c>
      <c r="K48" s="218">
        <f>SUM(K8:K47)</f>
        <v>19.205398278498695</v>
      </c>
      <c r="P48" s="218">
        <f>SUM(P8:P47)</f>
        <v>19.205398278498695</v>
      </c>
      <c r="W48" s="218">
        <f>SUM(W8:W47)</f>
        <v>19.205398278498695</v>
      </c>
    </row>
  </sheetData>
  <sheetProtection selectLockedCells="1"/>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70C35-564F-407C-A52C-21B8EAD77B25}">
  <dimension ref="A1"/>
  <sheetViews>
    <sheetView zoomScaleNormal="100" workbookViewId="0">
      <selection activeCell="C7" sqref="C7:P7"/>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C356-1B94-4688-BD25-A1CA96941CF3}">
  <dimension ref="A1"/>
  <sheetViews>
    <sheetView zoomScaleNormal="100" workbookViewId="0">
      <selection activeCell="C7" sqref="C7:P7"/>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5FE31-F35A-494B-B5D4-5F1B42D7464D}">
  <dimension ref="A1"/>
  <sheetViews>
    <sheetView zoomScaleNormal="100" workbookViewId="0">
      <selection activeCell="C7" sqref="C7:P7"/>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BDB4D-4346-4D51-8607-DF0C375EC829}">
  <dimension ref="A1"/>
  <sheetViews>
    <sheetView zoomScaleNormal="100" workbookViewId="0">
      <selection activeCell="C7" sqref="C7:P7"/>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topLeftCell="A25" workbookViewId="0">
      <selection activeCell="G19" sqref="G19"/>
    </sheetView>
  </sheetViews>
  <sheetFormatPr defaultColWidth="11" defaultRowHeight="15.5"/>
  <cols>
    <col min="1" max="1" width="44.58203125" customWidth="1"/>
    <col min="2" max="2" width="4.58203125" customWidth="1"/>
    <col min="3" max="3" width="46.83203125" customWidth="1"/>
    <col min="4" max="4" width="4.08203125" customWidth="1"/>
    <col min="5" max="5" width="45.83203125" customWidth="1"/>
    <col min="6" max="6" width="4.58203125" customWidth="1"/>
    <col min="7" max="7" width="47.83203125" customWidth="1"/>
    <col min="8" max="8" width="4.58203125" customWidth="1"/>
    <col min="9" max="9" width="48.5" customWidth="1"/>
  </cols>
  <sheetData>
    <row r="1" spans="1:9">
      <c r="A1" t="s">
        <v>49</v>
      </c>
      <c r="C1" t="s">
        <v>50</v>
      </c>
      <c r="E1" t="s">
        <v>51</v>
      </c>
      <c r="G1" t="s">
        <v>52</v>
      </c>
      <c r="I1" t="s">
        <v>53</v>
      </c>
    </row>
    <row r="2" spans="1:9">
      <c r="A2" t="s">
        <v>30</v>
      </c>
      <c r="C2" t="s">
        <v>54</v>
      </c>
      <c r="E2" t="s">
        <v>55</v>
      </c>
      <c r="G2" t="s">
        <v>56</v>
      </c>
      <c r="I2" t="s">
        <v>47</v>
      </c>
    </row>
    <row r="3" spans="1:9">
      <c r="A3" t="s">
        <v>57</v>
      </c>
      <c r="C3" t="s">
        <v>58</v>
      </c>
      <c r="E3" t="s">
        <v>36</v>
      </c>
      <c r="G3" t="s">
        <v>59</v>
      </c>
      <c r="I3" t="s">
        <v>60</v>
      </c>
    </row>
    <row r="4" spans="1:9">
      <c r="A4" s="18" t="s">
        <v>61</v>
      </c>
      <c r="E4" t="s">
        <v>62</v>
      </c>
      <c r="G4" t="s">
        <v>39</v>
      </c>
      <c r="I4" t="s">
        <v>63</v>
      </c>
    </row>
    <row r="5" spans="1:9">
      <c r="A5" s="18" t="s">
        <v>32</v>
      </c>
      <c r="E5" t="s">
        <v>64</v>
      </c>
      <c r="G5" t="s">
        <v>42</v>
      </c>
      <c r="I5" t="s">
        <v>65</v>
      </c>
    </row>
    <row r="6" spans="1:9">
      <c r="A6" s="18" t="s">
        <v>66</v>
      </c>
      <c r="E6" t="s">
        <v>67</v>
      </c>
      <c r="G6" t="s">
        <v>58</v>
      </c>
      <c r="I6" s="18" t="s">
        <v>68</v>
      </c>
    </row>
    <row r="7" spans="1:9">
      <c r="A7" s="18" t="s">
        <v>69</v>
      </c>
      <c r="E7" t="s">
        <v>70</v>
      </c>
      <c r="I7" t="s">
        <v>71</v>
      </c>
    </row>
    <row r="8" spans="1:9">
      <c r="A8" s="19" t="s">
        <v>58</v>
      </c>
      <c r="C8" t="s">
        <v>72</v>
      </c>
      <c r="E8" t="s">
        <v>58</v>
      </c>
      <c r="I8" t="s">
        <v>73</v>
      </c>
    </row>
    <row r="9" spans="1:9">
      <c r="C9" s="20" t="s">
        <v>74</v>
      </c>
      <c r="I9" t="s">
        <v>45</v>
      </c>
    </row>
    <row r="10" spans="1:9">
      <c r="C10" s="18" t="s">
        <v>75</v>
      </c>
      <c r="I10" t="s">
        <v>58</v>
      </c>
    </row>
    <row r="11" spans="1:9">
      <c r="C11" s="20" t="s">
        <v>31</v>
      </c>
    </row>
    <row r="12" spans="1:9">
      <c r="A12" t="s">
        <v>72</v>
      </c>
      <c r="C12" s="18" t="s">
        <v>76</v>
      </c>
    </row>
    <row r="13" spans="1:9">
      <c r="A13" s="10" t="s">
        <v>77</v>
      </c>
      <c r="C13" s="18" t="s">
        <v>78</v>
      </c>
    </row>
    <row r="14" spans="1:9">
      <c r="A14" s="20" t="s">
        <v>74</v>
      </c>
      <c r="C14" s="20" t="s">
        <v>79</v>
      </c>
    </row>
    <row r="15" spans="1:9">
      <c r="A15" s="18" t="s">
        <v>75</v>
      </c>
      <c r="C15" s="18" t="s">
        <v>80</v>
      </c>
    </row>
    <row r="16" spans="1:9">
      <c r="A16" s="20" t="s">
        <v>31</v>
      </c>
      <c r="C16" s="20" t="s">
        <v>81</v>
      </c>
    </row>
    <row r="17" spans="1:3">
      <c r="A17" s="18" t="s">
        <v>76</v>
      </c>
      <c r="C17" s="18" t="s">
        <v>33</v>
      </c>
    </row>
    <row r="18" spans="1:3">
      <c r="A18" s="10" t="s">
        <v>57</v>
      </c>
      <c r="C18" s="20" t="s">
        <v>82</v>
      </c>
    </row>
    <row r="19" spans="1:3">
      <c r="A19" s="18" t="s">
        <v>78</v>
      </c>
      <c r="C19" s="18" t="s">
        <v>83</v>
      </c>
    </row>
    <row r="20" spans="1:3">
      <c r="A20" s="20" t="s">
        <v>79</v>
      </c>
      <c r="C20" s="19" t="s">
        <v>84</v>
      </c>
    </row>
    <row r="21" spans="1:3">
      <c r="A21" s="18" t="s">
        <v>80</v>
      </c>
      <c r="C21" s="18" t="s">
        <v>85</v>
      </c>
    </row>
    <row r="22" spans="1:3">
      <c r="A22" s="10" t="s">
        <v>61</v>
      </c>
      <c r="C22" s="19" t="s">
        <v>86</v>
      </c>
    </row>
    <row r="23" spans="1:3">
      <c r="A23" s="20" t="s">
        <v>81</v>
      </c>
      <c r="C23" s="18" t="s">
        <v>87</v>
      </c>
    </row>
    <row r="24" spans="1:3">
      <c r="A24" s="10" t="s">
        <v>32</v>
      </c>
      <c r="C24" s="18" t="s">
        <v>88</v>
      </c>
    </row>
    <row r="25" spans="1:3">
      <c r="A25" s="18" t="s">
        <v>33</v>
      </c>
      <c r="C25" s="18" t="s">
        <v>89</v>
      </c>
    </row>
    <row r="26" spans="1:3">
      <c r="A26" s="10" t="s">
        <v>66</v>
      </c>
      <c r="C26" s="19" t="s">
        <v>90</v>
      </c>
    </row>
    <row r="27" spans="1:3">
      <c r="A27" s="20" t="s">
        <v>82</v>
      </c>
      <c r="C27" s="18" t="s">
        <v>91</v>
      </c>
    </row>
    <row r="28" spans="1:3">
      <c r="A28" s="18" t="s">
        <v>83</v>
      </c>
      <c r="C28" s="18" t="s">
        <v>92</v>
      </c>
    </row>
    <row r="29" spans="1:3">
      <c r="A29" s="10" t="s">
        <v>69</v>
      </c>
      <c r="C29" s="18" t="s">
        <v>93</v>
      </c>
    </row>
    <row r="30" spans="1:3">
      <c r="A30" s="19" t="s">
        <v>84</v>
      </c>
      <c r="C30" s="18" t="s">
        <v>94</v>
      </c>
    </row>
    <row r="31" spans="1:3">
      <c r="A31" s="11" t="s">
        <v>54</v>
      </c>
      <c r="C31" s="18" t="s">
        <v>95</v>
      </c>
    </row>
    <row r="32" spans="1:3">
      <c r="A32" s="18" t="s">
        <v>85</v>
      </c>
      <c r="C32" s="19" t="s">
        <v>96</v>
      </c>
    </row>
    <row r="33" spans="1:3">
      <c r="A33" s="19" t="s">
        <v>86</v>
      </c>
      <c r="C33" s="19" t="s">
        <v>97</v>
      </c>
    </row>
    <row r="34" spans="1:3">
      <c r="A34" s="11" t="s">
        <v>55</v>
      </c>
      <c r="C34" s="18" t="s">
        <v>98</v>
      </c>
    </row>
    <row r="35" spans="1:3">
      <c r="A35" s="18" t="s">
        <v>87</v>
      </c>
      <c r="C35" s="19" t="s">
        <v>99</v>
      </c>
    </row>
    <row r="36" spans="1:3">
      <c r="A36" s="18" t="s">
        <v>88</v>
      </c>
      <c r="C36" s="18" t="s">
        <v>40</v>
      </c>
    </row>
    <row r="37" spans="1:3">
      <c r="A37" s="18" t="s">
        <v>89</v>
      </c>
      <c r="C37" s="47" t="s">
        <v>41</v>
      </c>
    </row>
    <row r="38" spans="1:3">
      <c r="A38" s="19" t="s">
        <v>90</v>
      </c>
      <c r="C38" s="18" t="s">
        <v>43</v>
      </c>
    </row>
    <row r="39" spans="1:3">
      <c r="A39" s="11" t="s">
        <v>36</v>
      </c>
      <c r="C39" s="18" t="s">
        <v>100</v>
      </c>
    </row>
    <row r="40" spans="1:3">
      <c r="A40" s="18" t="s">
        <v>91</v>
      </c>
      <c r="C40" s="19" t="s">
        <v>101</v>
      </c>
    </row>
    <row r="41" spans="1:3">
      <c r="A41" s="18" t="s">
        <v>92</v>
      </c>
      <c r="C41" s="18" t="s">
        <v>102</v>
      </c>
    </row>
    <row r="42" spans="1:3">
      <c r="A42" s="18" t="s">
        <v>93</v>
      </c>
      <c r="C42" s="18" t="s">
        <v>103</v>
      </c>
    </row>
    <row r="43" spans="1:3">
      <c r="A43" s="18" t="s">
        <v>94</v>
      </c>
      <c r="C43" s="18" t="s">
        <v>104</v>
      </c>
    </row>
    <row r="44" spans="1:3">
      <c r="A44" s="18" t="s">
        <v>95</v>
      </c>
      <c r="C44" s="18" t="s">
        <v>105</v>
      </c>
    </row>
    <row r="45" spans="1:3">
      <c r="A45" s="19" t="s">
        <v>96</v>
      </c>
      <c r="C45" s="18" t="s">
        <v>106</v>
      </c>
    </row>
    <row r="46" spans="1:3">
      <c r="A46" s="11" t="s">
        <v>56</v>
      </c>
      <c r="C46" s="18" t="s">
        <v>107</v>
      </c>
    </row>
    <row r="47" spans="1:3">
      <c r="A47" s="19" t="s">
        <v>97</v>
      </c>
      <c r="C47" s="18" t="s">
        <v>108</v>
      </c>
    </row>
    <row r="48" spans="1:3">
      <c r="A48" s="11" t="s">
        <v>59</v>
      </c>
      <c r="C48" s="18" t="s">
        <v>109</v>
      </c>
    </row>
    <row r="49" spans="1:3">
      <c r="A49" s="18" t="s">
        <v>98</v>
      </c>
      <c r="C49" s="18" t="s">
        <v>110</v>
      </c>
    </row>
    <row r="50" spans="1:3">
      <c r="A50" s="19" t="s">
        <v>99</v>
      </c>
      <c r="C50" s="19" t="s">
        <v>37</v>
      </c>
    </row>
    <row r="51" spans="1:3">
      <c r="A51" s="11" t="s">
        <v>39</v>
      </c>
      <c r="C51" s="18" t="s">
        <v>111</v>
      </c>
    </row>
    <row r="52" spans="1:3">
      <c r="A52" s="18" t="s">
        <v>40</v>
      </c>
      <c r="C52" s="18" t="s">
        <v>112</v>
      </c>
    </row>
    <row r="53" spans="1:3">
      <c r="A53" s="19" t="s">
        <v>113</v>
      </c>
      <c r="C53" s="18" t="s">
        <v>114</v>
      </c>
    </row>
    <row r="54" spans="1:3">
      <c r="A54" s="11" t="s">
        <v>42</v>
      </c>
      <c r="C54" s="18" t="s">
        <v>115</v>
      </c>
    </row>
    <row r="55" spans="1:3">
      <c r="A55" s="18" t="s">
        <v>43</v>
      </c>
      <c r="C55" s="18" t="s">
        <v>116</v>
      </c>
    </row>
    <row r="56" spans="1:3">
      <c r="A56" s="18" t="s">
        <v>100</v>
      </c>
      <c r="C56" s="18" t="s">
        <v>117</v>
      </c>
    </row>
    <row r="57" spans="1:3">
      <c r="A57" s="19" t="s">
        <v>101</v>
      </c>
      <c r="C57" s="18" t="s">
        <v>118</v>
      </c>
    </row>
    <row r="58" spans="1:3">
      <c r="A58" s="11" t="s">
        <v>47</v>
      </c>
      <c r="C58" s="18" t="s">
        <v>119</v>
      </c>
    </row>
    <row r="59" spans="1:3">
      <c r="A59" s="18" t="s">
        <v>102</v>
      </c>
      <c r="C59" s="18" t="s">
        <v>120</v>
      </c>
    </row>
    <row r="60" spans="1:3">
      <c r="A60" s="18" t="s">
        <v>103</v>
      </c>
      <c r="C60" s="18" t="s">
        <v>121</v>
      </c>
    </row>
    <row r="61" spans="1:3">
      <c r="A61" s="18" t="s">
        <v>104</v>
      </c>
      <c r="C61" s="18" t="s">
        <v>122</v>
      </c>
    </row>
    <row r="62" spans="1:3">
      <c r="A62" s="18" t="s">
        <v>105</v>
      </c>
      <c r="C62" s="18" t="s">
        <v>123</v>
      </c>
    </row>
    <row r="63" spans="1:3">
      <c r="A63" s="18" t="s">
        <v>106</v>
      </c>
      <c r="C63" s="19" t="s">
        <v>124</v>
      </c>
    </row>
    <row r="64" spans="1:3">
      <c r="A64" s="18" t="s">
        <v>107</v>
      </c>
      <c r="C64" s="19" t="s">
        <v>125</v>
      </c>
    </row>
    <row r="65" spans="1:3">
      <c r="A65" s="18" t="s">
        <v>108</v>
      </c>
      <c r="C65" s="18" t="s">
        <v>126</v>
      </c>
    </row>
    <row r="66" spans="1:3">
      <c r="A66" s="18" t="s">
        <v>109</v>
      </c>
      <c r="C66" s="18" t="s">
        <v>127</v>
      </c>
    </row>
    <row r="67" spans="1:3">
      <c r="A67" s="18" t="s">
        <v>110</v>
      </c>
      <c r="C67" s="19" t="s">
        <v>128</v>
      </c>
    </row>
    <row r="68" spans="1:3">
      <c r="A68" s="19" t="s">
        <v>37</v>
      </c>
      <c r="C68" s="18" t="s">
        <v>129</v>
      </c>
    </row>
    <row r="69" spans="1:3">
      <c r="A69" s="11" t="s">
        <v>60</v>
      </c>
      <c r="C69" s="19" t="s">
        <v>130</v>
      </c>
    </row>
    <row r="70" spans="1:3">
      <c r="A70" s="18" t="s">
        <v>111</v>
      </c>
      <c r="C70" s="19" t="s">
        <v>131</v>
      </c>
    </row>
    <row r="71" spans="1:3">
      <c r="A71" s="18" t="s">
        <v>112</v>
      </c>
      <c r="C71" s="19" t="s">
        <v>132</v>
      </c>
    </row>
    <row r="72" spans="1:3">
      <c r="A72" s="18" t="s">
        <v>114</v>
      </c>
      <c r="C72" s="19" t="s">
        <v>46</v>
      </c>
    </row>
    <row r="73" spans="1:3">
      <c r="A73" s="18" t="s">
        <v>115</v>
      </c>
      <c r="C73" s="15" t="s">
        <v>133</v>
      </c>
    </row>
    <row r="74" spans="1:3">
      <c r="A74" s="18" t="s">
        <v>116</v>
      </c>
    </row>
    <row r="75" spans="1:3">
      <c r="A75" s="18" t="s">
        <v>117</v>
      </c>
    </row>
    <row r="76" spans="1:3">
      <c r="A76" s="18" t="s">
        <v>118</v>
      </c>
    </row>
    <row r="77" spans="1:3">
      <c r="A77" s="18" t="s">
        <v>119</v>
      </c>
    </row>
    <row r="78" spans="1:3">
      <c r="A78" s="18" t="s">
        <v>120</v>
      </c>
    </row>
    <row r="79" spans="1:3">
      <c r="A79" s="18" t="s">
        <v>121</v>
      </c>
    </row>
    <row r="80" spans="1:3">
      <c r="A80" s="18" t="s">
        <v>122</v>
      </c>
    </row>
    <row r="81" spans="1:1">
      <c r="A81" s="18" t="s">
        <v>123</v>
      </c>
    </row>
    <row r="82" spans="1:1">
      <c r="A82" s="19" t="s">
        <v>124</v>
      </c>
    </row>
    <row r="83" spans="1:1">
      <c r="A83" s="11" t="s">
        <v>63</v>
      </c>
    </row>
    <row r="84" spans="1:1">
      <c r="A84" s="19" t="s">
        <v>125</v>
      </c>
    </row>
    <row r="85" spans="1:1">
      <c r="A85" s="11" t="s">
        <v>65</v>
      </c>
    </row>
    <row r="86" spans="1:1">
      <c r="A86" s="18" t="s">
        <v>126</v>
      </c>
    </row>
    <row r="87" spans="1:1">
      <c r="A87" s="18" t="s">
        <v>127</v>
      </c>
    </row>
    <row r="88" spans="1:1">
      <c r="A88" s="19" t="s">
        <v>128</v>
      </c>
    </row>
    <row r="89" spans="1:1">
      <c r="A89" s="11" t="s">
        <v>68</v>
      </c>
    </row>
    <row r="90" spans="1:1">
      <c r="A90" s="18" t="s">
        <v>129</v>
      </c>
    </row>
    <row r="91" spans="1:1">
      <c r="A91" s="19" t="s">
        <v>130</v>
      </c>
    </row>
    <row r="92" spans="1:1">
      <c r="A92" s="11" t="s">
        <v>71</v>
      </c>
    </row>
    <row r="93" spans="1:1">
      <c r="A93" s="19" t="s">
        <v>131</v>
      </c>
    </row>
    <row r="94" spans="1:1">
      <c r="A94" s="11" t="s">
        <v>73</v>
      </c>
    </row>
    <row r="95" spans="1:1">
      <c r="A95" s="19" t="s">
        <v>132</v>
      </c>
    </row>
    <row r="96" spans="1:1">
      <c r="A96" s="11" t="s">
        <v>45</v>
      </c>
    </row>
    <row r="97" spans="1:1">
      <c r="A97" s="19" t="s">
        <v>46</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B03AB-96CB-499B-98E1-90E1297CABEE}">
  <sheetPr>
    <pageSetUpPr fitToPage="1"/>
  </sheetPr>
  <dimension ref="A1:N365"/>
  <sheetViews>
    <sheetView topLeftCell="D1" zoomScaleNormal="100" workbookViewId="0">
      <selection activeCell="G19" sqref="G19"/>
    </sheetView>
  </sheetViews>
  <sheetFormatPr defaultRowHeight="12.5"/>
  <cols>
    <col min="1" max="1" width="28.08203125" style="34" hidden="1" customWidth="1"/>
    <col min="2" max="2" width="9.33203125" style="34" hidden="1" customWidth="1"/>
    <col min="3" max="3" width="5.83203125" style="34" hidden="1" customWidth="1"/>
    <col min="4" max="4" width="39.83203125" style="99" customWidth="1"/>
    <col min="5" max="5" width="8.75" style="99" bestFit="1" customWidth="1"/>
    <col min="6" max="10" width="13.08203125" style="99" customWidth="1"/>
    <col min="11" max="11" width="3.08203125" style="99" customWidth="1"/>
    <col min="12" max="12" width="100" style="99" customWidth="1"/>
    <col min="13" max="13" width="2.33203125" style="99" customWidth="1"/>
    <col min="14" max="256" width="9" style="34"/>
    <col min="257" max="259" width="0" style="34" hidden="1" customWidth="1"/>
    <col min="260" max="260" width="39.83203125" style="34" customWidth="1"/>
    <col min="261" max="261" width="8.75" style="34" bestFit="1" customWidth="1"/>
    <col min="262" max="266" width="13.08203125" style="34" customWidth="1"/>
    <col min="267" max="267" width="3.08203125" style="34" customWidth="1"/>
    <col min="268" max="268" width="100" style="34" customWidth="1"/>
    <col min="269" max="269" width="2.33203125" style="34" customWidth="1"/>
    <col min="270" max="512" width="9" style="34"/>
    <col min="513" max="515" width="0" style="34" hidden="1" customWidth="1"/>
    <col min="516" max="516" width="39.83203125" style="34" customWidth="1"/>
    <col min="517" max="517" width="8.75" style="34" bestFit="1" customWidth="1"/>
    <col min="518" max="522" width="13.08203125" style="34" customWidth="1"/>
    <col min="523" max="523" width="3.08203125" style="34" customWidth="1"/>
    <col min="524" max="524" width="100" style="34" customWidth="1"/>
    <col min="525" max="525" width="2.33203125" style="34" customWidth="1"/>
    <col min="526" max="768" width="9" style="34"/>
    <col min="769" max="771" width="0" style="34" hidden="1" customWidth="1"/>
    <col min="772" max="772" width="39.83203125" style="34" customWidth="1"/>
    <col min="773" max="773" width="8.75" style="34" bestFit="1" customWidth="1"/>
    <col min="774" max="778" width="13.08203125" style="34" customWidth="1"/>
    <col min="779" max="779" width="3.08203125" style="34" customWidth="1"/>
    <col min="780" max="780" width="100" style="34" customWidth="1"/>
    <col min="781" max="781" width="2.33203125" style="34" customWidth="1"/>
    <col min="782" max="1024" width="9" style="34"/>
    <col min="1025" max="1027" width="0" style="34" hidden="1" customWidth="1"/>
    <col min="1028" max="1028" width="39.83203125" style="34" customWidth="1"/>
    <col min="1029" max="1029" width="8.75" style="34" bestFit="1" customWidth="1"/>
    <col min="1030" max="1034" width="13.08203125" style="34" customWidth="1"/>
    <col min="1035" max="1035" width="3.08203125" style="34" customWidth="1"/>
    <col min="1036" max="1036" width="100" style="34" customWidth="1"/>
    <col min="1037" max="1037" width="2.33203125" style="34" customWidth="1"/>
    <col min="1038" max="1280" width="9" style="34"/>
    <col min="1281" max="1283" width="0" style="34" hidden="1" customWidth="1"/>
    <col min="1284" max="1284" width="39.83203125" style="34" customWidth="1"/>
    <col min="1285" max="1285" width="8.75" style="34" bestFit="1" customWidth="1"/>
    <col min="1286" max="1290" width="13.08203125" style="34" customWidth="1"/>
    <col min="1291" max="1291" width="3.08203125" style="34" customWidth="1"/>
    <col min="1292" max="1292" width="100" style="34" customWidth="1"/>
    <col min="1293" max="1293" width="2.33203125" style="34" customWidth="1"/>
    <col min="1294" max="1536" width="9" style="34"/>
    <col min="1537" max="1539" width="0" style="34" hidden="1" customWidth="1"/>
    <col min="1540" max="1540" width="39.83203125" style="34" customWidth="1"/>
    <col min="1541" max="1541" width="8.75" style="34" bestFit="1" customWidth="1"/>
    <col min="1542" max="1546" width="13.08203125" style="34" customWidth="1"/>
    <col min="1547" max="1547" width="3.08203125" style="34" customWidth="1"/>
    <col min="1548" max="1548" width="100" style="34" customWidth="1"/>
    <col min="1549" max="1549" width="2.33203125" style="34" customWidth="1"/>
    <col min="1550" max="1792" width="9" style="34"/>
    <col min="1793" max="1795" width="0" style="34" hidden="1" customWidth="1"/>
    <col min="1796" max="1796" width="39.83203125" style="34" customWidth="1"/>
    <col min="1797" max="1797" width="8.75" style="34" bestFit="1" customWidth="1"/>
    <col min="1798" max="1802" width="13.08203125" style="34" customWidth="1"/>
    <col min="1803" max="1803" width="3.08203125" style="34" customWidth="1"/>
    <col min="1804" max="1804" width="100" style="34" customWidth="1"/>
    <col min="1805" max="1805" width="2.33203125" style="34" customWidth="1"/>
    <col min="1806" max="2048" width="9" style="34"/>
    <col min="2049" max="2051" width="0" style="34" hidden="1" customWidth="1"/>
    <col min="2052" max="2052" width="39.83203125" style="34" customWidth="1"/>
    <col min="2053" max="2053" width="8.75" style="34" bestFit="1" customWidth="1"/>
    <col min="2054" max="2058" width="13.08203125" style="34" customWidth="1"/>
    <col min="2059" max="2059" width="3.08203125" style="34" customWidth="1"/>
    <col min="2060" max="2060" width="100" style="34" customWidth="1"/>
    <col min="2061" max="2061" width="2.33203125" style="34" customWidth="1"/>
    <col min="2062" max="2304" width="9" style="34"/>
    <col min="2305" max="2307" width="0" style="34" hidden="1" customWidth="1"/>
    <col min="2308" max="2308" width="39.83203125" style="34" customWidth="1"/>
    <col min="2309" max="2309" width="8.75" style="34" bestFit="1" customWidth="1"/>
    <col min="2310" max="2314" width="13.08203125" style="34" customWidth="1"/>
    <col min="2315" max="2315" width="3.08203125" style="34" customWidth="1"/>
    <col min="2316" max="2316" width="100" style="34" customWidth="1"/>
    <col min="2317" max="2317" width="2.33203125" style="34" customWidth="1"/>
    <col min="2318" max="2560" width="9" style="34"/>
    <col min="2561" max="2563" width="0" style="34" hidden="1" customWidth="1"/>
    <col min="2564" max="2564" width="39.83203125" style="34" customWidth="1"/>
    <col min="2565" max="2565" width="8.75" style="34" bestFit="1" customWidth="1"/>
    <col min="2566" max="2570" width="13.08203125" style="34" customWidth="1"/>
    <col min="2571" max="2571" width="3.08203125" style="34" customWidth="1"/>
    <col min="2572" max="2572" width="100" style="34" customWidth="1"/>
    <col min="2573" max="2573" width="2.33203125" style="34" customWidth="1"/>
    <col min="2574" max="2816" width="9" style="34"/>
    <col min="2817" max="2819" width="0" style="34" hidden="1" customWidth="1"/>
    <col min="2820" max="2820" width="39.83203125" style="34" customWidth="1"/>
    <col min="2821" max="2821" width="8.75" style="34" bestFit="1" customWidth="1"/>
    <col min="2822" max="2826" width="13.08203125" style="34" customWidth="1"/>
    <col min="2827" max="2827" width="3.08203125" style="34" customWidth="1"/>
    <col min="2828" max="2828" width="100" style="34" customWidth="1"/>
    <col min="2829" max="2829" width="2.33203125" style="34" customWidth="1"/>
    <col min="2830" max="3072" width="9" style="34"/>
    <col min="3073" max="3075" width="0" style="34" hidden="1" customWidth="1"/>
    <col min="3076" max="3076" width="39.83203125" style="34" customWidth="1"/>
    <col min="3077" max="3077" width="8.75" style="34" bestFit="1" customWidth="1"/>
    <col min="3078" max="3082" width="13.08203125" style="34" customWidth="1"/>
    <col min="3083" max="3083" width="3.08203125" style="34" customWidth="1"/>
    <col min="3084" max="3084" width="100" style="34" customWidth="1"/>
    <col min="3085" max="3085" width="2.33203125" style="34" customWidth="1"/>
    <col min="3086" max="3328" width="9" style="34"/>
    <col min="3329" max="3331" width="0" style="34" hidden="1" customWidth="1"/>
    <col min="3332" max="3332" width="39.83203125" style="34" customWidth="1"/>
    <col min="3333" max="3333" width="8.75" style="34" bestFit="1" customWidth="1"/>
    <col min="3334" max="3338" width="13.08203125" style="34" customWidth="1"/>
    <col min="3339" max="3339" width="3.08203125" style="34" customWidth="1"/>
    <col min="3340" max="3340" width="100" style="34" customWidth="1"/>
    <col min="3341" max="3341" width="2.33203125" style="34" customWidth="1"/>
    <col min="3342" max="3584" width="9" style="34"/>
    <col min="3585" max="3587" width="0" style="34" hidden="1" customWidth="1"/>
    <col min="3588" max="3588" width="39.83203125" style="34" customWidth="1"/>
    <col min="3589" max="3589" width="8.75" style="34" bestFit="1" customWidth="1"/>
    <col min="3590" max="3594" width="13.08203125" style="34" customWidth="1"/>
    <col min="3595" max="3595" width="3.08203125" style="34" customWidth="1"/>
    <col min="3596" max="3596" width="100" style="34" customWidth="1"/>
    <col min="3597" max="3597" width="2.33203125" style="34" customWidth="1"/>
    <col min="3598" max="3840" width="9" style="34"/>
    <col min="3841" max="3843" width="0" style="34" hidden="1" customWidth="1"/>
    <col min="3844" max="3844" width="39.83203125" style="34" customWidth="1"/>
    <col min="3845" max="3845" width="8.75" style="34" bestFit="1" customWidth="1"/>
    <col min="3846" max="3850" width="13.08203125" style="34" customWidth="1"/>
    <col min="3851" max="3851" width="3.08203125" style="34" customWidth="1"/>
    <col min="3852" max="3852" width="100" style="34" customWidth="1"/>
    <col min="3853" max="3853" width="2.33203125" style="34" customWidth="1"/>
    <col min="3854" max="4096" width="9" style="34"/>
    <col min="4097" max="4099" width="0" style="34" hidden="1" customWidth="1"/>
    <col min="4100" max="4100" width="39.83203125" style="34" customWidth="1"/>
    <col min="4101" max="4101" width="8.75" style="34" bestFit="1" customWidth="1"/>
    <col min="4102" max="4106" width="13.08203125" style="34" customWidth="1"/>
    <col min="4107" max="4107" width="3.08203125" style="34" customWidth="1"/>
    <col min="4108" max="4108" width="100" style="34" customWidth="1"/>
    <col min="4109" max="4109" width="2.33203125" style="34" customWidth="1"/>
    <col min="4110" max="4352" width="9" style="34"/>
    <col min="4353" max="4355" width="0" style="34" hidden="1" customWidth="1"/>
    <col min="4356" max="4356" width="39.83203125" style="34" customWidth="1"/>
    <col min="4357" max="4357" width="8.75" style="34" bestFit="1" customWidth="1"/>
    <col min="4358" max="4362" width="13.08203125" style="34" customWidth="1"/>
    <col min="4363" max="4363" width="3.08203125" style="34" customWidth="1"/>
    <col min="4364" max="4364" width="100" style="34" customWidth="1"/>
    <col min="4365" max="4365" width="2.33203125" style="34" customWidth="1"/>
    <col min="4366" max="4608" width="9" style="34"/>
    <col min="4609" max="4611" width="0" style="34" hidden="1" customWidth="1"/>
    <col min="4612" max="4612" width="39.83203125" style="34" customWidth="1"/>
    <col min="4613" max="4613" width="8.75" style="34" bestFit="1" customWidth="1"/>
    <col min="4614" max="4618" width="13.08203125" style="34" customWidth="1"/>
    <col min="4619" max="4619" width="3.08203125" style="34" customWidth="1"/>
    <col min="4620" max="4620" width="100" style="34" customWidth="1"/>
    <col min="4621" max="4621" width="2.33203125" style="34" customWidth="1"/>
    <col min="4622" max="4864" width="9" style="34"/>
    <col min="4865" max="4867" width="0" style="34" hidden="1" customWidth="1"/>
    <col min="4868" max="4868" width="39.83203125" style="34" customWidth="1"/>
    <col min="4869" max="4869" width="8.75" style="34" bestFit="1" customWidth="1"/>
    <col min="4870" max="4874" width="13.08203125" style="34" customWidth="1"/>
    <col min="4875" max="4875" width="3.08203125" style="34" customWidth="1"/>
    <col min="4876" max="4876" width="100" style="34" customWidth="1"/>
    <col min="4877" max="4877" width="2.33203125" style="34" customWidth="1"/>
    <col min="4878" max="5120" width="9" style="34"/>
    <col min="5121" max="5123" width="0" style="34" hidden="1" customWidth="1"/>
    <col min="5124" max="5124" width="39.83203125" style="34" customWidth="1"/>
    <col min="5125" max="5125" width="8.75" style="34" bestFit="1" customWidth="1"/>
    <col min="5126" max="5130" width="13.08203125" style="34" customWidth="1"/>
    <col min="5131" max="5131" width="3.08203125" style="34" customWidth="1"/>
    <col min="5132" max="5132" width="100" style="34" customWidth="1"/>
    <col min="5133" max="5133" width="2.33203125" style="34" customWidth="1"/>
    <col min="5134" max="5376" width="9" style="34"/>
    <col min="5377" max="5379" width="0" style="34" hidden="1" customWidth="1"/>
    <col min="5380" max="5380" width="39.83203125" style="34" customWidth="1"/>
    <col min="5381" max="5381" width="8.75" style="34" bestFit="1" customWidth="1"/>
    <col min="5382" max="5386" width="13.08203125" style="34" customWidth="1"/>
    <col min="5387" max="5387" width="3.08203125" style="34" customWidth="1"/>
    <col min="5388" max="5388" width="100" style="34" customWidth="1"/>
    <col min="5389" max="5389" width="2.33203125" style="34" customWidth="1"/>
    <col min="5390" max="5632" width="9" style="34"/>
    <col min="5633" max="5635" width="0" style="34" hidden="1" customWidth="1"/>
    <col min="5636" max="5636" width="39.83203125" style="34" customWidth="1"/>
    <col min="5637" max="5637" width="8.75" style="34" bestFit="1" customWidth="1"/>
    <col min="5638" max="5642" width="13.08203125" style="34" customWidth="1"/>
    <col min="5643" max="5643" width="3.08203125" style="34" customWidth="1"/>
    <col min="5644" max="5644" width="100" style="34" customWidth="1"/>
    <col min="5645" max="5645" width="2.33203125" style="34" customWidth="1"/>
    <col min="5646" max="5888" width="9" style="34"/>
    <col min="5889" max="5891" width="0" style="34" hidden="1" customWidth="1"/>
    <col min="5892" max="5892" width="39.83203125" style="34" customWidth="1"/>
    <col min="5893" max="5893" width="8.75" style="34" bestFit="1" customWidth="1"/>
    <col min="5894" max="5898" width="13.08203125" style="34" customWidth="1"/>
    <col min="5899" max="5899" width="3.08203125" style="34" customWidth="1"/>
    <col min="5900" max="5900" width="100" style="34" customWidth="1"/>
    <col min="5901" max="5901" width="2.33203125" style="34" customWidth="1"/>
    <col min="5902" max="6144" width="9" style="34"/>
    <col min="6145" max="6147" width="0" style="34" hidden="1" customWidth="1"/>
    <col min="6148" max="6148" width="39.83203125" style="34" customWidth="1"/>
    <col min="6149" max="6149" width="8.75" style="34" bestFit="1" customWidth="1"/>
    <col min="6150" max="6154" width="13.08203125" style="34" customWidth="1"/>
    <col min="6155" max="6155" width="3.08203125" style="34" customWidth="1"/>
    <col min="6156" max="6156" width="100" style="34" customWidth="1"/>
    <col min="6157" max="6157" width="2.33203125" style="34" customWidth="1"/>
    <col min="6158" max="6400" width="9" style="34"/>
    <col min="6401" max="6403" width="0" style="34" hidden="1" customWidth="1"/>
    <col min="6404" max="6404" width="39.83203125" style="34" customWidth="1"/>
    <col min="6405" max="6405" width="8.75" style="34" bestFit="1" customWidth="1"/>
    <col min="6406" max="6410" width="13.08203125" style="34" customWidth="1"/>
    <col min="6411" max="6411" width="3.08203125" style="34" customWidth="1"/>
    <col min="6412" max="6412" width="100" style="34" customWidth="1"/>
    <col min="6413" max="6413" width="2.33203125" style="34" customWidth="1"/>
    <col min="6414" max="6656" width="9" style="34"/>
    <col min="6657" max="6659" width="0" style="34" hidden="1" customWidth="1"/>
    <col min="6660" max="6660" width="39.83203125" style="34" customWidth="1"/>
    <col min="6661" max="6661" width="8.75" style="34" bestFit="1" customWidth="1"/>
    <col min="6662" max="6666" width="13.08203125" style="34" customWidth="1"/>
    <col min="6667" max="6667" width="3.08203125" style="34" customWidth="1"/>
    <col min="6668" max="6668" width="100" style="34" customWidth="1"/>
    <col min="6669" max="6669" width="2.33203125" style="34" customWidth="1"/>
    <col min="6670" max="6912" width="9" style="34"/>
    <col min="6913" max="6915" width="0" style="34" hidden="1" customWidth="1"/>
    <col min="6916" max="6916" width="39.83203125" style="34" customWidth="1"/>
    <col min="6917" max="6917" width="8.75" style="34" bestFit="1" customWidth="1"/>
    <col min="6918" max="6922" width="13.08203125" style="34" customWidth="1"/>
    <col min="6923" max="6923" width="3.08203125" style="34" customWidth="1"/>
    <col min="6924" max="6924" width="100" style="34" customWidth="1"/>
    <col min="6925" max="6925" width="2.33203125" style="34" customWidth="1"/>
    <col min="6926" max="7168" width="9" style="34"/>
    <col min="7169" max="7171" width="0" style="34" hidden="1" customWidth="1"/>
    <col min="7172" max="7172" width="39.83203125" style="34" customWidth="1"/>
    <col min="7173" max="7173" width="8.75" style="34" bestFit="1" customWidth="1"/>
    <col min="7174" max="7178" width="13.08203125" style="34" customWidth="1"/>
    <col min="7179" max="7179" width="3.08203125" style="34" customWidth="1"/>
    <col min="7180" max="7180" width="100" style="34" customWidth="1"/>
    <col min="7181" max="7181" width="2.33203125" style="34" customWidth="1"/>
    <col min="7182" max="7424" width="9" style="34"/>
    <col min="7425" max="7427" width="0" style="34" hidden="1" customWidth="1"/>
    <col min="7428" max="7428" width="39.83203125" style="34" customWidth="1"/>
    <col min="7429" max="7429" width="8.75" style="34" bestFit="1" customWidth="1"/>
    <col min="7430" max="7434" width="13.08203125" style="34" customWidth="1"/>
    <col min="7435" max="7435" width="3.08203125" style="34" customWidth="1"/>
    <col min="7436" max="7436" width="100" style="34" customWidth="1"/>
    <col min="7437" max="7437" width="2.33203125" style="34" customWidth="1"/>
    <col min="7438" max="7680" width="9" style="34"/>
    <col min="7681" max="7683" width="0" style="34" hidden="1" customWidth="1"/>
    <col min="7684" max="7684" width="39.83203125" style="34" customWidth="1"/>
    <col min="7685" max="7685" width="8.75" style="34" bestFit="1" customWidth="1"/>
    <col min="7686" max="7690" width="13.08203125" style="34" customWidth="1"/>
    <col min="7691" max="7691" width="3.08203125" style="34" customWidth="1"/>
    <col min="7692" max="7692" width="100" style="34" customWidth="1"/>
    <col min="7693" max="7693" width="2.33203125" style="34" customWidth="1"/>
    <col min="7694" max="7936" width="9" style="34"/>
    <col min="7937" max="7939" width="0" style="34" hidden="1" customWidth="1"/>
    <col min="7940" max="7940" width="39.83203125" style="34" customWidth="1"/>
    <col min="7941" max="7941" width="8.75" style="34" bestFit="1" customWidth="1"/>
    <col min="7942" max="7946" width="13.08203125" style="34" customWidth="1"/>
    <col min="7947" max="7947" width="3.08203125" style="34" customWidth="1"/>
    <col min="7948" max="7948" width="100" style="34" customWidth="1"/>
    <col min="7949" max="7949" width="2.33203125" style="34" customWidth="1"/>
    <col min="7950" max="8192" width="9" style="34"/>
    <col min="8193" max="8195" width="0" style="34" hidden="1" customWidth="1"/>
    <col min="8196" max="8196" width="39.83203125" style="34" customWidth="1"/>
    <col min="8197" max="8197" width="8.75" style="34" bestFit="1" customWidth="1"/>
    <col min="8198" max="8202" width="13.08203125" style="34" customWidth="1"/>
    <col min="8203" max="8203" width="3.08203125" style="34" customWidth="1"/>
    <col min="8204" max="8204" width="100" style="34" customWidth="1"/>
    <col min="8205" max="8205" width="2.33203125" style="34" customWidth="1"/>
    <col min="8206" max="8448" width="9" style="34"/>
    <col min="8449" max="8451" width="0" style="34" hidden="1" customWidth="1"/>
    <col min="8452" max="8452" width="39.83203125" style="34" customWidth="1"/>
    <col min="8453" max="8453" width="8.75" style="34" bestFit="1" customWidth="1"/>
    <col min="8454" max="8458" width="13.08203125" style="34" customWidth="1"/>
    <col min="8459" max="8459" width="3.08203125" style="34" customWidth="1"/>
    <col min="8460" max="8460" width="100" style="34" customWidth="1"/>
    <col min="8461" max="8461" width="2.33203125" style="34" customWidth="1"/>
    <col min="8462" max="8704" width="9" style="34"/>
    <col min="8705" max="8707" width="0" style="34" hidden="1" customWidth="1"/>
    <col min="8708" max="8708" width="39.83203125" style="34" customWidth="1"/>
    <col min="8709" max="8709" width="8.75" style="34" bestFit="1" customWidth="1"/>
    <col min="8710" max="8714" width="13.08203125" style="34" customWidth="1"/>
    <col min="8715" max="8715" width="3.08203125" style="34" customWidth="1"/>
    <col min="8716" max="8716" width="100" style="34" customWidth="1"/>
    <col min="8717" max="8717" width="2.33203125" style="34" customWidth="1"/>
    <col min="8718" max="8960" width="9" style="34"/>
    <col min="8961" max="8963" width="0" style="34" hidden="1" customWidth="1"/>
    <col min="8964" max="8964" width="39.83203125" style="34" customWidth="1"/>
    <col min="8965" max="8965" width="8.75" style="34" bestFit="1" customWidth="1"/>
    <col min="8966" max="8970" width="13.08203125" style="34" customWidth="1"/>
    <col min="8971" max="8971" width="3.08203125" style="34" customWidth="1"/>
    <col min="8972" max="8972" width="100" style="34" customWidth="1"/>
    <col min="8973" max="8973" width="2.33203125" style="34" customWidth="1"/>
    <col min="8974" max="9216" width="9" style="34"/>
    <col min="9217" max="9219" width="0" style="34" hidden="1" customWidth="1"/>
    <col min="9220" max="9220" width="39.83203125" style="34" customWidth="1"/>
    <col min="9221" max="9221" width="8.75" style="34" bestFit="1" customWidth="1"/>
    <col min="9222" max="9226" width="13.08203125" style="34" customWidth="1"/>
    <col min="9227" max="9227" width="3.08203125" style="34" customWidth="1"/>
    <col min="9228" max="9228" width="100" style="34" customWidth="1"/>
    <col min="9229" max="9229" width="2.33203125" style="34" customWidth="1"/>
    <col min="9230" max="9472" width="9" style="34"/>
    <col min="9473" max="9475" width="0" style="34" hidden="1" customWidth="1"/>
    <col min="9476" max="9476" width="39.83203125" style="34" customWidth="1"/>
    <col min="9477" max="9477" width="8.75" style="34" bestFit="1" customWidth="1"/>
    <col min="9478" max="9482" width="13.08203125" style="34" customWidth="1"/>
    <col min="9483" max="9483" width="3.08203125" style="34" customWidth="1"/>
    <col min="9484" max="9484" width="100" style="34" customWidth="1"/>
    <col min="9485" max="9485" width="2.33203125" style="34" customWidth="1"/>
    <col min="9486" max="9728" width="9" style="34"/>
    <col min="9729" max="9731" width="0" style="34" hidden="1" customWidth="1"/>
    <col min="9732" max="9732" width="39.83203125" style="34" customWidth="1"/>
    <col min="9733" max="9733" width="8.75" style="34" bestFit="1" customWidth="1"/>
    <col min="9734" max="9738" width="13.08203125" style="34" customWidth="1"/>
    <col min="9739" max="9739" width="3.08203125" style="34" customWidth="1"/>
    <col min="9740" max="9740" width="100" style="34" customWidth="1"/>
    <col min="9741" max="9741" width="2.33203125" style="34" customWidth="1"/>
    <col min="9742" max="9984" width="9" style="34"/>
    <col min="9985" max="9987" width="0" style="34" hidden="1" customWidth="1"/>
    <col min="9988" max="9988" width="39.83203125" style="34" customWidth="1"/>
    <col min="9989" max="9989" width="8.75" style="34" bestFit="1" customWidth="1"/>
    <col min="9990" max="9994" width="13.08203125" style="34" customWidth="1"/>
    <col min="9995" max="9995" width="3.08203125" style="34" customWidth="1"/>
    <col min="9996" max="9996" width="100" style="34" customWidth="1"/>
    <col min="9997" max="9997" width="2.33203125" style="34" customWidth="1"/>
    <col min="9998" max="10240" width="9" style="34"/>
    <col min="10241" max="10243" width="0" style="34" hidden="1" customWidth="1"/>
    <col min="10244" max="10244" width="39.83203125" style="34" customWidth="1"/>
    <col min="10245" max="10245" width="8.75" style="34" bestFit="1" customWidth="1"/>
    <col min="10246" max="10250" width="13.08203125" style="34" customWidth="1"/>
    <col min="10251" max="10251" width="3.08203125" style="34" customWidth="1"/>
    <col min="10252" max="10252" width="100" style="34" customWidth="1"/>
    <col min="10253" max="10253" width="2.33203125" style="34" customWidth="1"/>
    <col min="10254" max="10496" width="9" style="34"/>
    <col min="10497" max="10499" width="0" style="34" hidden="1" customWidth="1"/>
    <col min="10500" max="10500" width="39.83203125" style="34" customWidth="1"/>
    <col min="10501" max="10501" width="8.75" style="34" bestFit="1" customWidth="1"/>
    <col min="10502" max="10506" width="13.08203125" style="34" customWidth="1"/>
    <col min="10507" max="10507" width="3.08203125" style="34" customWidth="1"/>
    <col min="10508" max="10508" width="100" style="34" customWidth="1"/>
    <col min="10509" max="10509" width="2.33203125" style="34" customWidth="1"/>
    <col min="10510" max="10752" width="9" style="34"/>
    <col min="10753" max="10755" width="0" style="34" hidden="1" customWidth="1"/>
    <col min="10756" max="10756" width="39.83203125" style="34" customWidth="1"/>
    <col min="10757" max="10757" width="8.75" style="34" bestFit="1" customWidth="1"/>
    <col min="10758" max="10762" width="13.08203125" style="34" customWidth="1"/>
    <col min="10763" max="10763" width="3.08203125" style="34" customWidth="1"/>
    <col min="10764" max="10764" width="100" style="34" customWidth="1"/>
    <col min="10765" max="10765" width="2.33203125" style="34" customWidth="1"/>
    <col min="10766" max="11008" width="9" style="34"/>
    <col min="11009" max="11011" width="0" style="34" hidden="1" customWidth="1"/>
    <col min="11012" max="11012" width="39.83203125" style="34" customWidth="1"/>
    <col min="11013" max="11013" width="8.75" style="34" bestFit="1" customWidth="1"/>
    <col min="11014" max="11018" width="13.08203125" style="34" customWidth="1"/>
    <col min="11019" max="11019" width="3.08203125" style="34" customWidth="1"/>
    <col min="11020" max="11020" width="100" style="34" customWidth="1"/>
    <col min="11021" max="11021" width="2.33203125" style="34" customWidth="1"/>
    <col min="11022" max="11264" width="9" style="34"/>
    <col min="11265" max="11267" width="0" style="34" hidden="1" customWidth="1"/>
    <col min="11268" max="11268" width="39.83203125" style="34" customWidth="1"/>
    <col min="11269" max="11269" width="8.75" style="34" bestFit="1" customWidth="1"/>
    <col min="11270" max="11274" width="13.08203125" style="34" customWidth="1"/>
    <col min="11275" max="11275" width="3.08203125" style="34" customWidth="1"/>
    <col min="11276" max="11276" width="100" style="34" customWidth="1"/>
    <col min="11277" max="11277" width="2.33203125" style="34" customWidth="1"/>
    <col min="11278" max="11520" width="9" style="34"/>
    <col min="11521" max="11523" width="0" style="34" hidden="1" customWidth="1"/>
    <col min="11524" max="11524" width="39.83203125" style="34" customWidth="1"/>
    <col min="11525" max="11525" width="8.75" style="34" bestFit="1" customWidth="1"/>
    <col min="11526" max="11530" width="13.08203125" style="34" customWidth="1"/>
    <col min="11531" max="11531" width="3.08203125" style="34" customWidth="1"/>
    <col min="11532" max="11532" width="100" style="34" customWidth="1"/>
    <col min="11533" max="11533" width="2.33203125" style="34" customWidth="1"/>
    <col min="11534" max="11776" width="9" style="34"/>
    <col min="11777" max="11779" width="0" style="34" hidden="1" customWidth="1"/>
    <col min="11780" max="11780" width="39.83203125" style="34" customWidth="1"/>
    <col min="11781" max="11781" width="8.75" style="34" bestFit="1" customWidth="1"/>
    <col min="11782" max="11786" width="13.08203125" style="34" customWidth="1"/>
    <col min="11787" max="11787" width="3.08203125" style="34" customWidth="1"/>
    <col min="11788" max="11788" width="100" style="34" customWidth="1"/>
    <col min="11789" max="11789" width="2.33203125" style="34" customWidth="1"/>
    <col min="11790" max="12032" width="9" style="34"/>
    <col min="12033" max="12035" width="0" style="34" hidden="1" customWidth="1"/>
    <col min="12036" max="12036" width="39.83203125" style="34" customWidth="1"/>
    <col min="12037" max="12037" width="8.75" style="34" bestFit="1" customWidth="1"/>
    <col min="12038" max="12042" width="13.08203125" style="34" customWidth="1"/>
    <col min="12043" max="12043" width="3.08203125" style="34" customWidth="1"/>
    <col min="12044" max="12044" width="100" style="34" customWidth="1"/>
    <col min="12045" max="12045" width="2.33203125" style="34" customWidth="1"/>
    <col min="12046" max="12288" width="9" style="34"/>
    <col min="12289" max="12291" width="0" style="34" hidden="1" customWidth="1"/>
    <col min="12292" max="12292" width="39.83203125" style="34" customWidth="1"/>
    <col min="12293" max="12293" width="8.75" style="34" bestFit="1" customWidth="1"/>
    <col min="12294" max="12298" width="13.08203125" style="34" customWidth="1"/>
    <col min="12299" max="12299" width="3.08203125" style="34" customWidth="1"/>
    <col min="12300" max="12300" width="100" style="34" customWidth="1"/>
    <col min="12301" max="12301" width="2.33203125" style="34" customWidth="1"/>
    <col min="12302" max="12544" width="9" style="34"/>
    <col min="12545" max="12547" width="0" style="34" hidden="1" customWidth="1"/>
    <col min="12548" max="12548" width="39.83203125" style="34" customWidth="1"/>
    <col min="12549" max="12549" width="8.75" style="34" bestFit="1" customWidth="1"/>
    <col min="12550" max="12554" width="13.08203125" style="34" customWidth="1"/>
    <col min="12555" max="12555" width="3.08203125" style="34" customWidth="1"/>
    <col min="12556" max="12556" width="100" style="34" customWidth="1"/>
    <col min="12557" max="12557" width="2.33203125" style="34" customWidth="1"/>
    <col min="12558" max="12800" width="9" style="34"/>
    <col min="12801" max="12803" width="0" style="34" hidden="1" customWidth="1"/>
    <col min="12804" max="12804" width="39.83203125" style="34" customWidth="1"/>
    <col min="12805" max="12805" width="8.75" style="34" bestFit="1" customWidth="1"/>
    <col min="12806" max="12810" width="13.08203125" style="34" customWidth="1"/>
    <col min="12811" max="12811" width="3.08203125" style="34" customWidth="1"/>
    <col min="12812" max="12812" width="100" style="34" customWidth="1"/>
    <col min="12813" max="12813" width="2.33203125" style="34" customWidth="1"/>
    <col min="12814" max="13056" width="9" style="34"/>
    <col min="13057" max="13059" width="0" style="34" hidden="1" customWidth="1"/>
    <col min="13060" max="13060" width="39.83203125" style="34" customWidth="1"/>
    <col min="13061" max="13061" width="8.75" style="34" bestFit="1" customWidth="1"/>
    <col min="13062" max="13066" width="13.08203125" style="34" customWidth="1"/>
    <col min="13067" max="13067" width="3.08203125" style="34" customWidth="1"/>
    <col min="13068" max="13068" width="100" style="34" customWidth="1"/>
    <col min="13069" max="13069" width="2.33203125" style="34" customWidth="1"/>
    <col min="13070" max="13312" width="9" style="34"/>
    <col min="13313" max="13315" width="0" style="34" hidden="1" customWidth="1"/>
    <col min="13316" max="13316" width="39.83203125" style="34" customWidth="1"/>
    <col min="13317" max="13317" width="8.75" style="34" bestFit="1" customWidth="1"/>
    <col min="13318" max="13322" width="13.08203125" style="34" customWidth="1"/>
    <col min="13323" max="13323" width="3.08203125" style="34" customWidth="1"/>
    <col min="13324" max="13324" width="100" style="34" customWidth="1"/>
    <col min="13325" max="13325" width="2.33203125" style="34" customWidth="1"/>
    <col min="13326" max="13568" width="9" style="34"/>
    <col min="13569" max="13571" width="0" style="34" hidden="1" customWidth="1"/>
    <col min="13572" max="13572" width="39.83203125" style="34" customWidth="1"/>
    <col min="13573" max="13573" width="8.75" style="34" bestFit="1" customWidth="1"/>
    <col min="13574" max="13578" width="13.08203125" style="34" customWidth="1"/>
    <col min="13579" max="13579" width="3.08203125" style="34" customWidth="1"/>
    <col min="13580" max="13580" width="100" style="34" customWidth="1"/>
    <col min="13581" max="13581" width="2.33203125" style="34" customWidth="1"/>
    <col min="13582" max="13824" width="9" style="34"/>
    <col min="13825" max="13827" width="0" style="34" hidden="1" customWidth="1"/>
    <col min="13828" max="13828" width="39.83203125" style="34" customWidth="1"/>
    <col min="13829" max="13829" width="8.75" style="34" bestFit="1" customWidth="1"/>
    <col min="13830" max="13834" width="13.08203125" style="34" customWidth="1"/>
    <col min="13835" max="13835" width="3.08203125" style="34" customWidth="1"/>
    <col min="13836" max="13836" width="100" style="34" customWidth="1"/>
    <col min="13837" max="13837" width="2.33203125" style="34" customWidth="1"/>
    <col min="13838" max="14080" width="9" style="34"/>
    <col min="14081" max="14083" width="0" style="34" hidden="1" customWidth="1"/>
    <col min="14084" max="14084" width="39.83203125" style="34" customWidth="1"/>
    <col min="14085" max="14085" width="8.75" style="34" bestFit="1" customWidth="1"/>
    <col min="14086" max="14090" width="13.08203125" style="34" customWidth="1"/>
    <col min="14091" max="14091" width="3.08203125" style="34" customWidth="1"/>
    <col min="14092" max="14092" width="100" style="34" customWidth="1"/>
    <col min="14093" max="14093" width="2.33203125" style="34" customWidth="1"/>
    <col min="14094" max="14336" width="9" style="34"/>
    <col min="14337" max="14339" width="0" style="34" hidden="1" customWidth="1"/>
    <col min="14340" max="14340" width="39.83203125" style="34" customWidth="1"/>
    <col min="14341" max="14341" width="8.75" style="34" bestFit="1" customWidth="1"/>
    <col min="14342" max="14346" width="13.08203125" style="34" customWidth="1"/>
    <col min="14347" max="14347" width="3.08203125" style="34" customWidth="1"/>
    <col min="14348" max="14348" width="100" style="34" customWidth="1"/>
    <col min="14349" max="14349" width="2.33203125" style="34" customWidth="1"/>
    <col min="14350" max="14592" width="9" style="34"/>
    <col min="14593" max="14595" width="0" style="34" hidden="1" customWidth="1"/>
    <col min="14596" max="14596" width="39.83203125" style="34" customWidth="1"/>
    <col min="14597" max="14597" width="8.75" style="34" bestFit="1" customWidth="1"/>
    <col min="14598" max="14602" width="13.08203125" style="34" customWidth="1"/>
    <col min="14603" max="14603" width="3.08203125" style="34" customWidth="1"/>
    <col min="14604" max="14604" width="100" style="34" customWidth="1"/>
    <col min="14605" max="14605" width="2.33203125" style="34" customWidth="1"/>
    <col min="14606" max="14848" width="9" style="34"/>
    <col min="14849" max="14851" width="0" style="34" hidden="1" customWidth="1"/>
    <col min="14852" max="14852" width="39.83203125" style="34" customWidth="1"/>
    <col min="14853" max="14853" width="8.75" style="34" bestFit="1" customWidth="1"/>
    <col min="14854" max="14858" width="13.08203125" style="34" customWidth="1"/>
    <col min="14859" max="14859" width="3.08203125" style="34" customWidth="1"/>
    <col min="14860" max="14860" width="100" style="34" customWidth="1"/>
    <col min="14861" max="14861" width="2.33203125" style="34" customWidth="1"/>
    <col min="14862" max="15104" width="9" style="34"/>
    <col min="15105" max="15107" width="0" style="34" hidden="1" customWidth="1"/>
    <col min="15108" max="15108" width="39.83203125" style="34" customWidth="1"/>
    <col min="15109" max="15109" width="8.75" style="34" bestFit="1" customWidth="1"/>
    <col min="15110" max="15114" width="13.08203125" style="34" customWidth="1"/>
    <col min="15115" max="15115" width="3.08203125" style="34" customWidth="1"/>
    <col min="15116" max="15116" width="100" style="34" customWidth="1"/>
    <col min="15117" max="15117" width="2.33203125" style="34" customWidth="1"/>
    <col min="15118" max="15360" width="9" style="34"/>
    <col min="15361" max="15363" width="0" style="34" hidden="1" customWidth="1"/>
    <col min="15364" max="15364" width="39.83203125" style="34" customWidth="1"/>
    <col min="15365" max="15365" width="8.75" style="34" bestFit="1" customWidth="1"/>
    <col min="15366" max="15370" width="13.08203125" style="34" customWidth="1"/>
    <col min="15371" max="15371" width="3.08203125" style="34" customWidth="1"/>
    <col min="15372" max="15372" width="100" style="34" customWidth="1"/>
    <col min="15373" max="15373" width="2.33203125" style="34" customWidth="1"/>
    <col min="15374" max="15616" width="9" style="34"/>
    <col min="15617" max="15619" width="0" style="34" hidden="1" customWidth="1"/>
    <col min="15620" max="15620" width="39.83203125" style="34" customWidth="1"/>
    <col min="15621" max="15621" width="8.75" style="34" bestFit="1" customWidth="1"/>
    <col min="15622" max="15626" width="13.08203125" style="34" customWidth="1"/>
    <col min="15627" max="15627" width="3.08203125" style="34" customWidth="1"/>
    <col min="15628" max="15628" width="100" style="34" customWidth="1"/>
    <col min="15629" max="15629" width="2.33203125" style="34" customWidth="1"/>
    <col min="15630" max="15872" width="9" style="34"/>
    <col min="15873" max="15875" width="0" style="34" hidden="1" customWidth="1"/>
    <col min="15876" max="15876" width="39.83203125" style="34" customWidth="1"/>
    <col min="15877" max="15877" width="8.75" style="34" bestFit="1" customWidth="1"/>
    <col min="15878" max="15882" width="13.08203125" style="34" customWidth="1"/>
    <col min="15883" max="15883" width="3.08203125" style="34" customWidth="1"/>
    <col min="15884" max="15884" width="100" style="34" customWidth="1"/>
    <col min="15885" max="15885" width="2.33203125" style="34" customWidth="1"/>
    <col min="15886" max="16128" width="9" style="34"/>
    <col min="16129" max="16131" width="0" style="34" hidden="1" customWidth="1"/>
    <col min="16132" max="16132" width="39.83203125" style="34" customWidth="1"/>
    <col min="16133" max="16133" width="8.75" style="34" bestFit="1" customWidth="1"/>
    <col min="16134" max="16138" width="13.08203125" style="34" customWidth="1"/>
    <col min="16139" max="16139" width="3.08203125" style="34" customWidth="1"/>
    <col min="16140" max="16140" width="100" style="34" customWidth="1"/>
    <col min="16141" max="16141" width="2.33203125" style="34" customWidth="1"/>
    <col min="16142" max="16384" width="9" style="34"/>
  </cols>
  <sheetData>
    <row r="1" spans="1:14" ht="14.5">
      <c r="A1" s="33" t="s">
        <v>139</v>
      </c>
      <c r="B1" s="33" t="s">
        <v>140</v>
      </c>
      <c r="C1" s="32" t="s">
        <v>141</v>
      </c>
      <c r="D1" s="98" t="s">
        <v>142</v>
      </c>
      <c r="F1" s="100" t="s">
        <v>143</v>
      </c>
      <c r="J1" s="101" t="s">
        <v>144</v>
      </c>
      <c r="N1" s="102"/>
    </row>
    <row r="2" spans="1:14" ht="14.5">
      <c r="A2" s="25" t="s">
        <v>145</v>
      </c>
      <c r="B2" s="25"/>
      <c r="C2" s="30">
        <f>F8</f>
        <v>0</v>
      </c>
      <c r="D2" s="103" t="s">
        <v>146</v>
      </c>
      <c r="E2" s="104"/>
      <c r="F2" s="104"/>
      <c r="G2" s="104"/>
      <c r="H2" s="104"/>
      <c r="I2" s="104"/>
      <c r="J2" s="104"/>
      <c r="K2" s="104"/>
      <c r="L2" s="105" t="s">
        <v>443</v>
      </c>
      <c r="M2" s="104"/>
      <c r="N2" s="106"/>
    </row>
    <row r="3" spans="1:14" ht="13">
      <c r="A3" s="25" t="s">
        <v>147</v>
      </c>
      <c r="B3" s="25"/>
      <c r="C3" s="28">
        <f>F10</f>
        <v>0</v>
      </c>
      <c r="D3" s="107" t="s">
        <v>148</v>
      </c>
      <c r="E3" s="107"/>
      <c r="F3" s="324">
        <f>'SP6-1'!E10</f>
        <v>0</v>
      </c>
      <c r="G3" s="324"/>
      <c r="H3" s="324"/>
      <c r="I3" s="108"/>
      <c r="J3" s="108"/>
      <c r="L3" s="109"/>
      <c r="N3" s="102"/>
    </row>
    <row r="4" spans="1:14" ht="13">
      <c r="A4" s="25" t="s">
        <v>149</v>
      </c>
      <c r="B4" s="25"/>
      <c r="C4" s="28">
        <f>F12</f>
        <v>0</v>
      </c>
      <c r="D4" s="107" t="s">
        <v>150</v>
      </c>
      <c r="E4" s="107"/>
      <c r="F4" s="324">
        <f>'SP6-1'!E11</f>
        <v>0</v>
      </c>
      <c r="G4" s="324"/>
      <c r="H4" s="324"/>
      <c r="I4" s="110"/>
      <c r="J4" s="108"/>
      <c r="L4" s="109"/>
      <c r="N4" s="102"/>
    </row>
    <row r="5" spans="1:14" ht="13">
      <c r="A5" s="25" t="s">
        <v>151</v>
      </c>
      <c r="B5" s="25" t="s">
        <v>152</v>
      </c>
      <c r="C5" s="28">
        <f>F22</f>
        <v>0</v>
      </c>
      <c r="D5" s="107"/>
      <c r="E5" s="107"/>
      <c r="F5" s="107"/>
      <c r="G5" s="107"/>
      <c r="H5" s="108"/>
      <c r="I5" s="108"/>
      <c r="J5" s="108"/>
      <c r="L5" s="111"/>
      <c r="N5" s="102"/>
    </row>
    <row r="6" spans="1:14" ht="12.75" customHeight="1">
      <c r="A6" s="25" t="s">
        <v>151</v>
      </c>
      <c r="B6" s="25" t="s">
        <v>153</v>
      </c>
      <c r="C6" s="28">
        <f>G22</f>
        <v>0</v>
      </c>
      <c r="D6" s="107" t="s">
        <v>154</v>
      </c>
      <c r="E6" s="107"/>
      <c r="F6" s="324">
        <f>'SP6-1'!C6</f>
        <v>0</v>
      </c>
      <c r="G6" s="324"/>
      <c r="H6" s="324"/>
      <c r="I6" s="108"/>
      <c r="J6" s="108"/>
      <c r="L6" s="109"/>
      <c r="N6" s="102"/>
    </row>
    <row r="7" spans="1:14" ht="12.75" customHeight="1">
      <c r="A7" s="25" t="s">
        <v>155</v>
      </c>
      <c r="B7" s="25" t="s">
        <v>152</v>
      </c>
      <c r="C7" s="28">
        <f>F23</f>
        <v>0</v>
      </c>
      <c r="D7" s="107" t="s">
        <v>156</v>
      </c>
      <c r="E7" s="107"/>
      <c r="F7" s="324">
        <f>'SP6-1'!C7</f>
        <v>0</v>
      </c>
      <c r="G7" s="324"/>
      <c r="H7" s="324"/>
      <c r="I7" s="108"/>
      <c r="J7" s="108"/>
      <c r="L7" s="109"/>
      <c r="N7" s="102"/>
    </row>
    <row r="8" spans="1:14" ht="13">
      <c r="A8" s="25" t="s">
        <v>155</v>
      </c>
      <c r="B8" s="25" t="s">
        <v>153</v>
      </c>
      <c r="C8" s="28">
        <f>G23</f>
        <v>0</v>
      </c>
      <c r="D8" s="107" t="s">
        <v>157</v>
      </c>
      <c r="E8" s="112" t="s">
        <v>158</v>
      </c>
      <c r="F8" s="113">
        <f>'SP6-1'!I34</f>
        <v>0</v>
      </c>
      <c r="G8" s="107"/>
      <c r="H8" s="107"/>
      <c r="L8" s="109"/>
      <c r="N8" s="102"/>
    </row>
    <row r="9" spans="1:14" ht="13">
      <c r="A9" s="25" t="s">
        <v>155</v>
      </c>
      <c r="B9" s="25" t="s">
        <v>159</v>
      </c>
      <c r="C9" s="28">
        <f>H23</f>
        <v>0</v>
      </c>
      <c r="D9" s="107"/>
      <c r="E9" s="112"/>
      <c r="F9" s="107"/>
      <c r="G9" s="107"/>
      <c r="H9" s="108"/>
      <c r="I9" s="108"/>
      <c r="J9" s="108"/>
      <c r="L9" s="111"/>
      <c r="N9" s="102"/>
    </row>
    <row r="10" spans="1:14" ht="13">
      <c r="A10" s="25" t="s">
        <v>160</v>
      </c>
      <c r="B10" s="25" t="s">
        <v>152</v>
      </c>
      <c r="C10" s="28">
        <f>F24</f>
        <v>0</v>
      </c>
      <c r="D10" s="107" t="s">
        <v>161</v>
      </c>
      <c r="E10" s="112" t="s">
        <v>162</v>
      </c>
      <c r="F10" s="114">
        <f>'SP6-1'!I21</f>
        <v>0</v>
      </c>
      <c r="G10" s="107"/>
      <c r="H10" s="108"/>
      <c r="I10" s="108"/>
      <c r="J10" s="108"/>
      <c r="L10" s="109"/>
      <c r="N10" s="102"/>
    </row>
    <row r="11" spans="1:14" ht="13">
      <c r="A11" s="25" t="s">
        <v>160</v>
      </c>
      <c r="B11" s="25" t="s">
        <v>153</v>
      </c>
      <c r="C11" s="28">
        <f>G24</f>
        <v>0</v>
      </c>
      <c r="D11" s="107" t="s">
        <v>163</v>
      </c>
      <c r="E11" s="112" t="s">
        <v>164</v>
      </c>
      <c r="F11" s="114">
        <f>'SP6-1'!I22*12</f>
        <v>0</v>
      </c>
      <c r="G11" s="107"/>
      <c r="H11" s="108"/>
      <c r="I11" s="108"/>
      <c r="J11" s="108"/>
      <c r="L11" s="109"/>
      <c r="N11" s="102"/>
    </row>
    <row r="12" spans="1:14" ht="13">
      <c r="A12" s="25" t="s">
        <v>160</v>
      </c>
      <c r="B12" s="25" t="s">
        <v>159</v>
      </c>
      <c r="C12" s="28">
        <f>H24</f>
        <v>0</v>
      </c>
      <c r="D12" s="107" t="s">
        <v>165</v>
      </c>
      <c r="E12" s="112" t="s">
        <v>162</v>
      </c>
      <c r="F12" s="114">
        <f>'SP6-1'!I35</f>
        <v>0</v>
      </c>
      <c r="G12" s="107"/>
      <c r="H12" s="108"/>
      <c r="I12" s="108"/>
      <c r="J12" s="108"/>
      <c r="L12" s="109"/>
      <c r="N12" s="102"/>
    </row>
    <row r="13" spans="1:14" ht="13">
      <c r="A13" s="25" t="s">
        <v>166</v>
      </c>
      <c r="B13" s="25" t="s">
        <v>152</v>
      </c>
      <c r="C13" s="31">
        <f>F25</f>
        <v>0</v>
      </c>
      <c r="D13" s="107"/>
      <c r="E13" s="107"/>
      <c r="F13" s="107"/>
      <c r="G13" s="107"/>
      <c r="H13" s="115"/>
      <c r="I13" s="115"/>
      <c r="J13" s="115"/>
      <c r="L13" s="111"/>
      <c r="N13" s="102"/>
    </row>
    <row r="14" spans="1:14" ht="13">
      <c r="A14" s="25" t="s">
        <v>166</v>
      </c>
      <c r="B14" s="25" t="s">
        <v>153</v>
      </c>
      <c r="C14" s="26">
        <f>G25</f>
        <v>0</v>
      </c>
      <c r="D14" s="107" t="s">
        <v>167</v>
      </c>
      <c r="E14" s="107"/>
      <c r="F14" s="324">
        <f>'SP6-1'!E15</f>
        <v>0</v>
      </c>
      <c r="G14" s="324"/>
      <c r="H14" s="324"/>
      <c r="I14" s="324"/>
      <c r="J14" s="324"/>
      <c r="L14" s="109"/>
      <c r="N14" s="102"/>
    </row>
    <row r="15" spans="1:14" ht="12.75" customHeight="1">
      <c r="A15" s="25" t="s">
        <v>166</v>
      </c>
      <c r="B15" s="25" t="s">
        <v>159</v>
      </c>
      <c r="C15" s="31">
        <f>H25</f>
        <v>0</v>
      </c>
      <c r="D15" s="107" t="s">
        <v>168</v>
      </c>
      <c r="E15" s="107"/>
      <c r="F15" s="324">
        <f>'SP6-1'!E13</f>
        <v>0</v>
      </c>
      <c r="G15" s="324"/>
      <c r="H15" s="324"/>
      <c r="I15" s="324"/>
      <c r="J15" s="324"/>
      <c r="L15" s="109"/>
      <c r="N15" s="102"/>
    </row>
    <row r="16" spans="1:14" ht="12.75" customHeight="1">
      <c r="A16" s="25" t="s">
        <v>169</v>
      </c>
      <c r="B16" s="25" t="s">
        <v>152</v>
      </c>
      <c r="C16" s="31">
        <f>F26</f>
        <v>0</v>
      </c>
      <c r="D16" s="107" t="s">
        <v>170</v>
      </c>
      <c r="E16" s="107"/>
      <c r="F16" s="324">
        <f>'SP6-1'!E18</f>
        <v>0</v>
      </c>
      <c r="G16" s="324"/>
      <c r="H16" s="324"/>
      <c r="I16" s="324"/>
      <c r="J16" s="324"/>
      <c r="L16" s="109"/>
      <c r="N16" s="102"/>
    </row>
    <row r="17" spans="1:14" ht="12.75" customHeight="1">
      <c r="A17" s="25" t="s">
        <v>169</v>
      </c>
      <c r="B17" s="25" t="s">
        <v>153</v>
      </c>
      <c r="C17" s="26">
        <f>G26</f>
        <v>0</v>
      </c>
      <c r="D17" s="107" t="s">
        <v>171</v>
      </c>
      <c r="E17" s="107"/>
      <c r="F17" s="324"/>
      <c r="G17" s="324"/>
      <c r="H17" s="324"/>
      <c r="I17" s="324"/>
      <c r="J17" s="324"/>
      <c r="L17" s="109"/>
      <c r="N17" s="102"/>
    </row>
    <row r="18" spans="1:14" ht="12.75" customHeight="1">
      <c r="A18" s="25" t="s">
        <v>172</v>
      </c>
      <c r="B18" s="25" t="s">
        <v>152</v>
      </c>
      <c r="C18" s="31">
        <f>F27</f>
        <v>0</v>
      </c>
      <c r="D18" s="107" t="s">
        <v>173</v>
      </c>
      <c r="E18" s="107"/>
      <c r="F18" s="324">
        <f>'SP6-1'!E19</f>
        <v>0</v>
      </c>
      <c r="G18" s="324"/>
      <c r="H18" s="324"/>
      <c r="I18" s="324"/>
      <c r="J18" s="324"/>
      <c r="L18" s="109"/>
      <c r="N18" s="102"/>
    </row>
    <row r="19" spans="1:14" ht="12.75" customHeight="1">
      <c r="A19" s="25" t="s">
        <v>172</v>
      </c>
      <c r="B19" s="25" t="s">
        <v>153</v>
      </c>
      <c r="C19" s="26">
        <f>G27</f>
        <v>0</v>
      </c>
      <c r="D19" s="107" t="s">
        <v>174</v>
      </c>
      <c r="E19" s="107"/>
      <c r="F19" s="324">
        <f>'SP6-1'!E12</f>
        <v>0</v>
      </c>
      <c r="G19" s="324"/>
      <c r="H19" s="324"/>
      <c r="I19" s="324"/>
      <c r="J19" s="324"/>
      <c r="L19" s="109"/>
      <c r="N19" s="102"/>
    </row>
    <row r="20" spans="1:14" ht="13">
      <c r="A20" s="25" t="s">
        <v>172</v>
      </c>
      <c r="B20" s="25" t="s">
        <v>159</v>
      </c>
      <c r="C20" s="26">
        <f>H27</f>
        <v>0</v>
      </c>
      <c r="D20" s="107"/>
      <c r="E20" s="107"/>
      <c r="F20" s="107"/>
      <c r="G20" s="107"/>
      <c r="H20" s="107"/>
      <c r="I20" s="107"/>
      <c r="L20" s="111"/>
      <c r="N20" s="102"/>
    </row>
    <row r="21" spans="1:14" ht="13">
      <c r="A21" s="25" t="s">
        <v>175</v>
      </c>
      <c r="B21" s="25" t="s">
        <v>152</v>
      </c>
      <c r="C21" s="31">
        <f>F28</f>
        <v>0</v>
      </c>
      <c r="D21" s="116" t="s">
        <v>176</v>
      </c>
      <c r="E21" s="107"/>
      <c r="F21" s="116" t="s">
        <v>177</v>
      </c>
      <c r="G21" s="116" t="s">
        <v>178</v>
      </c>
      <c r="H21" s="116" t="s">
        <v>179</v>
      </c>
      <c r="I21" s="107"/>
      <c r="L21" s="111"/>
      <c r="N21" s="102"/>
    </row>
    <row r="22" spans="1:14" ht="13">
      <c r="A22" s="25" t="s">
        <v>175</v>
      </c>
      <c r="B22" s="25" t="s">
        <v>153</v>
      </c>
      <c r="C22" s="26">
        <f>G28</f>
        <v>0</v>
      </c>
      <c r="D22" s="107" t="s">
        <v>180</v>
      </c>
      <c r="E22" s="112" t="s">
        <v>181</v>
      </c>
      <c r="F22" s="50">
        <v>0</v>
      </c>
      <c r="G22" s="51">
        <v>0</v>
      </c>
      <c r="H22" s="107"/>
      <c r="I22" s="107"/>
      <c r="L22" s="109"/>
      <c r="N22" s="102"/>
    </row>
    <row r="23" spans="1:14" ht="13">
      <c r="A23" s="25" t="s">
        <v>182</v>
      </c>
      <c r="B23" s="117"/>
      <c r="C23" s="118">
        <f>F29</f>
        <v>0</v>
      </c>
      <c r="D23" s="107" t="s">
        <v>183</v>
      </c>
      <c r="E23" s="112" t="s">
        <v>184</v>
      </c>
      <c r="F23" s="50">
        <v>0</v>
      </c>
      <c r="G23" s="51">
        <v>0</v>
      </c>
      <c r="H23" s="50">
        <v>0</v>
      </c>
      <c r="I23" s="107"/>
      <c r="L23" s="109"/>
      <c r="N23" s="102"/>
    </row>
    <row r="24" spans="1:14" ht="13">
      <c r="A24" s="25" t="s">
        <v>185</v>
      </c>
      <c r="B24" s="25"/>
      <c r="C24" s="28">
        <f>F30</f>
        <v>0</v>
      </c>
      <c r="D24" s="107" t="s">
        <v>186</v>
      </c>
      <c r="E24" s="112" t="s">
        <v>184</v>
      </c>
      <c r="F24" s="50">
        <v>0</v>
      </c>
      <c r="G24" s="51">
        <v>0</v>
      </c>
      <c r="H24" s="50">
        <v>0</v>
      </c>
      <c r="I24" s="107"/>
      <c r="K24" s="119"/>
      <c r="L24" s="109"/>
      <c r="N24" s="102"/>
    </row>
    <row r="25" spans="1:14" ht="13">
      <c r="A25" s="25" t="s">
        <v>187</v>
      </c>
      <c r="B25" s="25" t="s">
        <v>188</v>
      </c>
      <c r="C25" s="30">
        <f>F33</f>
        <v>0</v>
      </c>
      <c r="D25" s="107" t="s">
        <v>189</v>
      </c>
      <c r="E25" s="112" t="s">
        <v>184</v>
      </c>
      <c r="F25" s="50">
        <v>0</v>
      </c>
      <c r="G25" s="51">
        <v>0</v>
      </c>
      <c r="H25" s="50">
        <v>0</v>
      </c>
      <c r="I25" s="107"/>
      <c r="L25" s="109"/>
      <c r="N25" s="102"/>
    </row>
    <row r="26" spans="1:14" ht="13">
      <c r="A26" s="25" t="s">
        <v>187</v>
      </c>
      <c r="B26" s="25" t="s">
        <v>190</v>
      </c>
      <c r="C26" s="30">
        <f>G33</f>
        <v>0</v>
      </c>
      <c r="D26" s="107" t="s">
        <v>191</v>
      </c>
      <c r="E26" s="112" t="s">
        <v>184</v>
      </c>
      <c r="F26" s="50">
        <v>0</v>
      </c>
      <c r="G26" s="51">
        <v>0</v>
      </c>
      <c r="H26" s="107"/>
      <c r="I26" s="107"/>
      <c r="L26" s="109"/>
      <c r="N26" s="102"/>
    </row>
    <row r="27" spans="1:14" ht="13">
      <c r="A27" s="25" t="s">
        <v>192</v>
      </c>
      <c r="B27" s="25" t="s">
        <v>188</v>
      </c>
      <c r="C27" s="30">
        <f>F34</f>
        <v>0</v>
      </c>
      <c r="D27" s="107" t="s">
        <v>193</v>
      </c>
      <c r="E27" s="112" t="s">
        <v>194</v>
      </c>
      <c r="F27" s="50">
        <v>0</v>
      </c>
      <c r="G27" s="51">
        <f>'SP6-3'!K9</f>
        <v>0</v>
      </c>
      <c r="H27" s="50">
        <v>0</v>
      </c>
      <c r="I27" s="107"/>
      <c r="L27" s="109"/>
      <c r="N27" s="102"/>
    </row>
    <row r="28" spans="1:14" ht="13">
      <c r="A28" s="25" t="s">
        <v>192</v>
      </c>
      <c r="B28" s="25" t="s">
        <v>190</v>
      </c>
      <c r="C28" s="30">
        <f>G34</f>
        <v>0</v>
      </c>
      <c r="D28" s="107" t="s">
        <v>195</v>
      </c>
      <c r="E28" s="112" t="s">
        <v>181</v>
      </c>
      <c r="F28" s="50">
        <f>'SP6-3'!C12+'SP6-3'!C13+'SP6-3'!C14+'SP6-3'!C15</f>
        <v>0</v>
      </c>
      <c r="G28" s="51">
        <v>0</v>
      </c>
      <c r="H28" s="107"/>
      <c r="I28" s="107"/>
      <c r="L28" s="109"/>
      <c r="N28" s="102"/>
    </row>
    <row r="29" spans="1:14" ht="13">
      <c r="A29" s="25" t="s">
        <v>196</v>
      </c>
      <c r="B29" s="25" t="s">
        <v>188</v>
      </c>
      <c r="C29" s="30">
        <f>F35</f>
        <v>0</v>
      </c>
      <c r="D29" s="107" t="s">
        <v>195</v>
      </c>
      <c r="E29" s="112" t="s">
        <v>197</v>
      </c>
      <c r="F29" s="52">
        <v>0</v>
      </c>
      <c r="G29" s="107"/>
      <c r="H29" s="107"/>
      <c r="I29" s="107"/>
      <c r="L29" s="109"/>
      <c r="N29" s="102"/>
    </row>
    <row r="30" spans="1:14" ht="13">
      <c r="A30" s="25" t="s">
        <v>196</v>
      </c>
      <c r="B30" s="25" t="s">
        <v>190</v>
      </c>
      <c r="C30" s="30">
        <f>G35</f>
        <v>0</v>
      </c>
      <c r="D30" s="107" t="s">
        <v>198</v>
      </c>
      <c r="E30" s="107"/>
      <c r="F30" s="120"/>
      <c r="G30" s="107"/>
      <c r="H30" s="107"/>
      <c r="I30" s="107"/>
      <c r="L30" s="109"/>
      <c r="N30" s="102"/>
    </row>
    <row r="31" spans="1:14" ht="13">
      <c r="A31" s="25" t="s">
        <v>199</v>
      </c>
      <c r="B31" s="25" t="s">
        <v>188</v>
      </c>
      <c r="C31" s="26">
        <f>F36</f>
        <v>0</v>
      </c>
      <c r="D31" s="107"/>
      <c r="E31" s="107"/>
      <c r="F31" s="107"/>
      <c r="G31" s="107"/>
      <c r="H31" s="107"/>
      <c r="I31" s="107"/>
      <c r="L31" s="111"/>
      <c r="N31" s="102"/>
    </row>
    <row r="32" spans="1:14" ht="13">
      <c r="A32" s="25" t="s">
        <v>199</v>
      </c>
      <c r="B32" s="25" t="s">
        <v>190</v>
      </c>
      <c r="C32" s="26">
        <f>G36</f>
        <v>0</v>
      </c>
      <c r="D32" s="107"/>
      <c r="E32" s="107"/>
      <c r="F32" s="116" t="s">
        <v>200</v>
      </c>
      <c r="G32" s="116" t="s">
        <v>201</v>
      </c>
      <c r="H32" s="107"/>
      <c r="I32" s="107"/>
      <c r="L32" s="111"/>
      <c r="N32" s="102"/>
    </row>
    <row r="33" spans="1:14" ht="13">
      <c r="A33" s="25" t="s">
        <v>202</v>
      </c>
      <c r="B33" s="25" t="s">
        <v>188</v>
      </c>
      <c r="C33" s="26">
        <f>F37</f>
        <v>0</v>
      </c>
      <c r="D33" s="107" t="s">
        <v>203</v>
      </c>
      <c r="E33" s="112" t="s">
        <v>204</v>
      </c>
      <c r="F33" s="114">
        <v>0</v>
      </c>
      <c r="G33" s="114">
        <v>0</v>
      </c>
      <c r="H33" s="107"/>
      <c r="I33" s="107"/>
      <c r="L33" s="109"/>
      <c r="N33" s="102"/>
    </row>
    <row r="34" spans="1:14" ht="13">
      <c r="A34" s="25" t="s">
        <v>202</v>
      </c>
      <c r="B34" s="25" t="s">
        <v>190</v>
      </c>
      <c r="C34" s="26">
        <f>G37</f>
        <v>0</v>
      </c>
      <c r="D34" s="107" t="s">
        <v>205</v>
      </c>
      <c r="E34" s="112" t="s">
        <v>206</v>
      </c>
      <c r="F34" s="114">
        <v>0</v>
      </c>
      <c r="G34" s="114">
        <v>0</v>
      </c>
      <c r="H34" s="107"/>
      <c r="I34" s="107"/>
      <c r="L34" s="109"/>
      <c r="N34" s="102"/>
    </row>
    <row r="35" spans="1:14" ht="13">
      <c r="A35" s="25" t="s">
        <v>207</v>
      </c>
      <c r="B35" s="25" t="s">
        <v>188</v>
      </c>
      <c r="C35" s="30">
        <f>F38</f>
        <v>0</v>
      </c>
      <c r="D35" s="107" t="s">
        <v>208</v>
      </c>
      <c r="E35" s="112" t="s">
        <v>206</v>
      </c>
      <c r="F35" s="114">
        <v>0</v>
      </c>
      <c r="G35" s="114">
        <v>0</v>
      </c>
      <c r="H35" s="107"/>
      <c r="I35" s="107"/>
      <c r="L35" s="109"/>
      <c r="N35" s="102"/>
    </row>
    <row r="36" spans="1:14" ht="13">
      <c r="A36" s="25" t="s">
        <v>207</v>
      </c>
      <c r="B36" s="25" t="s">
        <v>190</v>
      </c>
      <c r="C36" s="30">
        <f>G38</f>
        <v>0</v>
      </c>
      <c r="D36" s="107" t="s">
        <v>209</v>
      </c>
      <c r="E36" s="112" t="s">
        <v>210</v>
      </c>
      <c r="F36" s="121">
        <f>'SP6-1'!I28</f>
        <v>0</v>
      </c>
      <c r="G36" s="121">
        <v>0</v>
      </c>
      <c r="H36" s="107"/>
      <c r="I36" s="107"/>
      <c r="L36" s="109"/>
      <c r="N36" s="102"/>
    </row>
    <row r="37" spans="1:14" ht="13">
      <c r="A37" s="25" t="s">
        <v>211</v>
      </c>
      <c r="B37" s="25" t="s">
        <v>212</v>
      </c>
      <c r="C37" s="29">
        <f>F41</f>
        <v>0</v>
      </c>
      <c r="D37" s="107" t="s">
        <v>213</v>
      </c>
      <c r="E37" s="112" t="s">
        <v>214</v>
      </c>
      <c r="F37" s="121">
        <v>0</v>
      </c>
      <c r="G37" s="121">
        <v>0</v>
      </c>
      <c r="H37" s="107"/>
      <c r="I37" s="107"/>
      <c r="L37" s="109"/>
      <c r="N37" s="102"/>
    </row>
    <row r="38" spans="1:14" ht="13">
      <c r="A38" s="25" t="s">
        <v>211</v>
      </c>
      <c r="B38" s="25" t="s">
        <v>215</v>
      </c>
      <c r="C38" s="29">
        <f>G41</f>
        <v>0</v>
      </c>
      <c r="D38" s="107" t="s">
        <v>216</v>
      </c>
      <c r="E38" s="112" t="s">
        <v>217</v>
      </c>
      <c r="F38" s="114">
        <v>0</v>
      </c>
      <c r="G38" s="114">
        <v>0</v>
      </c>
      <c r="H38" s="107"/>
      <c r="I38" s="107"/>
      <c r="L38" s="109"/>
      <c r="N38" s="102"/>
    </row>
    <row r="39" spans="1:14" ht="13">
      <c r="A39" s="25" t="s">
        <v>218</v>
      </c>
      <c r="B39" s="25" t="s">
        <v>212</v>
      </c>
      <c r="C39" s="29">
        <f>H41</f>
        <v>0</v>
      </c>
      <c r="D39" s="107"/>
      <c r="E39" s="107"/>
      <c r="F39" s="107"/>
      <c r="G39" s="107"/>
      <c r="H39" s="107"/>
      <c r="I39" s="107"/>
      <c r="L39" s="111"/>
      <c r="N39" s="102"/>
    </row>
    <row r="40" spans="1:14" ht="13">
      <c r="A40" s="25" t="s">
        <v>218</v>
      </c>
      <c r="B40" s="25" t="s">
        <v>215</v>
      </c>
      <c r="C40" s="29">
        <f>I41</f>
        <v>0</v>
      </c>
      <c r="D40" s="107"/>
      <c r="E40" s="107"/>
      <c r="F40" s="116" t="s">
        <v>219</v>
      </c>
      <c r="G40" s="116" t="s">
        <v>220</v>
      </c>
      <c r="H40" s="116" t="s">
        <v>221</v>
      </c>
      <c r="I40" s="116" t="s">
        <v>222</v>
      </c>
      <c r="L40" s="111"/>
      <c r="N40" s="102"/>
    </row>
    <row r="41" spans="1:14" ht="13">
      <c r="A41" s="25" t="s">
        <v>223</v>
      </c>
      <c r="B41" s="25"/>
      <c r="C41" s="28">
        <f>F42</f>
        <v>0</v>
      </c>
      <c r="D41" s="107" t="s">
        <v>224</v>
      </c>
      <c r="E41" s="107"/>
      <c r="F41" s="122"/>
      <c r="G41" s="122"/>
      <c r="H41" s="122"/>
      <c r="I41" s="122"/>
      <c r="L41" s="111"/>
      <c r="N41" s="102"/>
    </row>
    <row r="42" spans="1:14" ht="13">
      <c r="A42" s="25" t="s">
        <v>225</v>
      </c>
      <c r="B42" s="25" t="s">
        <v>226</v>
      </c>
      <c r="C42" s="27">
        <f>F47</f>
        <v>0</v>
      </c>
      <c r="D42" s="107" t="s">
        <v>227</v>
      </c>
      <c r="E42" s="112" t="s">
        <v>228</v>
      </c>
      <c r="F42" s="123">
        <v>0</v>
      </c>
      <c r="G42" s="107"/>
      <c r="H42" s="107"/>
      <c r="I42" s="107"/>
      <c r="L42" s="109"/>
      <c r="N42" s="102"/>
    </row>
    <row r="43" spans="1:14" ht="13">
      <c r="A43" s="25" t="s">
        <v>225</v>
      </c>
      <c r="B43" s="25" t="s">
        <v>229</v>
      </c>
      <c r="C43" s="27">
        <f>G47</f>
        <v>0</v>
      </c>
      <c r="D43" s="107"/>
      <c r="E43" s="112"/>
      <c r="F43" s="107"/>
      <c r="G43" s="107"/>
      <c r="H43" s="107"/>
      <c r="I43" s="107"/>
      <c r="L43" s="111"/>
      <c r="N43" s="102"/>
    </row>
    <row r="44" spans="1:14" ht="13">
      <c r="A44" s="25" t="s">
        <v>225</v>
      </c>
      <c r="B44" s="25" t="s">
        <v>230</v>
      </c>
      <c r="C44" s="27">
        <f>H47</f>
        <v>0</v>
      </c>
      <c r="D44" s="107" t="s">
        <v>231</v>
      </c>
      <c r="E44" s="112" t="s">
        <v>232</v>
      </c>
      <c r="F44" s="124"/>
      <c r="G44" s="124"/>
      <c r="H44" s="107"/>
      <c r="I44" s="107"/>
      <c r="L44" s="109"/>
      <c r="N44" s="102"/>
    </row>
    <row r="45" spans="1:14" ht="13">
      <c r="A45" s="25" t="s">
        <v>225</v>
      </c>
      <c r="B45" s="25" t="s">
        <v>233</v>
      </c>
      <c r="C45" s="27">
        <f>I47</f>
        <v>0</v>
      </c>
      <c r="D45" s="107"/>
      <c r="E45" s="107"/>
      <c r="F45" s="107"/>
      <c r="G45" s="107"/>
      <c r="H45" s="107"/>
      <c r="I45" s="107"/>
      <c r="L45" s="111"/>
      <c r="N45" s="102"/>
    </row>
    <row r="46" spans="1:14" ht="13">
      <c r="A46" s="25" t="s">
        <v>234</v>
      </c>
      <c r="B46" s="25" t="s">
        <v>226</v>
      </c>
      <c r="C46" s="27">
        <f>F48</f>
        <v>0</v>
      </c>
      <c r="D46" s="107"/>
      <c r="E46" s="107"/>
      <c r="F46" s="116" t="s">
        <v>235</v>
      </c>
      <c r="G46" s="116" t="s">
        <v>236</v>
      </c>
      <c r="H46" s="116" t="s">
        <v>237</v>
      </c>
      <c r="I46" s="116" t="s">
        <v>238</v>
      </c>
      <c r="L46" s="111"/>
      <c r="N46" s="102"/>
    </row>
    <row r="47" spans="1:14" ht="13">
      <c r="A47" s="25" t="s">
        <v>234</v>
      </c>
      <c r="B47" s="25" t="s">
        <v>229</v>
      </c>
      <c r="C47" s="27">
        <f>G48</f>
        <v>0</v>
      </c>
      <c r="D47" s="107" t="s">
        <v>425</v>
      </c>
      <c r="E47" s="107"/>
      <c r="F47" s="125">
        <v>0</v>
      </c>
      <c r="G47" s="125">
        <v>0</v>
      </c>
      <c r="H47" s="125">
        <v>0</v>
      </c>
      <c r="I47" s="125">
        <v>0</v>
      </c>
      <c r="L47" s="109"/>
      <c r="N47" s="102"/>
    </row>
    <row r="48" spans="1:14" ht="13">
      <c r="A48" s="25" t="s">
        <v>234</v>
      </c>
      <c r="B48" s="25" t="s">
        <v>230</v>
      </c>
      <c r="C48" s="27">
        <f>H48</f>
        <v>0</v>
      </c>
      <c r="D48" s="107" t="s">
        <v>239</v>
      </c>
      <c r="E48" s="107"/>
      <c r="F48" s="125">
        <v>0</v>
      </c>
      <c r="G48" s="125">
        <f>'SP6-4'!M17</f>
        <v>0</v>
      </c>
      <c r="H48" s="125">
        <v>0</v>
      </c>
      <c r="I48" s="125">
        <v>0</v>
      </c>
      <c r="L48" s="109" t="s">
        <v>444</v>
      </c>
      <c r="N48" s="102"/>
    </row>
    <row r="49" spans="1:14" ht="13">
      <c r="A49" s="25" t="s">
        <v>234</v>
      </c>
      <c r="B49" s="25" t="s">
        <v>233</v>
      </c>
      <c r="C49" s="27">
        <f>I48</f>
        <v>0</v>
      </c>
      <c r="D49" s="107" t="s">
        <v>240</v>
      </c>
      <c r="E49" s="107"/>
      <c r="F49" s="125">
        <v>0</v>
      </c>
      <c r="G49" s="125">
        <v>0</v>
      </c>
      <c r="H49" s="125">
        <v>0</v>
      </c>
      <c r="I49" s="125">
        <v>0</v>
      </c>
      <c r="L49" s="109"/>
      <c r="N49" s="102"/>
    </row>
    <row r="50" spans="1:14" ht="13">
      <c r="A50" s="25" t="s">
        <v>241</v>
      </c>
      <c r="B50" s="25" t="s">
        <v>226</v>
      </c>
      <c r="C50" s="27">
        <f>F49</f>
        <v>0</v>
      </c>
      <c r="D50" s="107"/>
      <c r="E50" s="107"/>
      <c r="F50" s="107"/>
      <c r="G50" s="107"/>
      <c r="H50" s="107"/>
      <c r="I50" s="107"/>
      <c r="L50" s="111"/>
      <c r="N50" s="102"/>
    </row>
    <row r="51" spans="1:14" ht="13">
      <c r="A51" s="25" t="s">
        <v>241</v>
      </c>
      <c r="B51" s="25" t="s">
        <v>229</v>
      </c>
      <c r="C51" s="27">
        <f>G49</f>
        <v>0</v>
      </c>
      <c r="D51" s="107" t="s">
        <v>242</v>
      </c>
      <c r="E51" s="112" t="s">
        <v>243</v>
      </c>
      <c r="F51" s="126">
        <f>'SP6-1'!I32</f>
        <v>0</v>
      </c>
      <c r="G51" s="107"/>
      <c r="H51" s="107"/>
      <c r="I51" s="107"/>
      <c r="L51" s="109"/>
      <c r="N51" s="102"/>
    </row>
    <row r="52" spans="1:14" ht="13">
      <c r="A52" s="25" t="s">
        <v>241</v>
      </c>
      <c r="B52" s="25" t="s">
        <v>230</v>
      </c>
      <c r="C52" s="27">
        <f>H49</f>
        <v>0</v>
      </c>
      <c r="D52" s="107" t="s">
        <v>244</v>
      </c>
      <c r="E52" s="112" t="s">
        <v>245</v>
      </c>
      <c r="F52" s="126">
        <f>IF(('SP6-3'!I21+'SP6-3'!I22+'SP6-3'!I23+'SP6-3'!I24)=0,,'SP6-3'!O25/('SP6-3'!I21+'SP6-3'!I22+'SP6-3'!I23+'SP6-3'!I24))</f>
        <v>0</v>
      </c>
      <c r="G52" s="107"/>
      <c r="H52" s="107"/>
      <c r="I52" s="107"/>
      <c r="L52" s="109"/>
      <c r="N52" s="102"/>
    </row>
    <row r="53" spans="1:14" ht="13">
      <c r="A53" s="25" t="s">
        <v>241</v>
      </c>
      <c r="B53" s="25" t="s">
        <v>233</v>
      </c>
      <c r="C53" s="27">
        <f>I49</f>
        <v>0</v>
      </c>
      <c r="D53" s="107" t="s">
        <v>246</v>
      </c>
      <c r="E53" s="112" t="s">
        <v>217</v>
      </c>
      <c r="F53" s="126">
        <f>'SP6-3'!O16*60</f>
        <v>0</v>
      </c>
      <c r="G53" s="107"/>
      <c r="H53" s="107"/>
      <c r="I53" s="107"/>
      <c r="L53" s="109"/>
      <c r="N53" s="102"/>
    </row>
    <row r="54" spans="1:14" ht="13">
      <c r="A54" s="25" t="s">
        <v>247</v>
      </c>
      <c r="B54" s="25"/>
      <c r="C54" s="24">
        <f>F51</f>
        <v>0</v>
      </c>
      <c r="D54" s="107"/>
      <c r="E54" s="112"/>
      <c r="F54" s="107"/>
      <c r="G54" s="107"/>
      <c r="H54" s="107"/>
      <c r="I54" s="107"/>
      <c r="L54" s="111"/>
      <c r="N54" s="102"/>
    </row>
    <row r="55" spans="1:14" ht="13">
      <c r="A55" s="25" t="s">
        <v>248</v>
      </c>
      <c r="B55" s="25"/>
      <c r="C55" s="24">
        <f>F52</f>
        <v>0</v>
      </c>
      <c r="D55" s="116" t="s">
        <v>249</v>
      </c>
      <c r="E55" s="112"/>
      <c r="F55" s="116" t="s">
        <v>250</v>
      </c>
      <c r="G55" s="116" t="s">
        <v>251</v>
      </c>
      <c r="H55" s="107"/>
      <c r="I55" s="107"/>
      <c r="L55" s="111"/>
      <c r="N55" s="102"/>
    </row>
    <row r="56" spans="1:14" ht="13">
      <c r="A56" s="25" t="s">
        <v>252</v>
      </c>
      <c r="B56" s="25"/>
      <c r="C56" s="24">
        <f>F53</f>
        <v>0</v>
      </c>
      <c r="D56" s="107" t="s">
        <v>253</v>
      </c>
      <c r="E56" s="112" t="s">
        <v>254</v>
      </c>
      <c r="F56" s="126">
        <v>0</v>
      </c>
      <c r="G56" s="126">
        <f>'SP6-2 (1)'!N7*'SP6-2 (1)'!N8</f>
        <v>0</v>
      </c>
      <c r="H56" s="107"/>
      <c r="I56" s="107"/>
      <c r="L56" s="109"/>
      <c r="N56" s="102"/>
    </row>
    <row r="57" spans="1:14" ht="13">
      <c r="A57" s="25" t="s">
        <v>255</v>
      </c>
      <c r="B57" s="25" t="s">
        <v>256</v>
      </c>
      <c r="C57" s="24">
        <f>F56</f>
        <v>0</v>
      </c>
      <c r="D57" s="107"/>
      <c r="E57" s="107"/>
      <c r="F57" s="107"/>
      <c r="G57" s="107"/>
      <c r="H57" s="107"/>
      <c r="I57" s="107"/>
      <c r="L57" s="109"/>
      <c r="N57" s="102"/>
    </row>
    <row r="58" spans="1:14" ht="13">
      <c r="A58" s="25" t="s">
        <v>255</v>
      </c>
      <c r="B58" s="25" t="s">
        <v>257</v>
      </c>
      <c r="C58" s="24">
        <f>G56</f>
        <v>0</v>
      </c>
      <c r="D58" s="107" t="s">
        <v>258</v>
      </c>
      <c r="E58" s="112" t="s">
        <v>254</v>
      </c>
      <c r="F58" s="126">
        <v>0</v>
      </c>
      <c r="G58" s="126">
        <f>'SP6-2 (1)'!N10</f>
        <v>0</v>
      </c>
      <c r="H58" s="107"/>
      <c r="I58" s="107"/>
      <c r="L58" s="109"/>
      <c r="N58" s="102"/>
    </row>
    <row r="59" spans="1:14" ht="13">
      <c r="A59" s="25" t="s">
        <v>259</v>
      </c>
      <c r="B59" s="25" t="s">
        <v>256</v>
      </c>
      <c r="C59" s="24">
        <f>F58</f>
        <v>0</v>
      </c>
      <c r="D59" s="107" t="s">
        <v>260</v>
      </c>
      <c r="E59" s="112" t="s">
        <v>254</v>
      </c>
      <c r="F59" s="126">
        <v>0</v>
      </c>
      <c r="G59" s="126">
        <f>'SP6-2 (1)'!N28</f>
        <v>0</v>
      </c>
      <c r="H59" s="107"/>
      <c r="I59" s="107"/>
      <c r="L59" s="109"/>
      <c r="N59" s="102"/>
    </row>
    <row r="60" spans="1:14" ht="13">
      <c r="A60" s="25" t="s">
        <v>259</v>
      </c>
      <c r="B60" s="25" t="s">
        <v>257</v>
      </c>
      <c r="C60" s="24">
        <f>G58</f>
        <v>0</v>
      </c>
      <c r="D60" s="107" t="s">
        <v>261</v>
      </c>
      <c r="E60" s="112" t="s">
        <v>254</v>
      </c>
      <c r="F60" s="126">
        <f>SUM(F58:F59)</f>
        <v>0</v>
      </c>
      <c r="G60" s="126">
        <f>'SP6-1'!M36</f>
        <v>0</v>
      </c>
      <c r="H60" s="107"/>
      <c r="I60" s="107"/>
      <c r="L60" s="109"/>
      <c r="N60" s="102"/>
    </row>
    <row r="61" spans="1:14" ht="13">
      <c r="A61" s="25" t="s">
        <v>262</v>
      </c>
      <c r="B61" s="25" t="s">
        <v>256</v>
      </c>
      <c r="C61" s="24">
        <f>F59</f>
        <v>0</v>
      </c>
      <c r="D61" s="107"/>
      <c r="E61" s="112"/>
      <c r="F61" s="107"/>
      <c r="G61" s="107"/>
      <c r="H61" s="107"/>
      <c r="I61" s="107"/>
      <c r="L61" s="111"/>
      <c r="N61" s="102"/>
    </row>
    <row r="62" spans="1:14" ht="13">
      <c r="A62" s="25" t="s">
        <v>262</v>
      </c>
      <c r="B62" s="25" t="s">
        <v>257</v>
      </c>
      <c r="C62" s="24">
        <f>G59</f>
        <v>0</v>
      </c>
      <c r="D62" s="107" t="s">
        <v>263</v>
      </c>
      <c r="E62" s="112" t="s">
        <v>254</v>
      </c>
      <c r="F62" s="126">
        <v>0</v>
      </c>
      <c r="G62" s="107"/>
      <c r="H62" s="107"/>
      <c r="I62" s="107"/>
      <c r="L62" s="109"/>
      <c r="N62" s="102"/>
    </row>
    <row r="63" spans="1:14" ht="13">
      <c r="A63" s="25" t="s">
        <v>264</v>
      </c>
      <c r="B63" s="25" t="s">
        <v>256</v>
      </c>
      <c r="C63" s="24">
        <f>F60</f>
        <v>0</v>
      </c>
      <c r="D63" s="107" t="s">
        <v>265</v>
      </c>
      <c r="E63" s="112" t="s">
        <v>254</v>
      </c>
      <c r="F63" s="127">
        <v>0</v>
      </c>
      <c r="G63" s="107"/>
      <c r="H63" s="107"/>
      <c r="I63" s="107"/>
      <c r="L63" s="128"/>
      <c r="N63" s="102"/>
    </row>
    <row r="64" spans="1:14" ht="13">
      <c r="A64" s="25" t="s">
        <v>264</v>
      </c>
      <c r="B64" s="25" t="s">
        <v>257</v>
      </c>
      <c r="C64" s="24">
        <f>G60</f>
        <v>0</v>
      </c>
      <c r="D64" s="107"/>
      <c r="E64" s="112"/>
      <c r="F64" s="107"/>
      <c r="G64" s="107"/>
      <c r="H64" s="107"/>
      <c r="I64" s="107"/>
      <c r="L64" s="111"/>
      <c r="N64" s="102"/>
    </row>
    <row r="65" spans="1:14" ht="13">
      <c r="A65" s="25" t="s">
        <v>266</v>
      </c>
      <c r="B65" s="25"/>
      <c r="C65" s="24">
        <f>F62</f>
        <v>0</v>
      </c>
      <c r="D65" s="116" t="s">
        <v>422</v>
      </c>
      <c r="E65" s="112"/>
      <c r="F65" s="107"/>
      <c r="G65" s="107"/>
      <c r="H65" s="116" t="s">
        <v>445</v>
      </c>
      <c r="I65" s="107"/>
      <c r="L65" s="111"/>
      <c r="N65" s="102"/>
    </row>
    <row r="66" spans="1:14" ht="13">
      <c r="A66" s="25" t="s">
        <v>267</v>
      </c>
      <c r="B66" s="25"/>
      <c r="C66" s="24">
        <f>F63</f>
        <v>0</v>
      </c>
      <c r="D66" s="107" t="s">
        <v>268</v>
      </c>
      <c r="E66" s="112" t="s">
        <v>254</v>
      </c>
      <c r="F66" s="126">
        <f>'SP6-1'!M38</f>
        <v>0</v>
      </c>
      <c r="G66" s="112" t="s">
        <v>254</v>
      </c>
      <c r="H66" s="126">
        <f>(F66/Tables!W$38)*35.5</f>
        <v>0</v>
      </c>
      <c r="I66" s="107"/>
      <c r="L66" s="109"/>
      <c r="N66" s="102"/>
    </row>
    <row r="67" spans="1:14" ht="13">
      <c r="A67" s="25" t="s">
        <v>269</v>
      </c>
      <c r="B67" s="25" t="s">
        <v>270</v>
      </c>
      <c r="C67" s="24">
        <f>F66</f>
        <v>0</v>
      </c>
      <c r="D67" s="107" t="s">
        <v>271</v>
      </c>
      <c r="E67" s="112" t="s">
        <v>254</v>
      </c>
      <c r="F67" s="126">
        <f>'SP6-1'!M39</f>
        <v>0</v>
      </c>
      <c r="G67" s="112" t="s">
        <v>254</v>
      </c>
      <c r="H67" s="126">
        <f>(F67/Tables!W$38)*35.5</f>
        <v>0</v>
      </c>
      <c r="I67" s="107"/>
      <c r="L67" s="109"/>
      <c r="N67" s="102"/>
    </row>
    <row r="68" spans="1:14" ht="13">
      <c r="A68" s="25" t="s">
        <v>272</v>
      </c>
      <c r="B68" s="25" t="s">
        <v>270</v>
      </c>
      <c r="C68" s="24">
        <f t="shared" ref="C68:C85" si="0">F67</f>
        <v>0</v>
      </c>
      <c r="D68" s="107" t="s">
        <v>398</v>
      </c>
      <c r="E68" s="112" t="s">
        <v>254</v>
      </c>
      <c r="F68" s="126">
        <f>'SP6-1'!M40</f>
        <v>0</v>
      </c>
      <c r="G68" s="112" t="s">
        <v>254</v>
      </c>
      <c r="H68" s="126">
        <f>(F68/Tables!W$38)*35.5</f>
        <v>0</v>
      </c>
      <c r="I68" s="107"/>
      <c r="L68" s="109"/>
      <c r="N68" s="102"/>
    </row>
    <row r="69" spans="1:14" ht="13">
      <c r="A69" s="25" t="s">
        <v>274</v>
      </c>
      <c r="B69" s="25" t="s">
        <v>270</v>
      </c>
      <c r="C69" s="24">
        <f t="shared" si="0"/>
        <v>0</v>
      </c>
      <c r="D69" s="107" t="s">
        <v>275</v>
      </c>
      <c r="E69" s="112" t="s">
        <v>254</v>
      </c>
      <c r="F69" s="126">
        <v>0</v>
      </c>
      <c r="G69" s="112" t="s">
        <v>254</v>
      </c>
      <c r="H69" s="126">
        <v>0</v>
      </c>
      <c r="I69" s="107"/>
      <c r="L69" s="109"/>
      <c r="N69" s="102"/>
    </row>
    <row r="70" spans="1:14" ht="13">
      <c r="A70" s="25" t="s">
        <v>276</v>
      </c>
      <c r="B70" s="25" t="s">
        <v>270</v>
      </c>
      <c r="C70" s="24">
        <f t="shared" si="0"/>
        <v>0</v>
      </c>
      <c r="D70" s="107" t="s">
        <v>277</v>
      </c>
      <c r="E70" s="112" t="s">
        <v>254</v>
      </c>
      <c r="F70" s="126">
        <v>0</v>
      </c>
      <c r="G70" s="112" t="s">
        <v>254</v>
      </c>
      <c r="H70" s="126">
        <v>0</v>
      </c>
      <c r="I70" s="107"/>
      <c r="L70" s="109"/>
      <c r="N70" s="102"/>
    </row>
    <row r="71" spans="1:14" ht="13">
      <c r="A71" s="25" t="s">
        <v>278</v>
      </c>
      <c r="B71" s="25" t="s">
        <v>270</v>
      </c>
      <c r="C71" s="24">
        <f t="shared" si="0"/>
        <v>0</v>
      </c>
      <c r="D71" s="107" t="s">
        <v>279</v>
      </c>
      <c r="E71" s="112" t="s">
        <v>254</v>
      </c>
      <c r="F71" s="126">
        <v>0</v>
      </c>
      <c r="G71" s="112" t="s">
        <v>254</v>
      </c>
      <c r="H71" s="126">
        <v>0</v>
      </c>
      <c r="I71" s="107"/>
      <c r="L71" s="109"/>
      <c r="N71" s="102"/>
    </row>
    <row r="72" spans="1:14" ht="13">
      <c r="A72" s="25" t="s">
        <v>280</v>
      </c>
      <c r="B72" s="25" t="s">
        <v>270</v>
      </c>
      <c r="C72" s="24">
        <f t="shared" si="0"/>
        <v>0</v>
      </c>
      <c r="D72" s="107" t="s">
        <v>281</v>
      </c>
      <c r="E72" s="112" t="s">
        <v>254</v>
      </c>
      <c r="F72" s="126">
        <v>0</v>
      </c>
      <c r="G72" s="112" t="s">
        <v>254</v>
      </c>
      <c r="H72" s="126">
        <v>0</v>
      </c>
      <c r="I72" s="107"/>
      <c r="L72" s="109"/>
      <c r="N72" s="102"/>
    </row>
    <row r="73" spans="1:14" ht="13">
      <c r="A73" s="25" t="s">
        <v>282</v>
      </c>
      <c r="B73" s="25" t="s">
        <v>270</v>
      </c>
      <c r="C73" s="24">
        <f t="shared" si="0"/>
        <v>0</v>
      </c>
      <c r="D73" s="107" t="s">
        <v>283</v>
      </c>
      <c r="E73" s="112" t="s">
        <v>254</v>
      </c>
      <c r="F73" s="126">
        <v>0</v>
      </c>
      <c r="G73" s="112" t="s">
        <v>254</v>
      </c>
      <c r="H73" s="126">
        <v>0</v>
      </c>
      <c r="I73" s="107"/>
      <c r="L73" s="109"/>
      <c r="N73" s="102"/>
    </row>
    <row r="74" spans="1:14" ht="13">
      <c r="A74" s="25" t="s">
        <v>284</v>
      </c>
      <c r="B74" s="25" t="s">
        <v>270</v>
      </c>
      <c r="C74" s="24">
        <f t="shared" si="0"/>
        <v>0</v>
      </c>
      <c r="D74" s="107" t="s">
        <v>285</v>
      </c>
      <c r="E74" s="112" t="s">
        <v>254</v>
      </c>
      <c r="F74" s="126">
        <v>0</v>
      </c>
      <c r="G74" s="112" t="s">
        <v>254</v>
      </c>
      <c r="H74" s="126">
        <v>0</v>
      </c>
      <c r="I74" s="107"/>
      <c r="L74" s="109"/>
      <c r="N74" s="102"/>
    </row>
    <row r="75" spans="1:14" ht="13">
      <c r="A75" s="25" t="s">
        <v>286</v>
      </c>
      <c r="B75" s="25" t="s">
        <v>270</v>
      </c>
      <c r="C75" s="24">
        <f t="shared" si="0"/>
        <v>0</v>
      </c>
      <c r="D75" s="107" t="s">
        <v>399</v>
      </c>
      <c r="E75" s="112" t="s">
        <v>254</v>
      </c>
      <c r="F75" s="126">
        <v>0</v>
      </c>
      <c r="G75" s="112" t="s">
        <v>254</v>
      </c>
      <c r="H75" s="126">
        <v>0</v>
      </c>
      <c r="I75" s="107"/>
      <c r="L75" s="109"/>
      <c r="N75" s="102"/>
    </row>
    <row r="76" spans="1:14" ht="13">
      <c r="A76" s="25" t="s">
        <v>287</v>
      </c>
      <c r="B76" s="25" t="s">
        <v>270</v>
      </c>
      <c r="C76" s="24">
        <f t="shared" si="0"/>
        <v>0</v>
      </c>
      <c r="D76" s="107" t="s">
        <v>288</v>
      </c>
      <c r="E76" s="112" t="s">
        <v>254</v>
      </c>
      <c r="F76" s="126">
        <v>0</v>
      </c>
      <c r="G76" s="112" t="s">
        <v>254</v>
      </c>
      <c r="H76" s="126">
        <v>0</v>
      </c>
      <c r="I76" s="107"/>
      <c r="L76" s="109"/>
      <c r="N76" s="102"/>
    </row>
    <row r="77" spans="1:14" ht="13">
      <c r="A77" s="25" t="s">
        <v>289</v>
      </c>
      <c r="B77" s="25" t="s">
        <v>270</v>
      </c>
      <c r="C77" s="24">
        <f t="shared" si="0"/>
        <v>0</v>
      </c>
      <c r="D77" s="107" t="s">
        <v>290</v>
      </c>
      <c r="E77" s="112" t="s">
        <v>254</v>
      </c>
      <c r="F77" s="126">
        <v>0</v>
      </c>
      <c r="G77" s="112" t="s">
        <v>254</v>
      </c>
      <c r="H77" s="126">
        <v>0</v>
      </c>
      <c r="I77" s="107"/>
      <c r="L77" s="109"/>
      <c r="N77" s="102"/>
    </row>
    <row r="78" spans="1:14" ht="13">
      <c r="A78" s="25" t="s">
        <v>291</v>
      </c>
      <c r="B78" s="25" t="s">
        <v>270</v>
      </c>
      <c r="C78" s="24">
        <f t="shared" si="0"/>
        <v>0</v>
      </c>
      <c r="D78" s="107" t="s">
        <v>292</v>
      </c>
      <c r="E78" s="112" t="s">
        <v>254</v>
      </c>
      <c r="F78" s="126">
        <v>0</v>
      </c>
      <c r="G78" s="112" t="s">
        <v>254</v>
      </c>
      <c r="H78" s="126">
        <v>0</v>
      </c>
      <c r="I78" s="107"/>
      <c r="L78" s="109"/>
      <c r="N78" s="102"/>
    </row>
    <row r="79" spans="1:14" ht="13">
      <c r="A79" s="25" t="s">
        <v>293</v>
      </c>
      <c r="B79" s="25" t="s">
        <v>270</v>
      </c>
      <c r="C79" s="24">
        <f t="shared" si="0"/>
        <v>0</v>
      </c>
      <c r="D79" s="107" t="s">
        <v>294</v>
      </c>
      <c r="E79" s="112" t="s">
        <v>254</v>
      </c>
      <c r="F79" s="126">
        <v>0</v>
      </c>
      <c r="G79" s="112" t="s">
        <v>254</v>
      </c>
      <c r="H79" s="126">
        <v>0</v>
      </c>
      <c r="I79" s="107"/>
      <c r="L79" s="109"/>
      <c r="N79" s="102"/>
    </row>
    <row r="80" spans="1:14" ht="13">
      <c r="A80" s="25" t="s">
        <v>295</v>
      </c>
      <c r="B80" s="25" t="s">
        <v>270</v>
      </c>
      <c r="C80" s="24">
        <f t="shared" si="0"/>
        <v>0</v>
      </c>
      <c r="D80" s="107" t="s">
        <v>296</v>
      </c>
      <c r="E80" s="112" t="s">
        <v>254</v>
      </c>
      <c r="F80" s="126">
        <v>0</v>
      </c>
      <c r="G80" s="112" t="s">
        <v>254</v>
      </c>
      <c r="H80" s="126">
        <v>0</v>
      </c>
      <c r="I80" s="107"/>
      <c r="L80" s="109"/>
      <c r="N80" s="102"/>
    </row>
    <row r="81" spans="1:14" ht="13">
      <c r="A81" s="25" t="s">
        <v>297</v>
      </c>
      <c r="B81" s="25" t="s">
        <v>270</v>
      </c>
      <c r="C81" s="24">
        <f t="shared" si="0"/>
        <v>0</v>
      </c>
      <c r="D81" s="107" t="s">
        <v>298</v>
      </c>
      <c r="E81" s="112" t="s">
        <v>254</v>
      </c>
      <c r="F81" s="126">
        <v>0</v>
      </c>
      <c r="G81" s="112" t="s">
        <v>254</v>
      </c>
      <c r="H81" s="126">
        <v>0</v>
      </c>
      <c r="I81" s="107"/>
      <c r="L81" s="109"/>
      <c r="N81" s="102"/>
    </row>
    <row r="82" spans="1:14" ht="13">
      <c r="A82" s="25" t="s">
        <v>299</v>
      </c>
      <c r="B82" s="25" t="s">
        <v>270</v>
      </c>
      <c r="C82" s="24">
        <f t="shared" si="0"/>
        <v>0</v>
      </c>
      <c r="D82" s="107" t="s">
        <v>300</v>
      </c>
      <c r="E82" s="112" t="s">
        <v>254</v>
      </c>
      <c r="F82" s="126">
        <v>0</v>
      </c>
      <c r="G82" s="112" t="s">
        <v>254</v>
      </c>
      <c r="H82" s="126">
        <v>0</v>
      </c>
      <c r="I82" s="107"/>
      <c r="L82" s="109"/>
      <c r="N82" s="102"/>
    </row>
    <row r="83" spans="1:14" ht="13">
      <c r="A83" s="25" t="s">
        <v>301</v>
      </c>
      <c r="B83" s="25" t="s">
        <v>270</v>
      </c>
      <c r="C83" s="24">
        <f t="shared" si="0"/>
        <v>0</v>
      </c>
      <c r="D83" s="107" t="s">
        <v>302</v>
      </c>
      <c r="E83" s="112" t="s">
        <v>254</v>
      </c>
      <c r="F83" s="126">
        <v>0</v>
      </c>
      <c r="G83" s="112" t="s">
        <v>254</v>
      </c>
      <c r="H83" s="126">
        <v>0</v>
      </c>
      <c r="I83" s="107"/>
      <c r="L83" s="109"/>
      <c r="N83" s="102"/>
    </row>
    <row r="84" spans="1:14" ht="13">
      <c r="A84" s="25" t="s">
        <v>303</v>
      </c>
      <c r="B84" s="25" t="s">
        <v>270</v>
      </c>
      <c r="C84" s="24">
        <f t="shared" si="0"/>
        <v>0</v>
      </c>
      <c r="D84" s="107" t="s">
        <v>423</v>
      </c>
      <c r="E84" s="112" t="s">
        <v>254</v>
      </c>
      <c r="F84" s="124">
        <f>SUM(F66:F83)</f>
        <v>0</v>
      </c>
      <c r="G84" s="112" t="s">
        <v>254</v>
      </c>
      <c r="H84" s="124">
        <f>SUM(H66:H83)</f>
        <v>0</v>
      </c>
      <c r="I84" s="107"/>
      <c r="L84" s="109"/>
      <c r="N84" s="102"/>
    </row>
    <row r="85" spans="1:14" ht="13">
      <c r="A85" s="25" t="s">
        <v>304</v>
      </c>
      <c r="B85" s="25" t="s">
        <v>270</v>
      </c>
      <c r="C85" s="24">
        <f t="shared" si="0"/>
        <v>0</v>
      </c>
      <c r="D85" s="129"/>
      <c r="E85" s="107"/>
      <c r="F85" s="107"/>
      <c r="G85" s="107"/>
      <c r="H85" s="107"/>
      <c r="I85" s="107"/>
      <c r="L85" s="111"/>
      <c r="N85" s="102"/>
    </row>
    <row r="86" spans="1:14" ht="12.75" customHeight="1">
      <c r="A86" s="25" t="s">
        <v>305</v>
      </c>
      <c r="B86" s="25"/>
      <c r="C86" s="26">
        <f>F88</f>
        <v>0</v>
      </c>
      <c r="D86" s="107" t="s">
        <v>306</v>
      </c>
      <c r="E86" s="107"/>
      <c r="F86" s="325"/>
      <c r="G86" s="326"/>
      <c r="H86" s="326"/>
      <c r="I86" s="326"/>
      <c r="J86" s="327"/>
      <c r="L86" s="109"/>
      <c r="N86" s="102"/>
    </row>
    <row r="87" spans="1:14" ht="13">
      <c r="A87" s="25" t="s">
        <v>307</v>
      </c>
      <c r="B87" s="25"/>
      <c r="C87" s="26">
        <f>F89</f>
        <v>0</v>
      </c>
      <c r="D87" s="107"/>
      <c r="E87" s="107"/>
      <c r="F87" s="107"/>
      <c r="G87" s="107"/>
      <c r="H87" s="107"/>
      <c r="I87" s="107"/>
      <c r="L87" s="111"/>
      <c r="N87" s="102"/>
    </row>
    <row r="88" spans="1:14" ht="13">
      <c r="A88" s="25" t="s">
        <v>308</v>
      </c>
      <c r="B88" s="25"/>
      <c r="C88" s="26">
        <f>F90</f>
        <v>0</v>
      </c>
      <c r="D88" s="107" t="s">
        <v>309</v>
      </c>
      <c r="E88" s="107"/>
      <c r="F88" s="121">
        <f>'SP6-1'!M41</f>
        <v>0</v>
      </c>
      <c r="G88" s="107"/>
      <c r="H88" s="107"/>
      <c r="I88" s="107"/>
      <c r="L88" s="109"/>
      <c r="N88" s="102"/>
    </row>
    <row r="89" spans="1:14" ht="13">
      <c r="A89" s="25" t="s">
        <v>310</v>
      </c>
      <c r="B89" s="25" t="s">
        <v>311</v>
      </c>
      <c r="C89" s="26">
        <f>F92</f>
        <v>0</v>
      </c>
      <c r="D89" s="107" t="s">
        <v>312</v>
      </c>
      <c r="E89" s="107"/>
      <c r="F89" s="121">
        <v>0</v>
      </c>
      <c r="G89" s="107"/>
      <c r="H89" s="107"/>
      <c r="I89" s="107"/>
      <c r="L89" s="109"/>
      <c r="N89" s="102"/>
    </row>
    <row r="90" spans="1:14" ht="13">
      <c r="A90" s="25" t="s">
        <v>310</v>
      </c>
      <c r="B90" s="25" t="s">
        <v>313</v>
      </c>
      <c r="C90" s="26">
        <f>G92</f>
        <v>0</v>
      </c>
      <c r="D90" s="107" t="s">
        <v>314</v>
      </c>
      <c r="E90" s="107"/>
      <c r="F90" s="121">
        <v>0</v>
      </c>
      <c r="G90" s="107"/>
      <c r="H90" s="107"/>
      <c r="I90" s="107"/>
      <c r="L90" s="109"/>
      <c r="N90" s="102"/>
    </row>
    <row r="91" spans="1:14" ht="25.5">
      <c r="A91" s="130" t="s">
        <v>315</v>
      </c>
      <c r="B91" s="25"/>
      <c r="C91" s="24">
        <f>I51</f>
        <v>0</v>
      </c>
      <c r="D91" s="107"/>
      <c r="E91" s="107"/>
      <c r="F91" s="107"/>
      <c r="G91" s="107"/>
      <c r="H91" s="107"/>
      <c r="I91" s="107"/>
      <c r="L91" s="111"/>
      <c r="N91" s="102"/>
    </row>
    <row r="92" spans="1:14" ht="13">
      <c r="A92" s="25" t="s">
        <v>316</v>
      </c>
      <c r="B92" s="25"/>
      <c r="C92" s="24">
        <f>I52</f>
        <v>0</v>
      </c>
      <c r="D92" s="107" t="s">
        <v>317</v>
      </c>
      <c r="E92" s="107"/>
      <c r="F92" s="121">
        <v>0</v>
      </c>
      <c r="G92" s="121">
        <v>0</v>
      </c>
      <c r="H92" s="107"/>
      <c r="I92" s="107"/>
      <c r="L92" s="109"/>
      <c r="N92" s="102"/>
    </row>
    <row r="93" spans="1:14">
      <c r="A93" s="25" t="s">
        <v>318</v>
      </c>
      <c r="B93" s="25"/>
      <c r="C93" s="24">
        <f>I53</f>
        <v>0</v>
      </c>
      <c r="N93" s="102"/>
    </row>
    <row r="94" spans="1:14">
      <c r="A94" s="25" t="s">
        <v>269</v>
      </c>
      <c r="B94" s="25" t="s">
        <v>319</v>
      </c>
      <c r="C94" s="24">
        <f>H66</f>
        <v>0</v>
      </c>
      <c r="N94" s="102"/>
    </row>
    <row r="95" spans="1:14">
      <c r="A95" s="25" t="s">
        <v>272</v>
      </c>
      <c r="B95" s="25" t="s">
        <v>319</v>
      </c>
      <c r="C95" s="24">
        <f>H67</f>
        <v>0</v>
      </c>
      <c r="N95" s="102"/>
    </row>
    <row r="96" spans="1:14">
      <c r="A96" s="25" t="s">
        <v>274</v>
      </c>
      <c r="B96" s="25" t="s">
        <v>319</v>
      </c>
      <c r="C96" s="24">
        <f t="shared" ref="C96:C112" si="1">H68</f>
        <v>0</v>
      </c>
      <c r="N96" s="102"/>
    </row>
    <row r="97" spans="1:14">
      <c r="A97" s="25" t="s">
        <v>276</v>
      </c>
      <c r="B97" s="25" t="s">
        <v>319</v>
      </c>
      <c r="C97" s="24">
        <f t="shared" si="1"/>
        <v>0</v>
      </c>
      <c r="N97" s="102"/>
    </row>
    <row r="98" spans="1:14">
      <c r="A98" s="25" t="s">
        <v>278</v>
      </c>
      <c r="B98" s="25" t="s">
        <v>319</v>
      </c>
      <c r="C98" s="24">
        <f t="shared" si="1"/>
        <v>0</v>
      </c>
      <c r="N98" s="102"/>
    </row>
    <row r="99" spans="1:14" ht="14.5" hidden="1">
      <c r="A99" s="25" t="s">
        <v>280</v>
      </c>
      <c r="B99" s="25" t="s">
        <v>319</v>
      </c>
      <c r="C99" s="24">
        <f t="shared" si="1"/>
        <v>0</v>
      </c>
      <c r="D99" s="98" t="s">
        <v>320</v>
      </c>
      <c r="N99" s="102"/>
    </row>
    <row r="100" spans="1:14" hidden="1">
      <c r="A100" s="25" t="s">
        <v>282</v>
      </c>
      <c r="B100" s="25" t="s">
        <v>319</v>
      </c>
      <c r="C100" s="24">
        <f t="shared" si="1"/>
        <v>0</v>
      </c>
      <c r="D100" s="99" t="s">
        <v>321</v>
      </c>
      <c r="N100" s="102"/>
    </row>
    <row r="101" spans="1:14" hidden="1">
      <c r="A101" s="25" t="s">
        <v>284</v>
      </c>
      <c r="B101" s="25" t="s">
        <v>319</v>
      </c>
      <c r="C101" s="24">
        <f t="shared" si="1"/>
        <v>0</v>
      </c>
      <c r="D101" s="99" t="s">
        <v>322</v>
      </c>
      <c r="N101" s="102"/>
    </row>
    <row r="102" spans="1:14" hidden="1">
      <c r="A102" s="25" t="s">
        <v>286</v>
      </c>
      <c r="B102" s="25" t="s">
        <v>319</v>
      </c>
      <c r="C102" s="24">
        <f t="shared" si="1"/>
        <v>0</v>
      </c>
      <c r="D102" s="99" t="s">
        <v>323</v>
      </c>
      <c r="N102" s="102"/>
    </row>
    <row r="103" spans="1:14" hidden="1">
      <c r="A103" s="25" t="s">
        <v>287</v>
      </c>
      <c r="B103" s="25" t="s">
        <v>319</v>
      </c>
      <c r="C103" s="24">
        <f t="shared" si="1"/>
        <v>0</v>
      </c>
      <c r="D103" s="99" t="s">
        <v>324</v>
      </c>
      <c r="N103" s="102"/>
    </row>
    <row r="104" spans="1:14" hidden="1">
      <c r="A104" s="25" t="s">
        <v>289</v>
      </c>
      <c r="B104" s="25" t="s">
        <v>319</v>
      </c>
      <c r="C104" s="24">
        <f t="shared" si="1"/>
        <v>0</v>
      </c>
      <c r="D104" s="99" t="s">
        <v>325</v>
      </c>
      <c r="N104" s="102"/>
    </row>
    <row r="105" spans="1:14">
      <c r="A105" s="25" t="s">
        <v>291</v>
      </c>
      <c r="B105" s="25" t="s">
        <v>319</v>
      </c>
      <c r="C105" s="24">
        <f t="shared" si="1"/>
        <v>0</v>
      </c>
      <c r="N105" s="102"/>
    </row>
    <row r="106" spans="1:14">
      <c r="A106" s="25" t="s">
        <v>293</v>
      </c>
      <c r="B106" s="25" t="s">
        <v>319</v>
      </c>
      <c r="C106" s="24">
        <f t="shared" si="1"/>
        <v>0</v>
      </c>
      <c r="N106" s="102"/>
    </row>
    <row r="107" spans="1:14">
      <c r="A107" s="25" t="s">
        <v>295</v>
      </c>
      <c r="B107" s="25" t="s">
        <v>319</v>
      </c>
      <c r="C107" s="24">
        <f t="shared" si="1"/>
        <v>0</v>
      </c>
      <c r="N107" s="102"/>
    </row>
    <row r="108" spans="1:14">
      <c r="A108" s="25" t="s">
        <v>297</v>
      </c>
      <c r="B108" s="25" t="s">
        <v>319</v>
      </c>
      <c r="C108" s="24">
        <f t="shared" si="1"/>
        <v>0</v>
      </c>
      <c r="N108" s="102"/>
    </row>
    <row r="109" spans="1:14">
      <c r="A109" s="25" t="s">
        <v>299</v>
      </c>
      <c r="B109" s="25" t="s">
        <v>319</v>
      </c>
      <c r="C109" s="24">
        <f t="shared" si="1"/>
        <v>0</v>
      </c>
      <c r="N109" s="102"/>
    </row>
    <row r="110" spans="1:14">
      <c r="A110" s="25" t="s">
        <v>301</v>
      </c>
      <c r="B110" s="25" t="s">
        <v>319</v>
      </c>
      <c r="C110" s="24">
        <f t="shared" si="1"/>
        <v>0</v>
      </c>
      <c r="N110" s="102"/>
    </row>
    <row r="111" spans="1:14">
      <c r="A111" s="25" t="s">
        <v>303</v>
      </c>
      <c r="B111" s="25" t="s">
        <v>319</v>
      </c>
      <c r="C111" s="24">
        <f t="shared" si="1"/>
        <v>0</v>
      </c>
      <c r="N111" s="102"/>
    </row>
    <row r="112" spans="1:14">
      <c r="A112" s="25" t="s">
        <v>304</v>
      </c>
      <c r="B112" s="25" t="s">
        <v>319</v>
      </c>
      <c r="C112" s="24">
        <f t="shared" si="1"/>
        <v>0</v>
      </c>
      <c r="N112" s="102"/>
    </row>
    <row r="113" spans="14:14">
      <c r="N113" s="102"/>
    </row>
    <row r="114" spans="14:14">
      <c r="N114" s="102"/>
    </row>
    <row r="115" spans="14:14">
      <c r="N115" s="102"/>
    </row>
    <row r="116" spans="14:14">
      <c r="N116" s="102"/>
    </row>
    <row r="117" spans="14:14">
      <c r="N117" s="102"/>
    </row>
    <row r="118" spans="14:14">
      <c r="N118" s="102"/>
    </row>
    <row r="119" spans="14:14">
      <c r="N119" s="102"/>
    </row>
    <row r="120" spans="14:14">
      <c r="N120" s="102"/>
    </row>
    <row r="121" spans="14:14">
      <c r="N121" s="102"/>
    </row>
    <row r="122" spans="14:14">
      <c r="N122" s="102"/>
    </row>
    <row r="123" spans="14:14">
      <c r="N123" s="102"/>
    </row>
    <row r="124" spans="14:14">
      <c r="N124" s="102"/>
    </row>
    <row r="125" spans="14:14">
      <c r="N125" s="102"/>
    </row>
    <row r="126" spans="14:14">
      <c r="N126" s="102"/>
    </row>
    <row r="127" spans="14:14">
      <c r="N127" s="102"/>
    </row>
    <row r="128" spans="14:14">
      <c r="N128" s="102"/>
    </row>
    <row r="129" spans="14:14">
      <c r="N129" s="102"/>
    </row>
    <row r="130" spans="14:14">
      <c r="N130" s="102"/>
    </row>
    <row r="131" spans="14:14">
      <c r="N131" s="102"/>
    </row>
    <row r="132" spans="14:14">
      <c r="N132" s="102"/>
    </row>
    <row r="133" spans="14:14">
      <c r="N133" s="102"/>
    </row>
    <row r="134" spans="14:14">
      <c r="N134" s="102"/>
    </row>
    <row r="135" spans="14:14">
      <c r="N135" s="102"/>
    </row>
    <row r="136" spans="14:14">
      <c r="N136" s="102"/>
    </row>
    <row r="137" spans="14:14">
      <c r="N137" s="102"/>
    </row>
    <row r="138" spans="14:14">
      <c r="N138" s="102"/>
    </row>
    <row r="139" spans="14:14">
      <c r="N139" s="102"/>
    </row>
    <row r="140" spans="14:14">
      <c r="N140" s="102"/>
    </row>
    <row r="141" spans="14:14">
      <c r="N141" s="102"/>
    </row>
    <row r="142" spans="14:14">
      <c r="N142" s="102"/>
    </row>
    <row r="143" spans="14:14">
      <c r="N143" s="102"/>
    </row>
    <row r="144" spans="14:14">
      <c r="N144" s="102"/>
    </row>
    <row r="145" spans="14:14">
      <c r="N145" s="102"/>
    </row>
    <row r="146" spans="14:14">
      <c r="N146" s="102"/>
    </row>
    <row r="147" spans="14:14">
      <c r="N147" s="102"/>
    </row>
    <row r="148" spans="14:14">
      <c r="N148" s="102"/>
    </row>
    <row r="149" spans="14:14">
      <c r="N149" s="102"/>
    </row>
    <row r="150" spans="14:14">
      <c r="N150" s="102"/>
    </row>
    <row r="151" spans="14:14">
      <c r="N151" s="102"/>
    </row>
    <row r="152" spans="14:14">
      <c r="N152" s="102"/>
    </row>
    <row r="153" spans="14:14">
      <c r="N153" s="102"/>
    </row>
    <row r="154" spans="14:14">
      <c r="N154" s="102"/>
    </row>
    <row r="155" spans="14:14">
      <c r="N155" s="102"/>
    </row>
    <row r="156" spans="14:14">
      <c r="N156" s="102"/>
    </row>
    <row r="157" spans="14:14">
      <c r="N157" s="102"/>
    </row>
    <row r="158" spans="14:14">
      <c r="N158" s="102"/>
    </row>
    <row r="159" spans="14:14">
      <c r="N159" s="102"/>
    </row>
    <row r="160" spans="14:14">
      <c r="N160" s="102"/>
    </row>
    <row r="161" spans="14:14">
      <c r="N161" s="102"/>
    </row>
    <row r="162" spans="14:14">
      <c r="N162" s="102"/>
    </row>
    <row r="163" spans="14:14">
      <c r="N163" s="102"/>
    </row>
    <row r="164" spans="14:14">
      <c r="N164" s="102"/>
    </row>
    <row r="165" spans="14:14">
      <c r="N165" s="102"/>
    </row>
    <row r="166" spans="14:14">
      <c r="N166" s="102"/>
    </row>
    <row r="167" spans="14:14">
      <c r="N167" s="102"/>
    </row>
    <row r="168" spans="14:14">
      <c r="N168" s="102"/>
    </row>
    <row r="169" spans="14:14">
      <c r="N169" s="102"/>
    </row>
    <row r="170" spans="14:14">
      <c r="N170" s="102"/>
    </row>
    <row r="171" spans="14:14">
      <c r="N171" s="102"/>
    </row>
    <row r="172" spans="14:14">
      <c r="N172" s="102"/>
    </row>
    <row r="173" spans="14:14">
      <c r="N173" s="102"/>
    </row>
    <row r="174" spans="14:14">
      <c r="N174" s="102"/>
    </row>
    <row r="175" spans="14:14">
      <c r="N175" s="102"/>
    </row>
    <row r="176" spans="14:14">
      <c r="N176" s="102"/>
    </row>
    <row r="177" spans="14:14">
      <c r="N177" s="102"/>
    </row>
    <row r="178" spans="14:14">
      <c r="N178" s="102"/>
    </row>
    <row r="179" spans="14:14">
      <c r="N179" s="102"/>
    </row>
    <row r="180" spans="14:14">
      <c r="N180" s="102"/>
    </row>
    <row r="181" spans="14:14">
      <c r="N181" s="102"/>
    </row>
    <row r="182" spans="14:14">
      <c r="N182" s="102"/>
    </row>
    <row r="183" spans="14:14">
      <c r="N183" s="102"/>
    </row>
    <row r="184" spans="14:14">
      <c r="N184" s="102"/>
    </row>
    <row r="185" spans="14:14">
      <c r="N185" s="102"/>
    </row>
    <row r="186" spans="14:14">
      <c r="N186" s="102"/>
    </row>
    <row r="187" spans="14:14">
      <c r="N187" s="102"/>
    </row>
    <row r="188" spans="14:14">
      <c r="N188" s="102"/>
    </row>
    <row r="189" spans="14:14">
      <c r="N189" s="102"/>
    </row>
    <row r="190" spans="14:14">
      <c r="N190" s="102"/>
    </row>
    <row r="191" spans="14:14">
      <c r="N191" s="102"/>
    </row>
    <row r="192" spans="14:14">
      <c r="N192" s="102"/>
    </row>
    <row r="193" spans="14:14">
      <c r="N193" s="102"/>
    </row>
    <row r="194" spans="14:14">
      <c r="N194" s="102"/>
    </row>
    <row r="195" spans="14:14">
      <c r="N195" s="102"/>
    </row>
    <row r="196" spans="14:14">
      <c r="N196" s="102"/>
    </row>
    <row r="197" spans="14:14">
      <c r="N197" s="102"/>
    </row>
    <row r="198" spans="14:14">
      <c r="N198" s="102"/>
    </row>
    <row r="199" spans="14:14">
      <c r="N199" s="102"/>
    </row>
    <row r="200" spans="14:14">
      <c r="N200" s="102"/>
    </row>
    <row r="201" spans="14:14">
      <c r="N201" s="102"/>
    </row>
    <row r="202" spans="14:14">
      <c r="N202" s="102"/>
    </row>
    <row r="203" spans="14:14">
      <c r="N203" s="102"/>
    </row>
    <row r="204" spans="14:14">
      <c r="N204" s="102"/>
    </row>
    <row r="205" spans="14:14">
      <c r="N205" s="102"/>
    </row>
    <row r="206" spans="14:14">
      <c r="N206" s="102"/>
    </row>
    <row r="207" spans="14:14">
      <c r="N207" s="102"/>
    </row>
    <row r="208" spans="14:14">
      <c r="N208" s="102"/>
    </row>
    <row r="209" spans="14:14">
      <c r="N209" s="102"/>
    </row>
    <row r="210" spans="14:14">
      <c r="N210" s="102"/>
    </row>
    <row r="211" spans="14:14">
      <c r="N211" s="102"/>
    </row>
    <row r="212" spans="14:14">
      <c r="N212" s="102"/>
    </row>
    <row r="213" spans="14:14">
      <c r="N213" s="102"/>
    </row>
    <row r="214" spans="14:14">
      <c r="N214" s="102"/>
    </row>
    <row r="215" spans="14:14">
      <c r="N215" s="102"/>
    </row>
    <row r="216" spans="14:14">
      <c r="N216" s="102"/>
    </row>
    <row r="217" spans="14:14">
      <c r="N217" s="102"/>
    </row>
    <row r="218" spans="14:14">
      <c r="N218" s="102"/>
    </row>
    <row r="219" spans="14:14">
      <c r="N219" s="102"/>
    </row>
    <row r="220" spans="14:14">
      <c r="N220" s="102"/>
    </row>
    <row r="221" spans="14:14">
      <c r="N221" s="102"/>
    </row>
    <row r="222" spans="14:14">
      <c r="N222" s="102"/>
    </row>
    <row r="223" spans="14:14">
      <c r="N223" s="102"/>
    </row>
    <row r="224" spans="14:14">
      <c r="N224" s="102"/>
    </row>
    <row r="225" spans="14:14">
      <c r="N225" s="102"/>
    </row>
    <row r="226" spans="14:14">
      <c r="N226" s="102"/>
    </row>
    <row r="227" spans="14:14">
      <c r="N227" s="102"/>
    </row>
    <row r="228" spans="14:14">
      <c r="N228" s="102"/>
    </row>
    <row r="229" spans="14:14">
      <c r="N229" s="102"/>
    </row>
    <row r="230" spans="14:14">
      <c r="N230" s="102"/>
    </row>
    <row r="231" spans="14:14">
      <c r="N231" s="102"/>
    </row>
    <row r="232" spans="14:14">
      <c r="N232" s="102"/>
    </row>
    <row r="233" spans="14:14">
      <c r="N233" s="102"/>
    </row>
    <row r="234" spans="14:14">
      <c r="N234" s="102"/>
    </row>
    <row r="235" spans="14:14">
      <c r="N235" s="102"/>
    </row>
    <row r="236" spans="14:14">
      <c r="N236" s="102"/>
    </row>
    <row r="237" spans="14:14">
      <c r="N237" s="102"/>
    </row>
    <row r="238" spans="14:14">
      <c r="N238" s="102"/>
    </row>
    <row r="239" spans="14:14">
      <c r="N239" s="102"/>
    </row>
    <row r="240" spans="14:14">
      <c r="N240" s="102"/>
    </row>
    <row r="241" spans="14:14">
      <c r="N241" s="102"/>
    </row>
    <row r="242" spans="14:14">
      <c r="N242" s="102"/>
    </row>
    <row r="243" spans="14:14">
      <c r="N243" s="102"/>
    </row>
    <row r="244" spans="14:14">
      <c r="N244" s="102"/>
    </row>
    <row r="245" spans="14:14">
      <c r="N245" s="102"/>
    </row>
    <row r="246" spans="14:14">
      <c r="N246" s="102"/>
    </row>
    <row r="247" spans="14:14">
      <c r="N247" s="102"/>
    </row>
    <row r="248" spans="14:14">
      <c r="N248" s="102"/>
    </row>
    <row r="249" spans="14:14">
      <c r="N249" s="102"/>
    </row>
    <row r="250" spans="14:14">
      <c r="N250" s="102"/>
    </row>
    <row r="251" spans="14:14">
      <c r="N251" s="102"/>
    </row>
    <row r="252" spans="14:14">
      <c r="N252" s="102"/>
    </row>
    <row r="253" spans="14:14">
      <c r="N253" s="102"/>
    </row>
    <row r="254" spans="14:14">
      <c r="N254" s="102"/>
    </row>
    <row r="255" spans="14:14">
      <c r="N255" s="102"/>
    </row>
    <row r="256" spans="14:14">
      <c r="N256" s="102"/>
    </row>
    <row r="257" spans="14:14">
      <c r="N257" s="102"/>
    </row>
    <row r="258" spans="14:14">
      <c r="N258" s="102"/>
    </row>
    <row r="259" spans="14:14">
      <c r="N259" s="102"/>
    </row>
    <row r="260" spans="14:14">
      <c r="N260" s="102"/>
    </row>
    <row r="261" spans="14:14">
      <c r="N261" s="102"/>
    </row>
    <row r="262" spans="14:14">
      <c r="N262" s="102"/>
    </row>
    <row r="263" spans="14:14">
      <c r="N263" s="102"/>
    </row>
    <row r="264" spans="14:14">
      <c r="N264" s="102"/>
    </row>
    <row r="265" spans="14:14">
      <c r="N265" s="102"/>
    </row>
    <row r="266" spans="14:14">
      <c r="N266" s="102"/>
    </row>
    <row r="267" spans="14:14">
      <c r="N267" s="102"/>
    </row>
    <row r="268" spans="14:14">
      <c r="N268" s="102"/>
    </row>
    <row r="269" spans="14:14">
      <c r="N269" s="102"/>
    </row>
    <row r="270" spans="14:14">
      <c r="N270" s="102"/>
    </row>
    <row r="271" spans="14:14">
      <c r="N271" s="102"/>
    </row>
    <row r="272" spans="14:14">
      <c r="N272" s="102"/>
    </row>
    <row r="273" spans="14:14">
      <c r="N273" s="102"/>
    </row>
    <row r="274" spans="14:14">
      <c r="N274" s="102"/>
    </row>
    <row r="275" spans="14:14">
      <c r="N275" s="102"/>
    </row>
    <row r="276" spans="14:14">
      <c r="N276" s="102"/>
    </row>
    <row r="277" spans="14:14">
      <c r="N277" s="102"/>
    </row>
    <row r="278" spans="14:14">
      <c r="N278" s="102"/>
    </row>
    <row r="279" spans="14:14">
      <c r="N279" s="102"/>
    </row>
    <row r="280" spans="14:14">
      <c r="N280" s="102"/>
    </row>
    <row r="281" spans="14:14">
      <c r="N281" s="102"/>
    </row>
    <row r="282" spans="14:14">
      <c r="N282" s="102"/>
    </row>
    <row r="283" spans="14:14">
      <c r="N283" s="102"/>
    </row>
    <row r="284" spans="14:14">
      <c r="N284" s="102"/>
    </row>
    <row r="285" spans="14:14">
      <c r="N285" s="102"/>
    </row>
    <row r="286" spans="14:14">
      <c r="N286" s="102"/>
    </row>
    <row r="287" spans="14:14">
      <c r="N287" s="102"/>
    </row>
    <row r="288" spans="14:14">
      <c r="N288" s="102"/>
    </row>
    <row r="289" spans="14:14">
      <c r="N289" s="102"/>
    </row>
    <row r="290" spans="14:14">
      <c r="N290" s="102"/>
    </row>
    <row r="291" spans="14:14">
      <c r="N291" s="102"/>
    </row>
    <row r="292" spans="14:14">
      <c r="N292" s="102"/>
    </row>
    <row r="293" spans="14:14">
      <c r="N293" s="102"/>
    </row>
    <row r="294" spans="14:14">
      <c r="N294" s="102"/>
    </row>
    <row r="295" spans="14:14">
      <c r="N295" s="102"/>
    </row>
    <row r="296" spans="14:14">
      <c r="N296" s="102"/>
    </row>
    <row r="297" spans="14:14">
      <c r="N297" s="102"/>
    </row>
    <row r="298" spans="14:14">
      <c r="N298" s="102"/>
    </row>
    <row r="299" spans="14:14">
      <c r="N299" s="102"/>
    </row>
    <row r="300" spans="14:14">
      <c r="N300" s="102"/>
    </row>
    <row r="301" spans="14:14">
      <c r="N301" s="102"/>
    </row>
    <row r="302" spans="14:14">
      <c r="N302" s="102"/>
    </row>
    <row r="303" spans="14:14">
      <c r="N303" s="102"/>
    </row>
    <row r="304" spans="14:14">
      <c r="N304" s="102"/>
    </row>
    <row r="305" spans="14:14">
      <c r="N305" s="102"/>
    </row>
    <row r="306" spans="14:14">
      <c r="N306" s="102"/>
    </row>
    <row r="307" spans="14:14">
      <c r="N307" s="102"/>
    </row>
    <row r="308" spans="14:14">
      <c r="N308" s="102"/>
    </row>
    <row r="309" spans="14:14">
      <c r="N309" s="102"/>
    </row>
    <row r="310" spans="14:14">
      <c r="N310" s="102"/>
    </row>
    <row r="311" spans="14:14">
      <c r="N311" s="102"/>
    </row>
    <row r="312" spans="14:14">
      <c r="N312" s="102"/>
    </row>
    <row r="313" spans="14:14">
      <c r="N313" s="102"/>
    </row>
    <row r="314" spans="14:14">
      <c r="N314" s="102"/>
    </row>
    <row r="315" spans="14:14">
      <c r="N315" s="102"/>
    </row>
    <row r="316" spans="14:14">
      <c r="N316" s="102"/>
    </row>
    <row r="317" spans="14:14">
      <c r="N317" s="102"/>
    </row>
    <row r="318" spans="14:14">
      <c r="N318" s="102"/>
    </row>
    <row r="319" spans="14:14">
      <c r="N319" s="102"/>
    </row>
    <row r="320" spans="14:14">
      <c r="N320" s="102"/>
    </row>
    <row r="321" spans="14:14">
      <c r="N321" s="102"/>
    </row>
    <row r="322" spans="14:14">
      <c r="N322" s="102"/>
    </row>
    <row r="323" spans="14:14">
      <c r="N323" s="102"/>
    </row>
    <row r="324" spans="14:14">
      <c r="N324" s="102"/>
    </row>
    <row r="325" spans="14:14">
      <c r="N325" s="102"/>
    </row>
    <row r="326" spans="14:14">
      <c r="N326" s="102"/>
    </row>
    <row r="327" spans="14:14">
      <c r="N327" s="102"/>
    </row>
    <row r="328" spans="14:14">
      <c r="N328" s="102"/>
    </row>
    <row r="329" spans="14:14">
      <c r="N329" s="102"/>
    </row>
    <row r="330" spans="14:14">
      <c r="N330" s="102"/>
    </row>
    <row r="331" spans="14:14">
      <c r="N331" s="102"/>
    </row>
    <row r="332" spans="14:14">
      <c r="N332" s="102"/>
    </row>
    <row r="333" spans="14:14">
      <c r="N333" s="102"/>
    </row>
    <row r="334" spans="14:14">
      <c r="N334" s="102"/>
    </row>
    <row r="335" spans="14:14">
      <c r="N335" s="102"/>
    </row>
    <row r="336" spans="14:14">
      <c r="N336" s="102"/>
    </row>
    <row r="337" spans="14:14">
      <c r="N337" s="102"/>
    </row>
    <row r="338" spans="14:14">
      <c r="N338" s="102"/>
    </row>
    <row r="339" spans="14:14">
      <c r="N339" s="102"/>
    </row>
    <row r="340" spans="14:14">
      <c r="N340" s="102"/>
    </row>
    <row r="341" spans="14:14">
      <c r="N341" s="102"/>
    </row>
    <row r="342" spans="14:14">
      <c r="N342" s="102"/>
    </row>
    <row r="343" spans="14:14">
      <c r="N343" s="102"/>
    </row>
    <row r="344" spans="14:14">
      <c r="N344" s="102"/>
    </row>
    <row r="345" spans="14:14">
      <c r="N345" s="102"/>
    </row>
    <row r="346" spans="14:14">
      <c r="N346" s="102"/>
    </row>
    <row r="347" spans="14:14">
      <c r="N347" s="102"/>
    </row>
    <row r="348" spans="14:14">
      <c r="N348" s="102"/>
    </row>
    <row r="349" spans="14:14">
      <c r="N349" s="102"/>
    </row>
    <row r="350" spans="14:14">
      <c r="N350" s="102"/>
    </row>
    <row r="351" spans="14:14">
      <c r="N351" s="102"/>
    </row>
    <row r="352" spans="14:14">
      <c r="N352" s="102"/>
    </row>
    <row r="353" spans="14:14">
      <c r="N353" s="102"/>
    </row>
    <row r="354" spans="14:14">
      <c r="N354" s="102"/>
    </row>
    <row r="355" spans="14:14">
      <c r="N355" s="102"/>
    </row>
    <row r="356" spans="14:14">
      <c r="N356" s="102"/>
    </row>
    <row r="357" spans="14:14">
      <c r="N357" s="102"/>
    </row>
    <row r="358" spans="14:14">
      <c r="N358" s="102"/>
    </row>
    <row r="359" spans="14:14">
      <c r="N359" s="102"/>
    </row>
    <row r="360" spans="14:14">
      <c r="N360" s="102"/>
    </row>
    <row r="361" spans="14:14">
      <c r="N361" s="102"/>
    </row>
    <row r="362" spans="14:14">
      <c r="N362" s="102"/>
    </row>
    <row r="363" spans="14:14">
      <c r="N363" s="102"/>
    </row>
    <row r="364" spans="14:14">
      <c r="N364" s="102"/>
    </row>
    <row r="365" spans="14:14">
      <c r="N365" s="102"/>
    </row>
  </sheetData>
  <sheetProtection selectLockedCells="1"/>
  <mergeCells count="11">
    <mergeCell ref="F16:J16"/>
    <mergeCell ref="F17:J17"/>
    <mergeCell ref="F18:J18"/>
    <mergeCell ref="F19:J19"/>
    <mergeCell ref="F86:J86"/>
    <mergeCell ref="F15:J15"/>
    <mergeCell ref="F3:H3"/>
    <mergeCell ref="F4:H4"/>
    <mergeCell ref="F6:H6"/>
    <mergeCell ref="F7:H7"/>
    <mergeCell ref="F14:J14"/>
  </mergeCells>
  <dataValidations count="1">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04289D41-AA67-49E6-80AA-9BE4C96C3D49}">
      <formula1>$D$100:$D$104</formula1>
    </dataValidation>
  </dataValidations>
  <pageMargins left="1.1811023622047245" right="0.78740157480314965" top="0.78740157480314965" bottom="0.78740157480314965" header="0.51181102362204722" footer="0.51181102362204722"/>
  <pageSetup paperSize="9" scale="62" orientation="portrait" r:id="rId1"/>
  <headerFooter scaleWithDoc="0" alignWithMargins="0">
    <oddHeader>&amp;L&amp;"-,Regular"&amp;8&amp;F&amp;R&amp;"-,Regular"&amp;8&amp;A</oddHeader>
  </headerFooter>
  <colBreaks count="1" manualBreakCount="1">
    <brk id="7" max="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FB09E-3E58-41DE-A952-F7A8A6D17EBA}">
  <sheetPr>
    <tabColor theme="0"/>
  </sheetPr>
  <dimension ref="A1:WWE49"/>
  <sheetViews>
    <sheetView topLeftCell="A10" workbookViewId="0">
      <selection activeCell="D48" sqref="A48:XFD1048576"/>
    </sheetView>
  </sheetViews>
  <sheetFormatPr defaultColWidth="0" defaultRowHeight="12.5" zeroHeight="1"/>
  <cols>
    <col min="1" max="2" width="7.58203125" style="48" customWidth="1"/>
    <col min="3" max="3" width="45.58203125" style="48" customWidth="1"/>
    <col min="4" max="17" width="7.58203125" style="48" customWidth="1"/>
    <col min="18" max="18" width="7.75" style="131" customWidth="1"/>
    <col min="19" max="23" width="7.75" style="131" hidden="1"/>
    <col min="24" max="258" width="7.58203125" style="48" hidden="1"/>
    <col min="259" max="259" width="37.25" style="48" hidden="1"/>
    <col min="260" max="273" width="7.58203125" style="48" hidden="1"/>
    <col min="274" max="279" width="7.75" style="48" hidden="1"/>
    <col min="280" max="514" width="7.58203125" style="48" hidden="1"/>
    <col min="515" max="515" width="37.25" style="48" hidden="1"/>
    <col min="516" max="529" width="7.58203125" style="48" hidden="1"/>
    <col min="530" max="535" width="7.75" style="48" hidden="1"/>
    <col min="536" max="770" width="7.58203125" style="48" hidden="1"/>
    <col min="771" max="771" width="37.25" style="48" hidden="1"/>
    <col min="772" max="785" width="7.58203125" style="48" hidden="1"/>
    <col min="786" max="791" width="7.75" style="48" hidden="1"/>
    <col min="792" max="1026" width="7.58203125" style="48" hidden="1"/>
    <col min="1027" max="1027" width="37.25" style="48" hidden="1"/>
    <col min="1028" max="1041" width="7.58203125" style="48" hidden="1"/>
    <col min="1042" max="1047" width="7.75" style="48" hidden="1"/>
    <col min="1048" max="1282" width="7.58203125" style="48" hidden="1"/>
    <col min="1283" max="1283" width="37.25" style="48" hidden="1"/>
    <col min="1284" max="1297" width="7.58203125" style="48" hidden="1"/>
    <col min="1298" max="1303" width="7.75" style="48" hidden="1"/>
    <col min="1304" max="1538" width="7.58203125" style="48" hidden="1"/>
    <col min="1539" max="1539" width="37.25" style="48" hidden="1"/>
    <col min="1540" max="1553" width="7.58203125" style="48" hidden="1"/>
    <col min="1554" max="1559" width="7.75" style="48" hidden="1"/>
    <col min="1560" max="1794" width="7.58203125" style="48" hidden="1"/>
    <col min="1795" max="1795" width="37.25" style="48" hidden="1"/>
    <col min="1796" max="1809" width="7.58203125" style="48" hidden="1"/>
    <col min="1810" max="1815" width="7.75" style="48" hidden="1"/>
    <col min="1816" max="2050" width="7.58203125" style="48" hidden="1"/>
    <col min="2051" max="2051" width="37.25" style="48" hidden="1"/>
    <col min="2052" max="2065" width="7.58203125" style="48" hidden="1"/>
    <col min="2066" max="2071" width="7.75" style="48" hidden="1"/>
    <col min="2072" max="2306" width="7.58203125" style="48" hidden="1"/>
    <col min="2307" max="2307" width="37.25" style="48" hidden="1"/>
    <col min="2308" max="2321" width="7.58203125" style="48" hidden="1"/>
    <col min="2322" max="2327" width="7.75" style="48" hidden="1"/>
    <col min="2328" max="2562" width="7.58203125" style="48" hidden="1"/>
    <col min="2563" max="2563" width="37.25" style="48" hidden="1"/>
    <col min="2564" max="2577" width="7.58203125" style="48" hidden="1"/>
    <col min="2578" max="2583" width="7.75" style="48" hidden="1"/>
    <col min="2584" max="2818" width="7.58203125" style="48" hidden="1"/>
    <col min="2819" max="2819" width="37.25" style="48" hidden="1"/>
    <col min="2820" max="2833" width="7.58203125" style="48" hidden="1"/>
    <col min="2834" max="2839" width="7.75" style="48" hidden="1"/>
    <col min="2840" max="3074" width="7.58203125" style="48" hidden="1"/>
    <col min="3075" max="3075" width="37.25" style="48" hidden="1"/>
    <col min="3076" max="3089" width="7.58203125" style="48" hidden="1"/>
    <col min="3090" max="3095" width="7.75" style="48" hidden="1"/>
    <col min="3096" max="3330" width="7.58203125" style="48" hidden="1"/>
    <col min="3331" max="3331" width="37.25" style="48" hidden="1"/>
    <col min="3332" max="3345" width="7.58203125" style="48" hidden="1"/>
    <col min="3346" max="3351" width="7.75" style="48" hidden="1"/>
    <col min="3352" max="3586" width="7.58203125" style="48" hidden="1"/>
    <col min="3587" max="3587" width="37.25" style="48" hidden="1"/>
    <col min="3588" max="3601" width="7.58203125" style="48" hidden="1"/>
    <col min="3602" max="3607" width="7.75" style="48" hidden="1"/>
    <col min="3608" max="3842" width="7.58203125" style="48" hidden="1"/>
    <col min="3843" max="3843" width="37.25" style="48" hidden="1"/>
    <col min="3844" max="3857" width="7.58203125" style="48" hidden="1"/>
    <col min="3858" max="3863" width="7.75" style="48" hidden="1"/>
    <col min="3864" max="4098" width="7.58203125" style="48" hidden="1"/>
    <col min="4099" max="4099" width="37.25" style="48" hidden="1"/>
    <col min="4100" max="4113" width="7.58203125" style="48" hidden="1"/>
    <col min="4114" max="4119" width="7.75" style="48" hidden="1"/>
    <col min="4120" max="4354" width="7.58203125" style="48" hidden="1"/>
    <col min="4355" max="4355" width="37.25" style="48" hidden="1"/>
    <col min="4356" max="4369" width="7.58203125" style="48" hidden="1"/>
    <col min="4370" max="4375" width="7.75" style="48" hidden="1"/>
    <col min="4376" max="4610" width="7.58203125" style="48" hidden="1"/>
    <col min="4611" max="4611" width="37.25" style="48" hidden="1"/>
    <col min="4612" max="4625" width="7.58203125" style="48" hidden="1"/>
    <col min="4626" max="4631" width="7.75" style="48" hidden="1"/>
    <col min="4632" max="4866" width="7.58203125" style="48" hidden="1"/>
    <col min="4867" max="4867" width="37.25" style="48" hidden="1"/>
    <col min="4868" max="4881" width="7.58203125" style="48" hidden="1"/>
    <col min="4882" max="4887" width="7.75" style="48" hidden="1"/>
    <col min="4888" max="5122" width="7.58203125" style="48" hidden="1"/>
    <col min="5123" max="5123" width="37.25" style="48" hidden="1"/>
    <col min="5124" max="5137" width="7.58203125" style="48" hidden="1"/>
    <col min="5138" max="5143" width="7.75" style="48" hidden="1"/>
    <col min="5144" max="5378" width="7.58203125" style="48" hidden="1"/>
    <col min="5379" max="5379" width="37.25" style="48" hidden="1"/>
    <col min="5380" max="5393" width="7.58203125" style="48" hidden="1"/>
    <col min="5394" max="5399" width="7.75" style="48" hidden="1"/>
    <col min="5400" max="5634" width="7.58203125" style="48" hidden="1"/>
    <col min="5635" max="5635" width="37.25" style="48" hidden="1"/>
    <col min="5636" max="5649" width="7.58203125" style="48" hidden="1"/>
    <col min="5650" max="5655" width="7.75" style="48" hidden="1"/>
    <col min="5656" max="5890" width="7.58203125" style="48" hidden="1"/>
    <col min="5891" max="5891" width="37.25" style="48" hidden="1"/>
    <col min="5892" max="5905" width="7.58203125" style="48" hidden="1"/>
    <col min="5906" max="5911" width="7.75" style="48" hidden="1"/>
    <col min="5912" max="6146" width="7.58203125" style="48" hidden="1"/>
    <col min="6147" max="6147" width="37.25" style="48" hidden="1"/>
    <col min="6148" max="6161" width="7.58203125" style="48" hidden="1"/>
    <col min="6162" max="6167" width="7.75" style="48" hidden="1"/>
    <col min="6168" max="6402" width="7.58203125" style="48" hidden="1"/>
    <col min="6403" max="6403" width="37.25" style="48" hidden="1"/>
    <col min="6404" max="6417" width="7.58203125" style="48" hidden="1"/>
    <col min="6418" max="6423" width="7.75" style="48" hidden="1"/>
    <col min="6424" max="6658" width="7.58203125" style="48" hidden="1"/>
    <col min="6659" max="6659" width="37.25" style="48" hidden="1"/>
    <col min="6660" max="6673" width="7.58203125" style="48" hidden="1"/>
    <col min="6674" max="6679" width="7.75" style="48" hidden="1"/>
    <col min="6680" max="6914" width="7.58203125" style="48" hidden="1"/>
    <col min="6915" max="6915" width="37.25" style="48" hidden="1"/>
    <col min="6916" max="6929" width="7.58203125" style="48" hidden="1"/>
    <col min="6930" max="6935" width="7.75" style="48" hidden="1"/>
    <col min="6936" max="7170" width="7.58203125" style="48" hidden="1"/>
    <col min="7171" max="7171" width="37.25" style="48" hidden="1"/>
    <col min="7172" max="7185" width="7.58203125" style="48" hidden="1"/>
    <col min="7186" max="7191" width="7.75" style="48" hidden="1"/>
    <col min="7192" max="7426" width="7.58203125" style="48" hidden="1"/>
    <col min="7427" max="7427" width="37.25" style="48" hidden="1"/>
    <col min="7428" max="7441" width="7.58203125" style="48" hidden="1"/>
    <col min="7442" max="7447" width="7.75" style="48" hidden="1"/>
    <col min="7448" max="7682" width="7.58203125" style="48" hidden="1"/>
    <col min="7683" max="7683" width="37.25" style="48" hidden="1"/>
    <col min="7684" max="7697" width="7.58203125" style="48" hidden="1"/>
    <col min="7698" max="7703" width="7.75" style="48" hidden="1"/>
    <col min="7704" max="7938" width="7.58203125" style="48" hidden="1"/>
    <col min="7939" max="7939" width="37.25" style="48" hidden="1"/>
    <col min="7940" max="7953" width="7.58203125" style="48" hidden="1"/>
    <col min="7954" max="7959" width="7.75" style="48" hidden="1"/>
    <col min="7960" max="8194" width="7.58203125" style="48" hidden="1"/>
    <col min="8195" max="8195" width="37.25" style="48" hidden="1"/>
    <col min="8196" max="8209" width="7.58203125" style="48" hidden="1"/>
    <col min="8210" max="8215" width="7.75" style="48" hidden="1"/>
    <col min="8216" max="8450" width="7.58203125" style="48" hidden="1"/>
    <col min="8451" max="8451" width="37.25" style="48" hidden="1"/>
    <col min="8452" max="8465" width="7.58203125" style="48" hidden="1"/>
    <col min="8466" max="8471" width="7.75" style="48" hidden="1"/>
    <col min="8472" max="8706" width="7.58203125" style="48" hidden="1"/>
    <col min="8707" max="8707" width="37.25" style="48" hidden="1"/>
    <col min="8708" max="8721" width="7.58203125" style="48" hidden="1"/>
    <col min="8722" max="8727" width="7.75" style="48" hidden="1"/>
    <col min="8728" max="8962" width="7.58203125" style="48" hidden="1"/>
    <col min="8963" max="8963" width="37.25" style="48" hidden="1"/>
    <col min="8964" max="8977" width="7.58203125" style="48" hidden="1"/>
    <col min="8978" max="8983" width="7.75" style="48" hidden="1"/>
    <col min="8984" max="9218" width="7.58203125" style="48" hidden="1"/>
    <col min="9219" max="9219" width="37.25" style="48" hidden="1"/>
    <col min="9220" max="9233" width="7.58203125" style="48" hidden="1"/>
    <col min="9234" max="9239" width="7.75" style="48" hidden="1"/>
    <col min="9240" max="9474" width="7.58203125" style="48" hidden="1"/>
    <col min="9475" max="9475" width="37.25" style="48" hidden="1"/>
    <col min="9476" max="9489" width="7.58203125" style="48" hidden="1"/>
    <col min="9490" max="9495" width="7.75" style="48" hidden="1"/>
    <col min="9496" max="9730" width="7.58203125" style="48" hidden="1"/>
    <col min="9731" max="9731" width="37.25" style="48" hidden="1"/>
    <col min="9732" max="9745" width="7.58203125" style="48" hidden="1"/>
    <col min="9746" max="9751" width="7.75" style="48" hidden="1"/>
    <col min="9752" max="9986" width="7.58203125" style="48" hidden="1"/>
    <col min="9987" max="9987" width="37.25" style="48" hidden="1"/>
    <col min="9988" max="10001" width="7.58203125" style="48" hidden="1"/>
    <col min="10002" max="10007" width="7.75" style="48" hidden="1"/>
    <col min="10008" max="10242" width="7.58203125" style="48" hidden="1"/>
    <col min="10243" max="10243" width="37.25" style="48" hidden="1"/>
    <col min="10244" max="10257" width="7.58203125" style="48" hidden="1"/>
    <col min="10258" max="10263" width="7.75" style="48" hidden="1"/>
    <col min="10264" max="10498" width="7.58203125" style="48" hidden="1"/>
    <col min="10499" max="10499" width="37.25" style="48" hidden="1"/>
    <col min="10500" max="10513" width="7.58203125" style="48" hidden="1"/>
    <col min="10514" max="10519" width="7.75" style="48" hidden="1"/>
    <col min="10520" max="10754" width="7.58203125" style="48" hidden="1"/>
    <col min="10755" max="10755" width="37.25" style="48" hidden="1"/>
    <col min="10756" max="10769" width="7.58203125" style="48" hidden="1"/>
    <col min="10770" max="10775" width="7.75" style="48" hidden="1"/>
    <col min="10776" max="11010" width="7.58203125" style="48" hidden="1"/>
    <col min="11011" max="11011" width="37.25" style="48" hidden="1"/>
    <col min="11012" max="11025" width="7.58203125" style="48" hidden="1"/>
    <col min="11026" max="11031" width="7.75" style="48" hidden="1"/>
    <col min="11032" max="11266" width="7.58203125" style="48" hidden="1"/>
    <col min="11267" max="11267" width="37.25" style="48" hidden="1"/>
    <col min="11268" max="11281" width="7.58203125" style="48" hidden="1"/>
    <col min="11282" max="11287" width="7.75" style="48" hidden="1"/>
    <col min="11288" max="11522" width="7.58203125" style="48" hidden="1"/>
    <col min="11523" max="11523" width="37.25" style="48" hidden="1"/>
    <col min="11524" max="11537" width="7.58203125" style="48" hidden="1"/>
    <col min="11538" max="11543" width="7.75" style="48" hidden="1"/>
    <col min="11544" max="11778" width="7.58203125" style="48" hidden="1"/>
    <col min="11779" max="11779" width="37.25" style="48" hidden="1"/>
    <col min="11780" max="11793" width="7.58203125" style="48" hidden="1"/>
    <col min="11794" max="11799" width="7.75" style="48" hidden="1"/>
    <col min="11800" max="12034" width="7.58203125" style="48" hidden="1"/>
    <col min="12035" max="12035" width="37.25" style="48" hidden="1"/>
    <col min="12036" max="12049" width="7.58203125" style="48" hidden="1"/>
    <col min="12050" max="12055" width="7.75" style="48" hidden="1"/>
    <col min="12056" max="12290" width="7.58203125" style="48" hidden="1"/>
    <col min="12291" max="12291" width="37.25" style="48" hidden="1"/>
    <col min="12292" max="12305" width="7.58203125" style="48" hidden="1"/>
    <col min="12306" max="12311" width="7.75" style="48" hidden="1"/>
    <col min="12312" max="12546" width="7.58203125" style="48" hidden="1"/>
    <col min="12547" max="12547" width="37.25" style="48" hidden="1"/>
    <col min="12548" max="12561" width="7.58203125" style="48" hidden="1"/>
    <col min="12562" max="12567" width="7.75" style="48" hidden="1"/>
    <col min="12568" max="12802" width="7.58203125" style="48" hidden="1"/>
    <col min="12803" max="12803" width="37.25" style="48" hidden="1"/>
    <col min="12804" max="12817" width="7.58203125" style="48" hidden="1"/>
    <col min="12818" max="12823" width="7.75" style="48" hidden="1"/>
    <col min="12824" max="13058" width="7.58203125" style="48" hidden="1"/>
    <col min="13059" max="13059" width="37.25" style="48" hidden="1"/>
    <col min="13060" max="13073" width="7.58203125" style="48" hidden="1"/>
    <col min="13074" max="13079" width="7.75" style="48" hidden="1"/>
    <col min="13080" max="13314" width="7.58203125" style="48" hidden="1"/>
    <col min="13315" max="13315" width="37.25" style="48" hidden="1"/>
    <col min="13316" max="13329" width="7.58203125" style="48" hidden="1"/>
    <col min="13330" max="13335" width="7.75" style="48" hidden="1"/>
    <col min="13336" max="13570" width="7.58203125" style="48" hidden="1"/>
    <col min="13571" max="13571" width="37.25" style="48" hidden="1"/>
    <col min="13572" max="13585" width="7.58203125" style="48" hidden="1"/>
    <col min="13586" max="13591" width="7.75" style="48" hidden="1"/>
    <col min="13592" max="13826" width="7.58203125" style="48" hidden="1"/>
    <col min="13827" max="13827" width="37.25" style="48" hidden="1"/>
    <col min="13828" max="13841" width="7.58203125" style="48" hidden="1"/>
    <col min="13842" max="13847" width="7.75" style="48" hidden="1"/>
    <col min="13848" max="14082" width="7.58203125" style="48" hidden="1"/>
    <col min="14083" max="14083" width="37.25" style="48" hidden="1"/>
    <col min="14084" max="14097" width="7.58203125" style="48" hidden="1"/>
    <col min="14098" max="14103" width="7.75" style="48" hidden="1"/>
    <col min="14104" max="14338" width="7.58203125" style="48" hidden="1"/>
    <col min="14339" max="14339" width="37.25" style="48" hidden="1"/>
    <col min="14340" max="14353" width="7.58203125" style="48" hidden="1"/>
    <col min="14354" max="14359" width="7.75" style="48" hidden="1"/>
    <col min="14360" max="14594" width="7.58203125" style="48" hidden="1"/>
    <col min="14595" max="14595" width="37.25" style="48" hidden="1"/>
    <col min="14596" max="14609" width="7.58203125" style="48" hidden="1"/>
    <col min="14610" max="14615" width="7.75" style="48" hidden="1"/>
    <col min="14616" max="14850" width="7.58203125" style="48" hidden="1"/>
    <col min="14851" max="14851" width="37.25" style="48" hidden="1"/>
    <col min="14852" max="14865" width="7.58203125" style="48" hidden="1"/>
    <col min="14866" max="14871" width="7.75" style="48" hidden="1"/>
    <col min="14872" max="15106" width="7.58203125" style="48" hidden="1"/>
    <col min="15107" max="15107" width="37.25" style="48" hidden="1"/>
    <col min="15108" max="15121" width="7.58203125" style="48" hidden="1"/>
    <col min="15122" max="15127" width="7.75" style="48" hidden="1"/>
    <col min="15128" max="15362" width="7.58203125" style="48" hidden="1"/>
    <col min="15363" max="15363" width="37.25" style="48" hidden="1"/>
    <col min="15364" max="15377" width="7.58203125" style="48" hidden="1"/>
    <col min="15378" max="15383" width="7.75" style="48" hidden="1"/>
    <col min="15384" max="15618" width="7.58203125" style="48" hidden="1"/>
    <col min="15619" max="15619" width="37.25" style="48" hidden="1"/>
    <col min="15620" max="15633" width="7.58203125" style="48" hidden="1"/>
    <col min="15634" max="15639" width="7.75" style="48" hidden="1"/>
    <col min="15640" max="15874" width="7.58203125" style="48" hidden="1"/>
    <col min="15875" max="15875" width="37.25" style="48" hidden="1"/>
    <col min="15876" max="15889" width="7.58203125" style="48" hidden="1"/>
    <col min="15890" max="15895" width="7.75" style="48" hidden="1"/>
    <col min="15896" max="16130" width="7.58203125" style="48" hidden="1"/>
    <col min="16131" max="16131" width="37.25" style="48" hidden="1"/>
    <col min="16132" max="16145" width="7.58203125" style="48" hidden="1"/>
    <col min="16146" max="16151" width="7.75" style="48" hidden="1"/>
    <col min="16152" max="16384" width="7.58203125" style="48" hidden="1"/>
  </cols>
  <sheetData>
    <row r="1" spans="1:17" ht="14" thickBot="1">
      <c r="A1" s="53"/>
      <c r="B1" s="53"/>
      <c r="C1" s="53"/>
      <c r="D1" s="53"/>
      <c r="E1" s="53"/>
      <c r="F1" s="53"/>
      <c r="G1" s="53"/>
      <c r="H1" s="53"/>
      <c r="I1" s="53"/>
      <c r="J1" s="53"/>
      <c r="K1" s="53"/>
      <c r="L1" s="53"/>
      <c r="M1" s="53"/>
      <c r="N1" s="53"/>
      <c r="O1" s="53"/>
      <c r="P1" s="53"/>
      <c r="Q1" s="131"/>
    </row>
    <row r="2" spans="1:17" ht="15.5" thickBot="1">
      <c r="A2" s="53"/>
      <c r="B2" s="54"/>
      <c r="C2" s="55" t="s">
        <v>446</v>
      </c>
      <c r="D2" s="56"/>
      <c r="E2" s="56"/>
      <c r="F2" s="56"/>
      <c r="G2" s="56"/>
      <c r="H2" s="132" t="s">
        <v>590</v>
      </c>
      <c r="I2" s="56"/>
      <c r="J2" s="56"/>
      <c r="K2" s="56"/>
      <c r="L2" s="56"/>
      <c r="M2" s="56"/>
      <c r="N2" s="56"/>
      <c r="O2" s="56"/>
      <c r="P2" s="56"/>
      <c r="Q2" s="133"/>
    </row>
    <row r="3" spans="1:17" ht="13.5">
      <c r="A3" s="53"/>
      <c r="B3" s="53"/>
      <c r="C3" s="53"/>
      <c r="D3" s="53"/>
      <c r="E3" s="53"/>
      <c r="F3" s="53"/>
      <c r="G3" s="53"/>
      <c r="H3" s="53"/>
      <c r="I3" s="53"/>
      <c r="J3" s="53"/>
      <c r="K3" s="53"/>
      <c r="L3" s="53"/>
      <c r="M3" s="53"/>
      <c r="N3" s="53"/>
      <c r="O3" s="53"/>
      <c r="P3" s="53"/>
      <c r="Q3" s="131"/>
    </row>
    <row r="4" spans="1:17" ht="13.5">
      <c r="A4" s="53"/>
      <c r="B4" s="53"/>
      <c r="C4" s="57" t="s">
        <v>326</v>
      </c>
      <c r="D4" s="58"/>
      <c r="E4" s="58"/>
      <c r="F4" s="58"/>
      <c r="G4" s="58"/>
      <c r="H4" s="58"/>
      <c r="I4" s="58"/>
      <c r="J4" s="58"/>
      <c r="K4" s="58"/>
      <c r="L4" s="58"/>
      <c r="M4" s="58"/>
      <c r="N4" s="58"/>
      <c r="O4" s="58"/>
      <c r="P4" s="58"/>
      <c r="Q4" s="131"/>
    </row>
    <row r="5" spans="1:17" ht="13.5">
      <c r="A5" s="53"/>
      <c r="B5" s="53"/>
      <c r="C5" s="59" t="s">
        <v>327</v>
      </c>
      <c r="D5" s="60"/>
      <c r="E5" s="61"/>
      <c r="F5" s="61"/>
      <c r="G5" s="61"/>
      <c r="H5" s="61"/>
      <c r="I5" s="61"/>
      <c r="J5" s="61"/>
      <c r="K5" s="61"/>
      <c r="L5" s="61"/>
      <c r="M5" s="61"/>
      <c r="N5" s="61"/>
      <c r="O5" s="61"/>
      <c r="P5" s="53"/>
      <c r="Q5" s="131"/>
    </row>
    <row r="6" spans="1:17" ht="13.5">
      <c r="A6" s="53"/>
      <c r="B6" s="53"/>
      <c r="C6" s="62" t="s">
        <v>426</v>
      </c>
      <c r="D6" s="63"/>
      <c r="E6" s="64"/>
      <c r="F6" s="64"/>
      <c r="G6" s="64"/>
      <c r="H6" s="64"/>
      <c r="I6" s="64"/>
      <c r="J6" s="65"/>
      <c r="K6" s="65"/>
      <c r="L6" s="65"/>
      <c r="M6" s="65"/>
      <c r="N6" s="65"/>
      <c r="O6" s="61"/>
      <c r="P6" s="53"/>
      <c r="Q6" s="131"/>
    </row>
    <row r="7" spans="1:17" s="131" customFormat="1" ht="13.5">
      <c r="A7" s="53"/>
      <c r="B7" s="53"/>
      <c r="C7" s="62" t="s">
        <v>447</v>
      </c>
      <c r="D7" s="66"/>
      <c r="E7" s="67"/>
      <c r="F7" s="67"/>
      <c r="G7" s="67"/>
      <c r="H7" s="67"/>
      <c r="I7" s="67"/>
      <c r="J7" s="68"/>
      <c r="K7" s="68"/>
      <c r="L7" s="68"/>
      <c r="M7" s="68"/>
      <c r="N7" s="68"/>
      <c r="O7" s="61"/>
      <c r="P7" s="53"/>
    </row>
    <row r="8" spans="1:17" s="131" customFormat="1" ht="13.5">
      <c r="A8" s="53"/>
      <c r="B8" s="53"/>
      <c r="C8" s="62" t="s">
        <v>448</v>
      </c>
      <c r="D8" s="66"/>
      <c r="E8" s="67"/>
      <c r="F8" s="67"/>
      <c r="G8" s="67"/>
      <c r="H8" s="67"/>
      <c r="I8" s="67"/>
      <c r="J8" s="68"/>
      <c r="K8" s="68"/>
      <c r="L8" s="68"/>
      <c r="M8" s="68"/>
      <c r="N8" s="68"/>
      <c r="O8" s="61"/>
      <c r="P8" s="53"/>
    </row>
    <row r="9" spans="1:17" s="131" customFormat="1" ht="13.5">
      <c r="A9" s="53"/>
      <c r="B9" s="53"/>
      <c r="C9" s="62" t="s">
        <v>424</v>
      </c>
      <c r="D9" s="69"/>
      <c r="E9" s="67"/>
      <c r="F9" s="67"/>
      <c r="G9" s="67"/>
      <c r="H9" s="67"/>
      <c r="I9" s="67"/>
      <c r="J9" s="68"/>
      <c r="K9" s="68"/>
      <c r="L9" s="68"/>
      <c r="M9" s="68"/>
      <c r="N9" s="68"/>
      <c r="O9" s="61"/>
      <c r="P9" s="53"/>
    </row>
    <row r="10" spans="1:17" s="131" customFormat="1" ht="13.5">
      <c r="A10" s="53"/>
      <c r="B10" s="53"/>
      <c r="C10" s="62" t="s">
        <v>427</v>
      </c>
      <c r="D10" s="69"/>
      <c r="E10" s="67"/>
      <c r="F10" s="67"/>
      <c r="G10" s="67"/>
      <c r="H10" s="67"/>
      <c r="I10" s="67"/>
      <c r="J10" s="68"/>
      <c r="K10" s="68"/>
      <c r="L10" s="68"/>
      <c r="M10" s="68"/>
      <c r="N10" s="68"/>
      <c r="O10" s="61"/>
      <c r="P10" s="53"/>
    </row>
    <row r="11" spans="1:17" s="131" customFormat="1" ht="13.5">
      <c r="A11" s="53"/>
      <c r="B11" s="53"/>
      <c r="C11" s="70" t="s">
        <v>328</v>
      </c>
      <c r="D11" s="70"/>
      <c r="E11" s="67"/>
      <c r="F11" s="67"/>
      <c r="G11" s="67"/>
      <c r="H11" s="67"/>
      <c r="I11" s="67"/>
      <c r="J11" s="68"/>
      <c r="K11" s="68"/>
      <c r="L11" s="68"/>
      <c r="M11" s="68"/>
      <c r="N11" s="68"/>
      <c r="O11" s="61"/>
      <c r="P11" s="53"/>
    </row>
    <row r="12" spans="1:17" s="131" customFormat="1" ht="13.5">
      <c r="A12" s="53"/>
      <c r="B12" s="53"/>
      <c r="C12" s="330" t="s">
        <v>400</v>
      </c>
      <c r="D12" s="330"/>
      <c r="E12" s="330"/>
      <c r="F12" s="330"/>
      <c r="G12" s="330"/>
      <c r="H12" s="67"/>
      <c r="I12" s="67"/>
      <c r="J12" s="68"/>
      <c r="K12" s="68"/>
      <c r="L12" s="68"/>
      <c r="M12" s="68"/>
      <c r="N12" s="68"/>
      <c r="O12" s="61"/>
      <c r="P12" s="53"/>
    </row>
    <row r="13" spans="1:17" s="131" customFormat="1" ht="13.5">
      <c r="A13" s="53"/>
      <c r="B13" s="53"/>
      <c r="C13" s="53"/>
      <c r="D13" s="53"/>
      <c r="E13" s="71"/>
      <c r="F13" s="71"/>
      <c r="G13" s="71"/>
      <c r="H13" s="71"/>
      <c r="I13" s="71"/>
      <c r="J13" s="72"/>
      <c r="K13" s="72"/>
      <c r="L13" s="72"/>
      <c r="M13" s="72"/>
      <c r="N13" s="53"/>
      <c r="O13" s="53"/>
      <c r="P13" s="53"/>
    </row>
    <row r="14" spans="1:17" s="131" customFormat="1" ht="14" thickBot="1">
      <c r="A14" s="53"/>
      <c r="B14" s="53"/>
      <c r="C14" s="73" t="s">
        <v>428</v>
      </c>
      <c r="D14" s="53"/>
      <c r="E14" s="74"/>
      <c r="F14" s="74"/>
      <c r="G14" s="74"/>
      <c r="H14" s="74"/>
      <c r="I14" s="74"/>
      <c r="J14" s="75"/>
      <c r="K14" s="75"/>
      <c r="L14" s="75"/>
      <c r="M14" s="75"/>
      <c r="N14" s="53"/>
      <c r="O14" s="53"/>
      <c r="P14" s="53"/>
    </row>
    <row r="15" spans="1:17" s="131" customFormat="1" ht="14.5" thickTop="1" thickBot="1">
      <c r="A15" s="69"/>
      <c r="B15" s="69"/>
      <c r="C15" s="62" t="s">
        <v>329</v>
      </c>
      <c r="D15" s="67"/>
      <c r="E15" s="76"/>
      <c r="F15" s="53"/>
      <c r="G15" s="53"/>
      <c r="J15" s="77"/>
      <c r="K15" s="77"/>
      <c r="N15" s="53"/>
      <c r="P15" s="331"/>
      <c r="Q15" s="332"/>
    </row>
    <row r="16" spans="1:17" s="131" customFormat="1" ht="14" thickTop="1">
      <c r="A16" s="53"/>
      <c r="B16" s="53"/>
      <c r="C16" s="62" t="s">
        <v>330</v>
      </c>
      <c r="D16" s="53"/>
      <c r="E16" s="53"/>
      <c r="F16" s="69"/>
      <c r="G16" s="69"/>
      <c r="J16" s="69"/>
      <c r="K16" s="69"/>
      <c r="N16" s="69"/>
      <c r="P16" s="78"/>
      <c r="Q16" s="79"/>
    </row>
    <row r="17" spans="1:17" s="131" customFormat="1" ht="13.5">
      <c r="A17" s="53"/>
      <c r="B17" s="53"/>
      <c r="C17" s="80" t="s">
        <v>331</v>
      </c>
      <c r="D17" s="74"/>
      <c r="E17" s="53"/>
      <c r="F17" s="53"/>
      <c r="G17" s="53"/>
      <c r="J17" s="53"/>
      <c r="K17" s="53"/>
      <c r="N17" s="53"/>
      <c r="P17" s="81"/>
      <c r="Q17" s="82"/>
    </row>
    <row r="18" spans="1:17" s="131" customFormat="1" ht="13.5">
      <c r="A18" s="53"/>
      <c r="B18" s="53"/>
      <c r="C18" s="83" t="s">
        <v>429</v>
      </c>
      <c r="D18" s="74"/>
      <c r="E18" s="53"/>
      <c r="F18" s="53"/>
      <c r="G18" s="53"/>
      <c r="H18" s="53"/>
      <c r="I18" s="53"/>
      <c r="J18" s="53"/>
      <c r="K18" s="53"/>
      <c r="L18" s="53"/>
      <c r="M18" s="53"/>
      <c r="N18" s="53"/>
      <c r="O18" s="53"/>
      <c r="P18" s="84"/>
      <c r="Q18" s="134"/>
    </row>
    <row r="19" spans="1:17" s="131" customFormat="1" ht="13.5">
      <c r="A19" s="53"/>
      <c r="B19" s="53"/>
      <c r="C19" s="53"/>
      <c r="D19" s="76"/>
      <c r="E19" s="53"/>
      <c r="F19" s="53"/>
      <c r="G19" s="53"/>
      <c r="H19" s="53"/>
      <c r="I19" s="53"/>
      <c r="J19" s="53"/>
      <c r="K19" s="53"/>
      <c r="L19" s="53"/>
      <c r="M19" s="53"/>
      <c r="N19" s="53"/>
      <c r="O19" s="53"/>
      <c r="P19" s="53"/>
    </row>
    <row r="20" spans="1:17" s="131" customFormat="1" ht="13.5">
      <c r="A20" s="53"/>
      <c r="B20" s="53"/>
      <c r="C20" s="85" t="s">
        <v>332</v>
      </c>
      <c r="D20" s="86"/>
      <c r="E20" s="87"/>
      <c r="F20" s="87"/>
      <c r="G20" s="87"/>
      <c r="H20" s="87"/>
      <c r="I20" s="87"/>
      <c r="J20" s="87"/>
      <c r="K20" s="87"/>
      <c r="L20" s="87"/>
      <c r="M20" s="87"/>
      <c r="N20" s="87"/>
      <c r="O20" s="87"/>
      <c r="P20" s="87"/>
      <c r="Q20" s="87"/>
    </row>
    <row r="21" spans="1:17" s="131" customFormat="1" ht="13.5">
      <c r="A21" s="53"/>
      <c r="B21" s="53"/>
      <c r="C21" s="88"/>
      <c r="D21" s="89" t="s">
        <v>333</v>
      </c>
      <c r="E21" s="53"/>
      <c r="F21" s="53"/>
      <c r="G21" s="53"/>
      <c r="H21" s="53"/>
      <c r="I21" s="53"/>
      <c r="J21" s="53"/>
      <c r="K21" s="53"/>
      <c r="L21" s="53"/>
      <c r="M21" s="53"/>
      <c r="N21" s="53"/>
      <c r="O21" s="53"/>
      <c r="P21" s="53"/>
    </row>
    <row r="22" spans="1:17" s="131" customFormat="1" ht="13.5">
      <c r="A22" s="53"/>
      <c r="B22" s="53"/>
      <c r="C22" s="53"/>
      <c r="D22" s="53"/>
      <c r="E22" s="53"/>
      <c r="F22" s="53"/>
      <c r="G22" s="53"/>
      <c r="H22" s="53"/>
      <c r="I22" s="53"/>
      <c r="J22" s="53"/>
      <c r="K22" s="53"/>
      <c r="L22" s="53"/>
      <c r="M22" s="53"/>
      <c r="N22" s="53"/>
      <c r="O22" s="53"/>
      <c r="P22" s="53"/>
    </row>
    <row r="23" spans="1:17" s="131" customFormat="1" ht="15.5">
      <c r="A23" s="53"/>
      <c r="B23" s="53"/>
      <c r="C23" s="257" t="s">
        <v>581</v>
      </c>
      <c r="D23" s="69" t="s">
        <v>334</v>
      </c>
      <c r="E23" s="69"/>
      <c r="F23" s="69"/>
      <c r="G23" s="69"/>
      <c r="H23" s="69"/>
      <c r="I23" s="69"/>
      <c r="J23" s="69"/>
      <c r="K23" s="69"/>
      <c r="L23" s="69"/>
      <c r="M23" s="69"/>
      <c r="N23" s="69"/>
      <c r="O23" s="69"/>
      <c r="P23" s="53"/>
    </row>
    <row r="24" spans="1:17" s="131" customFormat="1" ht="13.5">
      <c r="A24" s="53"/>
      <c r="B24" s="53"/>
      <c r="C24" s="53"/>
      <c r="D24" s="69" t="s">
        <v>335</v>
      </c>
      <c r="E24" s="69"/>
      <c r="F24" s="69"/>
      <c r="G24" s="69"/>
      <c r="H24" s="69"/>
      <c r="I24" s="69"/>
      <c r="J24" s="69"/>
      <c r="K24" s="69"/>
      <c r="L24" s="69"/>
      <c r="M24" s="69"/>
      <c r="N24" s="69"/>
      <c r="O24" s="69"/>
      <c r="P24" s="53"/>
    </row>
    <row r="25" spans="1:17" s="131" customFormat="1" ht="15.5">
      <c r="A25" s="53"/>
      <c r="B25" s="53"/>
      <c r="C25" s="257" t="s">
        <v>582</v>
      </c>
      <c r="D25" s="69" t="s">
        <v>430</v>
      </c>
      <c r="E25" s="69"/>
      <c r="F25" s="69"/>
      <c r="G25" s="69"/>
      <c r="H25" s="69"/>
      <c r="I25" s="69"/>
      <c r="J25" s="69"/>
      <c r="K25" s="69"/>
      <c r="L25" s="69"/>
      <c r="M25" s="69"/>
      <c r="N25" s="69"/>
      <c r="O25" s="69"/>
      <c r="P25" s="53"/>
    </row>
    <row r="26" spans="1:17" s="131" customFormat="1" ht="13.5">
      <c r="A26" s="53"/>
      <c r="B26" s="53"/>
      <c r="C26" s="53"/>
      <c r="D26" s="69"/>
      <c r="E26" s="69"/>
      <c r="F26" s="69"/>
      <c r="G26" s="69"/>
      <c r="H26" s="69"/>
      <c r="I26" s="69"/>
      <c r="J26" s="69"/>
      <c r="K26" s="69"/>
      <c r="L26" s="69"/>
      <c r="M26" s="69"/>
      <c r="N26" s="69"/>
      <c r="O26" s="69"/>
      <c r="P26" s="53"/>
    </row>
    <row r="27" spans="1:17" s="131" customFormat="1" ht="15.5">
      <c r="A27" s="53"/>
      <c r="B27" s="53"/>
      <c r="C27" s="258" t="s">
        <v>583</v>
      </c>
      <c r="D27" s="328" t="s">
        <v>431</v>
      </c>
      <c r="E27" s="329"/>
      <c r="F27" s="329"/>
      <c r="G27" s="329"/>
      <c r="H27" s="329"/>
      <c r="I27" s="329"/>
      <c r="J27" s="329"/>
      <c r="K27" s="329"/>
      <c r="L27" s="329"/>
      <c r="M27" s="329"/>
      <c r="N27" s="329"/>
      <c r="O27" s="329"/>
      <c r="P27" s="329"/>
    </row>
    <row r="28" spans="1:17" s="131" customFormat="1" ht="13.5">
      <c r="A28" s="53"/>
      <c r="B28" s="53"/>
      <c r="C28" s="53"/>
      <c r="D28" s="53"/>
      <c r="E28" s="53"/>
      <c r="F28" s="53"/>
      <c r="G28" s="53"/>
      <c r="H28" s="53"/>
      <c r="I28" s="53"/>
      <c r="J28" s="53"/>
      <c r="K28" s="53"/>
      <c r="L28" s="53"/>
      <c r="M28" s="53"/>
      <c r="N28" s="53"/>
      <c r="O28" s="53"/>
      <c r="P28" s="53"/>
    </row>
    <row r="29" spans="1:17" s="131" customFormat="1" ht="15.5">
      <c r="A29" s="53"/>
      <c r="B29" s="53"/>
      <c r="C29" s="258" t="s">
        <v>584</v>
      </c>
      <c r="D29" s="328" t="s">
        <v>432</v>
      </c>
      <c r="E29" s="329"/>
      <c r="F29" s="329"/>
      <c r="G29" s="329"/>
      <c r="H29" s="329"/>
      <c r="I29" s="329"/>
      <c r="J29" s="329"/>
      <c r="K29" s="329"/>
      <c r="L29" s="329"/>
      <c r="M29" s="329"/>
      <c r="N29" s="329"/>
      <c r="O29" s="329"/>
      <c r="P29" s="329"/>
    </row>
    <row r="30" spans="1:17" s="131" customFormat="1" ht="13.5">
      <c r="A30" s="53"/>
      <c r="B30" s="53"/>
      <c r="C30" s="259"/>
      <c r="D30" s="53"/>
      <c r="E30" s="53"/>
      <c r="F30" s="53"/>
      <c r="G30" s="53"/>
      <c r="H30" s="53"/>
      <c r="I30" s="53"/>
      <c r="J30" s="53"/>
      <c r="K30" s="53"/>
      <c r="L30" s="53"/>
      <c r="M30" s="53"/>
      <c r="N30" s="53"/>
      <c r="O30" s="53"/>
      <c r="P30" s="53"/>
    </row>
    <row r="31" spans="1:17" s="131" customFormat="1" ht="15.5">
      <c r="A31" s="53"/>
      <c r="B31" s="53"/>
      <c r="C31" s="258" t="s">
        <v>585</v>
      </c>
      <c r="D31" s="328" t="s">
        <v>433</v>
      </c>
      <c r="E31" s="329"/>
      <c r="F31" s="329"/>
      <c r="G31" s="329"/>
      <c r="H31" s="329"/>
      <c r="I31" s="329"/>
      <c r="J31" s="329"/>
      <c r="K31" s="329"/>
      <c r="L31" s="329"/>
      <c r="M31" s="329"/>
      <c r="N31" s="329"/>
      <c r="O31" s="329"/>
      <c r="P31" s="329"/>
    </row>
    <row r="32" spans="1:17" s="131" customFormat="1" ht="13.5">
      <c r="A32" s="53"/>
      <c r="B32" s="53"/>
      <c r="C32" s="259"/>
      <c r="D32" s="53"/>
      <c r="E32" s="53"/>
      <c r="F32" s="53"/>
      <c r="G32" s="53"/>
      <c r="H32" s="53"/>
      <c r="I32" s="53"/>
      <c r="J32" s="53"/>
      <c r="K32" s="53"/>
      <c r="L32" s="53"/>
      <c r="M32" s="53"/>
      <c r="N32" s="53"/>
      <c r="O32" s="53"/>
      <c r="P32" s="53"/>
    </row>
    <row r="33" spans="1:17" s="131" customFormat="1" ht="16.5" customHeight="1">
      <c r="A33" s="53"/>
      <c r="B33" s="53"/>
      <c r="C33" s="258" t="s">
        <v>586</v>
      </c>
      <c r="D33" s="328" t="s">
        <v>587</v>
      </c>
      <c r="E33" s="329"/>
      <c r="F33" s="329"/>
      <c r="G33" s="329"/>
      <c r="H33" s="329"/>
      <c r="I33" s="329"/>
      <c r="J33" s="329"/>
      <c r="K33" s="329"/>
      <c r="L33" s="329"/>
      <c r="M33" s="329"/>
      <c r="N33" s="329"/>
      <c r="O33" s="329"/>
      <c r="P33" s="329"/>
    </row>
    <row r="34" spans="1:17" s="131" customFormat="1" ht="13.5">
      <c r="A34" s="53"/>
      <c r="B34" s="53"/>
      <c r="C34" s="53"/>
      <c r="D34" s="53"/>
      <c r="E34" s="53"/>
      <c r="F34" s="53"/>
      <c r="G34" s="53"/>
      <c r="H34" s="53"/>
      <c r="I34" s="53"/>
      <c r="J34" s="53"/>
      <c r="K34" s="53"/>
      <c r="L34" s="53"/>
      <c r="M34" s="53"/>
      <c r="N34" s="53"/>
      <c r="O34" s="53"/>
      <c r="P34" s="53"/>
    </row>
    <row r="35" spans="1:17" s="131" customFormat="1" ht="13.5">
      <c r="A35" s="53"/>
      <c r="B35" s="53"/>
      <c r="C35" s="53"/>
      <c r="D35" s="53"/>
      <c r="E35" s="53"/>
      <c r="F35" s="53"/>
      <c r="G35" s="53"/>
      <c r="H35" s="53"/>
      <c r="I35" s="53"/>
      <c r="J35" s="53"/>
      <c r="K35" s="53"/>
      <c r="L35" s="53"/>
      <c r="M35" s="53"/>
      <c r="N35" s="53"/>
      <c r="O35" s="53"/>
      <c r="P35" s="53"/>
    </row>
    <row r="36" spans="1:17" s="131" customFormat="1" ht="13.5">
      <c r="A36" s="53"/>
      <c r="B36" s="53"/>
      <c r="C36" s="90" t="s">
        <v>336</v>
      </c>
      <c r="D36" s="135"/>
      <c r="E36" s="135"/>
      <c r="F36" s="90" t="s">
        <v>449</v>
      </c>
      <c r="G36" s="90"/>
      <c r="H36" s="90"/>
      <c r="I36" s="90"/>
      <c r="J36" s="90"/>
      <c r="K36" s="90"/>
      <c r="L36" s="90"/>
      <c r="M36" s="90"/>
      <c r="N36" s="90"/>
      <c r="O36" s="90"/>
      <c r="P36" s="90"/>
      <c r="Q36" s="135"/>
    </row>
    <row r="37" spans="1:17" s="131" customFormat="1" ht="13.5">
      <c r="A37" s="53"/>
      <c r="B37" s="53"/>
      <c r="C37" s="53"/>
      <c r="F37" s="90" t="s">
        <v>450</v>
      </c>
      <c r="G37" s="90"/>
      <c r="H37" s="90"/>
      <c r="I37" s="90"/>
      <c r="J37" s="90"/>
      <c r="K37" s="90"/>
      <c r="L37" s="90"/>
      <c r="M37" s="90"/>
      <c r="N37" s="90"/>
      <c r="O37" s="90"/>
      <c r="P37" s="90"/>
      <c r="Q37" s="135"/>
    </row>
    <row r="38" spans="1:17" s="131" customFormat="1" ht="13.5">
      <c r="A38" s="53"/>
      <c r="B38" s="53"/>
      <c r="C38" s="53"/>
      <c r="F38" s="90" t="s">
        <v>451</v>
      </c>
      <c r="G38" s="90"/>
      <c r="H38" s="90"/>
      <c r="I38" s="90"/>
      <c r="J38" s="90"/>
      <c r="K38" s="90"/>
      <c r="L38" s="90"/>
      <c r="M38" s="90"/>
      <c r="N38" s="90"/>
      <c r="O38" s="90"/>
      <c r="P38" s="90"/>
      <c r="Q38" s="135"/>
    </row>
    <row r="39" spans="1:17" s="131" customFormat="1" ht="13.5">
      <c r="A39" s="53"/>
      <c r="B39" s="53"/>
      <c r="C39" s="53"/>
      <c r="F39" s="90" t="s">
        <v>452</v>
      </c>
      <c r="G39" s="90"/>
      <c r="H39" s="90"/>
      <c r="I39" s="90"/>
      <c r="J39" s="90"/>
      <c r="K39" s="90"/>
      <c r="L39" s="90"/>
      <c r="M39" s="90"/>
      <c r="N39" s="90"/>
      <c r="O39" s="90"/>
      <c r="P39" s="90"/>
      <c r="Q39" s="135"/>
    </row>
    <row r="40" spans="1:17" s="131" customFormat="1" ht="13.5">
      <c r="A40" s="53"/>
      <c r="B40" s="53"/>
      <c r="C40" s="53"/>
      <c r="D40" s="53"/>
      <c r="E40" s="53"/>
      <c r="F40" s="90" t="s">
        <v>453</v>
      </c>
      <c r="G40" s="90"/>
      <c r="H40" s="90"/>
      <c r="I40" s="90"/>
      <c r="J40" s="90"/>
      <c r="K40" s="90"/>
      <c r="L40" s="90"/>
      <c r="M40" s="90"/>
      <c r="N40" s="90"/>
      <c r="O40" s="90"/>
      <c r="P40" s="90"/>
      <c r="Q40" s="135"/>
    </row>
    <row r="41" spans="1:17" s="131" customFormat="1" ht="13.5">
      <c r="A41" s="53"/>
      <c r="B41" s="53"/>
      <c r="C41" s="53"/>
      <c r="D41" s="53"/>
      <c r="E41" s="53"/>
      <c r="F41" s="136"/>
      <c r="G41" s="53"/>
      <c r="H41" s="53"/>
      <c r="I41" s="53"/>
      <c r="J41" s="53"/>
      <c r="K41" s="53"/>
      <c r="L41" s="53"/>
      <c r="M41" s="53"/>
      <c r="N41" s="53"/>
      <c r="O41" s="53"/>
      <c r="P41" s="53"/>
      <c r="Q41" s="48"/>
    </row>
    <row r="42" spans="1:17" s="131" customFormat="1" ht="13.5">
      <c r="D42" s="53" t="s">
        <v>434</v>
      </c>
    </row>
    <row r="43" spans="1:17" s="131" customFormat="1">
      <c r="D43" s="91"/>
    </row>
    <row r="44" spans="1:17" s="131" customFormat="1"/>
    <row r="45" spans="1:17" s="131" customFormat="1"/>
    <row r="46" spans="1:17" s="131" customFormat="1"/>
    <row r="47" spans="1:17" s="131" customFormat="1"/>
    <row r="48" spans="1:17" s="131" customFormat="1" hidden="1"/>
    <row r="49" s="131" customFormat="1" hidden="1"/>
  </sheetData>
  <sheetProtection algorithmName="SHA-512" hashValue="Mi57nwPB8lXBpJRuM13Qg/b1OLT16TLIGbhVN08bmEkCyJ6GUYyzu62kH9YBofH9OPDfaiXSHD+HKzNETmJdzw==" saltValue="fczQFfmyxT8HInmqq/mYpA==" spinCount="100000" sheet="1"/>
  <mergeCells count="6">
    <mergeCell ref="D33:P33"/>
    <mergeCell ref="C12:G12"/>
    <mergeCell ref="P15:Q15"/>
    <mergeCell ref="D27:P27"/>
    <mergeCell ref="D29:P29"/>
    <mergeCell ref="D31:P31"/>
  </mergeCells>
  <hyperlinks>
    <hyperlink ref="C12" r:id="rId1" display="for more information please refer to section 3.3 of Economic Evaluation Manual." xr:uid="{A2657043-07BE-4B08-A3F1-B66F94134AC1}"/>
    <hyperlink ref="C12:D12" r:id="rId2" display="For more information please refer to section 4.1 of Monetised benefits and Costs Manual." xr:uid="{E4C9B50A-35CC-4605-9BEA-09C3597103D5}"/>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A6B37-BE9B-4120-BED4-9370FAE9166A}">
  <sheetPr>
    <pageSetUpPr fitToPage="1"/>
  </sheetPr>
  <dimension ref="A1:AA91"/>
  <sheetViews>
    <sheetView topLeftCell="A16" zoomScaleNormal="100" workbookViewId="0">
      <selection activeCell="I21" sqref="I21:N25"/>
    </sheetView>
  </sheetViews>
  <sheetFormatPr defaultColWidth="7.75" defaultRowHeight="13.5"/>
  <cols>
    <col min="1" max="1" width="3.58203125" style="180" customWidth="1"/>
    <col min="2" max="2" width="10.58203125" style="181" customWidth="1"/>
    <col min="3" max="3" width="9.33203125" style="181" customWidth="1"/>
    <col min="4" max="4" width="8.08203125" style="181" customWidth="1"/>
    <col min="5" max="14" width="5.58203125" style="181" customWidth="1"/>
    <col min="15" max="15" width="13.58203125" style="181" customWidth="1"/>
    <col min="16" max="16" width="8.5" style="181" customWidth="1"/>
    <col min="17" max="17" width="9" style="181" customWidth="1"/>
    <col min="18" max="18" width="7.75" style="181" customWidth="1"/>
    <col min="19" max="19" width="7.75" style="181"/>
    <col min="20" max="20" width="14" style="181" customWidth="1"/>
    <col min="21" max="256" width="7.75" style="181"/>
    <col min="257" max="257" width="3.58203125" style="181" customWidth="1"/>
    <col min="258" max="258" width="10.58203125" style="181" customWidth="1"/>
    <col min="259" max="259" width="9.33203125" style="181" customWidth="1"/>
    <col min="260" max="260" width="8.08203125" style="181" customWidth="1"/>
    <col min="261" max="270" width="5.58203125" style="181" customWidth="1"/>
    <col min="271" max="271" width="13.58203125" style="181" customWidth="1"/>
    <col min="272" max="272" width="8.5" style="181" customWidth="1"/>
    <col min="273" max="273" width="9" style="181" customWidth="1"/>
    <col min="274" max="275" width="7.75" style="181"/>
    <col min="276" max="276" width="14" style="181" customWidth="1"/>
    <col min="277" max="512" width="7.75" style="181"/>
    <col min="513" max="513" width="3.58203125" style="181" customWidth="1"/>
    <col min="514" max="514" width="10.58203125" style="181" customWidth="1"/>
    <col min="515" max="515" width="9.33203125" style="181" customWidth="1"/>
    <col min="516" max="516" width="8.08203125" style="181" customWidth="1"/>
    <col min="517" max="526" width="5.58203125" style="181" customWidth="1"/>
    <col min="527" max="527" width="13.58203125" style="181" customWidth="1"/>
    <col min="528" max="528" width="8.5" style="181" customWidth="1"/>
    <col min="529" max="529" width="9" style="181" customWidth="1"/>
    <col min="530" max="531" width="7.75" style="181"/>
    <col min="532" max="532" width="14" style="181" customWidth="1"/>
    <col min="533" max="768" width="7.75" style="181"/>
    <col min="769" max="769" width="3.58203125" style="181" customWidth="1"/>
    <col min="770" max="770" width="10.58203125" style="181" customWidth="1"/>
    <col min="771" max="771" width="9.33203125" style="181" customWidth="1"/>
    <col min="772" max="772" width="8.08203125" style="181" customWidth="1"/>
    <col min="773" max="782" width="5.58203125" style="181" customWidth="1"/>
    <col min="783" max="783" width="13.58203125" style="181" customWidth="1"/>
    <col min="784" max="784" width="8.5" style="181" customWidth="1"/>
    <col min="785" max="785" width="9" style="181" customWidth="1"/>
    <col min="786" max="787" width="7.75" style="181"/>
    <col min="788" max="788" width="14" style="181" customWidth="1"/>
    <col min="789" max="1024" width="7.75" style="181"/>
    <col min="1025" max="1025" width="3.58203125" style="181" customWidth="1"/>
    <col min="1026" max="1026" width="10.58203125" style="181" customWidth="1"/>
    <col min="1027" max="1027" width="9.33203125" style="181" customWidth="1"/>
    <col min="1028" max="1028" width="8.08203125" style="181" customWidth="1"/>
    <col min="1029" max="1038" width="5.58203125" style="181" customWidth="1"/>
    <col min="1039" max="1039" width="13.58203125" style="181" customWidth="1"/>
    <col min="1040" max="1040" width="8.5" style="181" customWidth="1"/>
    <col min="1041" max="1041" width="9" style="181" customWidth="1"/>
    <col min="1042" max="1043" width="7.75" style="181"/>
    <col min="1044" max="1044" width="14" style="181" customWidth="1"/>
    <col min="1045" max="1280" width="7.75" style="181"/>
    <col min="1281" max="1281" width="3.58203125" style="181" customWidth="1"/>
    <col min="1282" max="1282" width="10.58203125" style="181" customWidth="1"/>
    <col min="1283" max="1283" width="9.33203125" style="181" customWidth="1"/>
    <col min="1284" max="1284" width="8.08203125" style="181" customWidth="1"/>
    <col min="1285" max="1294" width="5.58203125" style="181" customWidth="1"/>
    <col min="1295" max="1295" width="13.58203125" style="181" customWidth="1"/>
    <col min="1296" max="1296" width="8.5" style="181" customWidth="1"/>
    <col min="1297" max="1297" width="9" style="181" customWidth="1"/>
    <col min="1298" max="1299" width="7.75" style="181"/>
    <col min="1300" max="1300" width="14" style="181" customWidth="1"/>
    <col min="1301" max="1536" width="7.75" style="181"/>
    <col min="1537" max="1537" width="3.58203125" style="181" customWidth="1"/>
    <col min="1538" max="1538" width="10.58203125" style="181" customWidth="1"/>
    <col min="1539" max="1539" width="9.33203125" style="181" customWidth="1"/>
    <col min="1540" max="1540" width="8.08203125" style="181" customWidth="1"/>
    <col min="1541" max="1550" width="5.58203125" style="181" customWidth="1"/>
    <col min="1551" max="1551" width="13.58203125" style="181" customWidth="1"/>
    <col min="1552" max="1552" width="8.5" style="181" customWidth="1"/>
    <col min="1553" max="1553" width="9" style="181" customWidth="1"/>
    <col min="1554" max="1555" width="7.75" style="181"/>
    <col min="1556" max="1556" width="14" style="181" customWidth="1"/>
    <col min="1557" max="1792" width="7.75" style="181"/>
    <col min="1793" max="1793" width="3.58203125" style="181" customWidth="1"/>
    <col min="1794" max="1794" width="10.58203125" style="181" customWidth="1"/>
    <col min="1795" max="1795" width="9.33203125" style="181" customWidth="1"/>
    <col min="1796" max="1796" width="8.08203125" style="181" customWidth="1"/>
    <col min="1797" max="1806" width="5.58203125" style="181" customWidth="1"/>
    <col min="1807" max="1807" width="13.58203125" style="181" customWidth="1"/>
    <col min="1808" max="1808" width="8.5" style="181" customWidth="1"/>
    <col min="1809" max="1809" width="9" style="181" customWidth="1"/>
    <col min="1810" max="1811" width="7.75" style="181"/>
    <col min="1812" max="1812" width="14" style="181" customWidth="1"/>
    <col min="1813" max="2048" width="7.75" style="181"/>
    <col min="2049" max="2049" width="3.58203125" style="181" customWidth="1"/>
    <col min="2050" max="2050" width="10.58203125" style="181" customWidth="1"/>
    <col min="2051" max="2051" width="9.33203125" style="181" customWidth="1"/>
    <col min="2052" max="2052" width="8.08203125" style="181" customWidth="1"/>
    <col min="2053" max="2062" width="5.58203125" style="181" customWidth="1"/>
    <col min="2063" max="2063" width="13.58203125" style="181" customWidth="1"/>
    <col min="2064" max="2064" width="8.5" style="181" customWidth="1"/>
    <col min="2065" max="2065" width="9" style="181" customWidth="1"/>
    <col min="2066" max="2067" width="7.75" style="181"/>
    <col min="2068" max="2068" width="14" style="181" customWidth="1"/>
    <col min="2069" max="2304" width="7.75" style="181"/>
    <col min="2305" max="2305" width="3.58203125" style="181" customWidth="1"/>
    <col min="2306" max="2306" width="10.58203125" style="181" customWidth="1"/>
    <col min="2307" max="2307" width="9.33203125" style="181" customWidth="1"/>
    <col min="2308" max="2308" width="8.08203125" style="181" customWidth="1"/>
    <col min="2309" max="2318" width="5.58203125" style="181" customWidth="1"/>
    <col min="2319" max="2319" width="13.58203125" style="181" customWidth="1"/>
    <col min="2320" max="2320" width="8.5" style="181" customWidth="1"/>
    <col min="2321" max="2321" width="9" style="181" customWidth="1"/>
    <col min="2322" max="2323" width="7.75" style="181"/>
    <col min="2324" max="2324" width="14" style="181" customWidth="1"/>
    <col min="2325" max="2560" width="7.75" style="181"/>
    <col min="2561" max="2561" width="3.58203125" style="181" customWidth="1"/>
    <col min="2562" max="2562" width="10.58203125" style="181" customWidth="1"/>
    <col min="2563" max="2563" width="9.33203125" style="181" customWidth="1"/>
    <col min="2564" max="2564" width="8.08203125" style="181" customWidth="1"/>
    <col min="2565" max="2574" width="5.58203125" style="181" customWidth="1"/>
    <col min="2575" max="2575" width="13.58203125" style="181" customWidth="1"/>
    <col min="2576" max="2576" width="8.5" style="181" customWidth="1"/>
    <col min="2577" max="2577" width="9" style="181" customWidth="1"/>
    <col min="2578" max="2579" width="7.75" style="181"/>
    <col min="2580" max="2580" width="14" style="181" customWidth="1"/>
    <col min="2581" max="2816" width="7.75" style="181"/>
    <col min="2817" max="2817" width="3.58203125" style="181" customWidth="1"/>
    <col min="2818" max="2818" width="10.58203125" style="181" customWidth="1"/>
    <col min="2819" max="2819" width="9.33203125" style="181" customWidth="1"/>
    <col min="2820" max="2820" width="8.08203125" style="181" customWidth="1"/>
    <col min="2821" max="2830" width="5.58203125" style="181" customWidth="1"/>
    <col min="2831" max="2831" width="13.58203125" style="181" customWidth="1"/>
    <col min="2832" max="2832" width="8.5" style="181" customWidth="1"/>
    <col min="2833" max="2833" width="9" style="181" customWidth="1"/>
    <col min="2834" max="2835" width="7.75" style="181"/>
    <col min="2836" max="2836" width="14" style="181" customWidth="1"/>
    <col min="2837" max="3072" width="7.75" style="181"/>
    <col min="3073" max="3073" width="3.58203125" style="181" customWidth="1"/>
    <col min="3074" max="3074" width="10.58203125" style="181" customWidth="1"/>
    <col min="3075" max="3075" width="9.33203125" style="181" customWidth="1"/>
    <col min="3076" max="3076" width="8.08203125" style="181" customWidth="1"/>
    <col min="3077" max="3086" width="5.58203125" style="181" customWidth="1"/>
    <col min="3087" max="3087" width="13.58203125" style="181" customWidth="1"/>
    <col min="3088" max="3088" width="8.5" style="181" customWidth="1"/>
    <col min="3089" max="3089" width="9" style="181" customWidth="1"/>
    <col min="3090" max="3091" width="7.75" style="181"/>
    <col min="3092" max="3092" width="14" style="181" customWidth="1"/>
    <col min="3093" max="3328" width="7.75" style="181"/>
    <col min="3329" max="3329" width="3.58203125" style="181" customWidth="1"/>
    <col min="3330" max="3330" width="10.58203125" style="181" customWidth="1"/>
    <col min="3331" max="3331" width="9.33203125" style="181" customWidth="1"/>
    <col min="3332" max="3332" width="8.08203125" style="181" customWidth="1"/>
    <col min="3333" max="3342" width="5.58203125" style="181" customWidth="1"/>
    <col min="3343" max="3343" width="13.58203125" style="181" customWidth="1"/>
    <col min="3344" max="3344" width="8.5" style="181" customWidth="1"/>
    <col min="3345" max="3345" width="9" style="181" customWidth="1"/>
    <col min="3346" max="3347" width="7.75" style="181"/>
    <col min="3348" max="3348" width="14" style="181" customWidth="1"/>
    <col min="3349" max="3584" width="7.75" style="181"/>
    <col min="3585" max="3585" width="3.58203125" style="181" customWidth="1"/>
    <col min="3586" max="3586" width="10.58203125" style="181" customWidth="1"/>
    <col min="3587" max="3587" width="9.33203125" style="181" customWidth="1"/>
    <col min="3588" max="3588" width="8.08203125" style="181" customWidth="1"/>
    <col min="3589" max="3598" width="5.58203125" style="181" customWidth="1"/>
    <col min="3599" max="3599" width="13.58203125" style="181" customWidth="1"/>
    <col min="3600" max="3600" width="8.5" style="181" customWidth="1"/>
    <col min="3601" max="3601" width="9" style="181" customWidth="1"/>
    <col min="3602" max="3603" width="7.75" style="181"/>
    <col min="3604" max="3604" width="14" style="181" customWidth="1"/>
    <col min="3605" max="3840" width="7.75" style="181"/>
    <col min="3841" max="3841" width="3.58203125" style="181" customWidth="1"/>
    <col min="3842" max="3842" width="10.58203125" style="181" customWidth="1"/>
    <col min="3843" max="3843" width="9.33203125" style="181" customWidth="1"/>
    <col min="3844" max="3844" width="8.08203125" style="181" customWidth="1"/>
    <col min="3845" max="3854" width="5.58203125" style="181" customWidth="1"/>
    <col min="3855" max="3855" width="13.58203125" style="181" customWidth="1"/>
    <col min="3856" max="3856" width="8.5" style="181" customWidth="1"/>
    <col min="3857" max="3857" width="9" style="181" customWidth="1"/>
    <col min="3858" max="3859" width="7.75" style="181"/>
    <col min="3860" max="3860" width="14" style="181" customWidth="1"/>
    <col min="3861" max="4096" width="7.75" style="181"/>
    <col min="4097" max="4097" width="3.58203125" style="181" customWidth="1"/>
    <col min="4098" max="4098" width="10.58203125" style="181" customWidth="1"/>
    <col min="4099" max="4099" width="9.33203125" style="181" customWidth="1"/>
    <col min="4100" max="4100" width="8.08203125" style="181" customWidth="1"/>
    <col min="4101" max="4110" width="5.58203125" style="181" customWidth="1"/>
    <col min="4111" max="4111" width="13.58203125" style="181" customWidth="1"/>
    <col min="4112" max="4112" width="8.5" style="181" customWidth="1"/>
    <col min="4113" max="4113" width="9" style="181" customWidth="1"/>
    <col min="4114" max="4115" width="7.75" style="181"/>
    <col min="4116" max="4116" width="14" style="181" customWidth="1"/>
    <col min="4117" max="4352" width="7.75" style="181"/>
    <col min="4353" max="4353" width="3.58203125" style="181" customWidth="1"/>
    <col min="4354" max="4354" width="10.58203125" style="181" customWidth="1"/>
    <col min="4355" max="4355" width="9.33203125" style="181" customWidth="1"/>
    <col min="4356" max="4356" width="8.08203125" style="181" customWidth="1"/>
    <col min="4357" max="4366" width="5.58203125" style="181" customWidth="1"/>
    <col min="4367" max="4367" width="13.58203125" style="181" customWidth="1"/>
    <col min="4368" max="4368" width="8.5" style="181" customWidth="1"/>
    <col min="4369" max="4369" width="9" style="181" customWidth="1"/>
    <col min="4370" max="4371" width="7.75" style="181"/>
    <col min="4372" max="4372" width="14" style="181" customWidth="1"/>
    <col min="4373" max="4608" width="7.75" style="181"/>
    <col min="4609" max="4609" width="3.58203125" style="181" customWidth="1"/>
    <col min="4610" max="4610" width="10.58203125" style="181" customWidth="1"/>
    <col min="4611" max="4611" width="9.33203125" style="181" customWidth="1"/>
    <col min="4612" max="4612" width="8.08203125" style="181" customWidth="1"/>
    <col min="4613" max="4622" width="5.58203125" style="181" customWidth="1"/>
    <col min="4623" max="4623" width="13.58203125" style="181" customWidth="1"/>
    <col min="4624" max="4624" width="8.5" style="181" customWidth="1"/>
    <col min="4625" max="4625" width="9" style="181" customWidth="1"/>
    <col min="4626" max="4627" width="7.75" style="181"/>
    <col min="4628" max="4628" width="14" style="181" customWidth="1"/>
    <col min="4629" max="4864" width="7.75" style="181"/>
    <col min="4865" max="4865" width="3.58203125" style="181" customWidth="1"/>
    <col min="4866" max="4866" width="10.58203125" style="181" customWidth="1"/>
    <col min="4867" max="4867" width="9.33203125" style="181" customWidth="1"/>
    <col min="4868" max="4868" width="8.08203125" style="181" customWidth="1"/>
    <col min="4869" max="4878" width="5.58203125" style="181" customWidth="1"/>
    <col min="4879" max="4879" width="13.58203125" style="181" customWidth="1"/>
    <col min="4880" max="4880" width="8.5" style="181" customWidth="1"/>
    <col min="4881" max="4881" width="9" style="181" customWidth="1"/>
    <col min="4882" max="4883" width="7.75" style="181"/>
    <col min="4884" max="4884" width="14" style="181" customWidth="1"/>
    <col min="4885" max="5120" width="7.75" style="181"/>
    <col min="5121" max="5121" width="3.58203125" style="181" customWidth="1"/>
    <col min="5122" max="5122" width="10.58203125" style="181" customWidth="1"/>
    <col min="5123" max="5123" width="9.33203125" style="181" customWidth="1"/>
    <col min="5124" max="5124" width="8.08203125" style="181" customWidth="1"/>
    <col min="5125" max="5134" width="5.58203125" style="181" customWidth="1"/>
    <col min="5135" max="5135" width="13.58203125" style="181" customWidth="1"/>
    <col min="5136" max="5136" width="8.5" style="181" customWidth="1"/>
    <col min="5137" max="5137" width="9" style="181" customWidth="1"/>
    <col min="5138" max="5139" width="7.75" style="181"/>
    <col min="5140" max="5140" width="14" style="181" customWidth="1"/>
    <col min="5141" max="5376" width="7.75" style="181"/>
    <col min="5377" max="5377" width="3.58203125" style="181" customWidth="1"/>
    <col min="5378" max="5378" width="10.58203125" style="181" customWidth="1"/>
    <col min="5379" max="5379" width="9.33203125" style="181" customWidth="1"/>
    <col min="5380" max="5380" width="8.08203125" style="181" customWidth="1"/>
    <col min="5381" max="5390" width="5.58203125" style="181" customWidth="1"/>
    <col min="5391" max="5391" width="13.58203125" style="181" customWidth="1"/>
    <col min="5392" max="5392" width="8.5" style="181" customWidth="1"/>
    <col min="5393" max="5393" width="9" style="181" customWidth="1"/>
    <col min="5394" max="5395" width="7.75" style="181"/>
    <col min="5396" max="5396" width="14" style="181" customWidth="1"/>
    <col min="5397" max="5632" width="7.75" style="181"/>
    <col min="5633" max="5633" width="3.58203125" style="181" customWidth="1"/>
    <col min="5634" max="5634" width="10.58203125" style="181" customWidth="1"/>
    <col min="5635" max="5635" width="9.33203125" style="181" customWidth="1"/>
    <col min="5636" max="5636" width="8.08203125" style="181" customWidth="1"/>
    <col min="5637" max="5646" width="5.58203125" style="181" customWidth="1"/>
    <col min="5647" max="5647" width="13.58203125" style="181" customWidth="1"/>
    <col min="5648" max="5648" width="8.5" style="181" customWidth="1"/>
    <col min="5649" max="5649" width="9" style="181" customWidth="1"/>
    <col min="5650" max="5651" width="7.75" style="181"/>
    <col min="5652" max="5652" width="14" style="181" customWidth="1"/>
    <col min="5653" max="5888" width="7.75" style="181"/>
    <col min="5889" max="5889" width="3.58203125" style="181" customWidth="1"/>
    <col min="5890" max="5890" width="10.58203125" style="181" customWidth="1"/>
    <col min="5891" max="5891" width="9.33203125" style="181" customWidth="1"/>
    <col min="5892" max="5892" width="8.08203125" style="181" customWidth="1"/>
    <col min="5893" max="5902" width="5.58203125" style="181" customWidth="1"/>
    <col min="5903" max="5903" width="13.58203125" style="181" customWidth="1"/>
    <col min="5904" max="5904" width="8.5" style="181" customWidth="1"/>
    <col min="5905" max="5905" width="9" style="181" customWidth="1"/>
    <col min="5906" max="5907" width="7.75" style="181"/>
    <col min="5908" max="5908" width="14" style="181" customWidth="1"/>
    <col min="5909" max="6144" width="7.75" style="181"/>
    <col min="6145" max="6145" width="3.58203125" style="181" customWidth="1"/>
    <col min="6146" max="6146" width="10.58203125" style="181" customWidth="1"/>
    <col min="6147" max="6147" width="9.33203125" style="181" customWidth="1"/>
    <col min="6148" max="6148" width="8.08203125" style="181" customWidth="1"/>
    <col min="6149" max="6158" width="5.58203125" style="181" customWidth="1"/>
    <col min="6159" max="6159" width="13.58203125" style="181" customWidth="1"/>
    <col min="6160" max="6160" width="8.5" style="181" customWidth="1"/>
    <col min="6161" max="6161" width="9" style="181" customWidth="1"/>
    <col min="6162" max="6163" width="7.75" style="181"/>
    <col min="6164" max="6164" width="14" style="181" customWidth="1"/>
    <col min="6165" max="6400" width="7.75" style="181"/>
    <col min="6401" max="6401" width="3.58203125" style="181" customWidth="1"/>
    <col min="6402" max="6402" width="10.58203125" style="181" customWidth="1"/>
    <col min="6403" max="6403" width="9.33203125" style="181" customWidth="1"/>
    <col min="6404" max="6404" width="8.08203125" style="181" customWidth="1"/>
    <col min="6405" max="6414" width="5.58203125" style="181" customWidth="1"/>
    <col min="6415" max="6415" width="13.58203125" style="181" customWidth="1"/>
    <col min="6416" max="6416" width="8.5" style="181" customWidth="1"/>
    <col min="6417" max="6417" width="9" style="181" customWidth="1"/>
    <col min="6418" max="6419" width="7.75" style="181"/>
    <col min="6420" max="6420" width="14" style="181" customWidth="1"/>
    <col min="6421" max="6656" width="7.75" style="181"/>
    <col min="6657" max="6657" width="3.58203125" style="181" customWidth="1"/>
    <col min="6658" max="6658" width="10.58203125" style="181" customWidth="1"/>
    <col min="6659" max="6659" width="9.33203125" style="181" customWidth="1"/>
    <col min="6660" max="6660" width="8.08203125" style="181" customWidth="1"/>
    <col min="6661" max="6670" width="5.58203125" style="181" customWidth="1"/>
    <col min="6671" max="6671" width="13.58203125" style="181" customWidth="1"/>
    <col min="6672" max="6672" width="8.5" style="181" customWidth="1"/>
    <col min="6673" max="6673" width="9" style="181" customWidth="1"/>
    <col min="6674" max="6675" width="7.75" style="181"/>
    <col min="6676" max="6676" width="14" style="181" customWidth="1"/>
    <col min="6677" max="6912" width="7.75" style="181"/>
    <col min="6913" max="6913" width="3.58203125" style="181" customWidth="1"/>
    <col min="6914" max="6914" width="10.58203125" style="181" customWidth="1"/>
    <col min="6915" max="6915" width="9.33203125" style="181" customWidth="1"/>
    <col min="6916" max="6916" width="8.08203125" style="181" customWidth="1"/>
    <col min="6917" max="6926" width="5.58203125" style="181" customWidth="1"/>
    <col min="6927" max="6927" width="13.58203125" style="181" customWidth="1"/>
    <col min="6928" max="6928" width="8.5" style="181" customWidth="1"/>
    <col min="6929" max="6929" width="9" style="181" customWidth="1"/>
    <col min="6930" max="6931" width="7.75" style="181"/>
    <col min="6932" max="6932" width="14" style="181" customWidth="1"/>
    <col min="6933" max="7168" width="7.75" style="181"/>
    <col min="7169" max="7169" width="3.58203125" style="181" customWidth="1"/>
    <col min="7170" max="7170" width="10.58203125" style="181" customWidth="1"/>
    <col min="7171" max="7171" width="9.33203125" style="181" customWidth="1"/>
    <col min="7172" max="7172" width="8.08203125" style="181" customWidth="1"/>
    <col min="7173" max="7182" width="5.58203125" style="181" customWidth="1"/>
    <col min="7183" max="7183" width="13.58203125" style="181" customWidth="1"/>
    <col min="7184" max="7184" width="8.5" style="181" customWidth="1"/>
    <col min="7185" max="7185" width="9" style="181" customWidth="1"/>
    <col min="7186" max="7187" width="7.75" style="181"/>
    <col min="7188" max="7188" width="14" style="181" customWidth="1"/>
    <col min="7189" max="7424" width="7.75" style="181"/>
    <col min="7425" max="7425" width="3.58203125" style="181" customWidth="1"/>
    <col min="7426" max="7426" width="10.58203125" style="181" customWidth="1"/>
    <col min="7427" max="7427" width="9.33203125" style="181" customWidth="1"/>
    <col min="7428" max="7428" width="8.08203125" style="181" customWidth="1"/>
    <col min="7429" max="7438" width="5.58203125" style="181" customWidth="1"/>
    <col min="7439" max="7439" width="13.58203125" style="181" customWidth="1"/>
    <col min="7440" max="7440" width="8.5" style="181" customWidth="1"/>
    <col min="7441" max="7441" width="9" style="181" customWidth="1"/>
    <col min="7442" max="7443" width="7.75" style="181"/>
    <col min="7444" max="7444" width="14" style="181" customWidth="1"/>
    <col min="7445" max="7680" width="7.75" style="181"/>
    <col min="7681" max="7681" width="3.58203125" style="181" customWidth="1"/>
    <col min="7682" max="7682" width="10.58203125" style="181" customWidth="1"/>
    <col min="7683" max="7683" width="9.33203125" style="181" customWidth="1"/>
    <col min="7684" max="7684" width="8.08203125" style="181" customWidth="1"/>
    <col min="7685" max="7694" width="5.58203125" style="181" customWidth="1"/>
    <col min="7695" max="7695" width="13.58203125" style="181" customWidth="1"/>
    <col min="7696" max="7696" width="8.5" style="181" customWidth="1"/>
    <col min="7697" max="7697" width="9" style="181" customWidth="1"/>
    <col min="7698" max="7699" width="7.75" style="181"/>
    <col min="7700" max="7700" width="14" style="181" customWidth="1"/>
    <col min="7701" max="7936" width="7.75" style="181"/>
    <col min="7937" max="7937" width="3.58203125" style="181" customWidth="1"/>
    <col min="7938" max="7938" width="10.58203125" style="181" customWidth="1"/>
    <col min="7939" max="7939" width="9.33203125" style="181" customWidth="1"/>
    <col min="7940" max="7940" width="8.08203125" style="181" customWidth="1"/>
    <col min="7941" max="7950" width="5.58203125" style="181" customWidth="1"/>
    <col min="7951" max="7951" width="13.58203125" style="181" customWidth="1"/>
    <col min="7952" max="7952" width="8.5" style="181" customWidth="1"/>
    <col min="7953" max="7953" width="9" style="181" customWidth="1"/>
    <col min="7954" max="7955" width="7.75" style="181"/>
    <col min="7956" max="7956" width="14" style="181" customWidth="1"/>
    <col min="7957" max="8192" width="7.75" style="181"/>
    <col min="8193" max="8193" width="3.58203125" style="181" customWidth="1"/>
    <col min="8194" max="8194" width="10.58203125" style="181" customWidth="1"/>
    <col min="8195" max="8195" width="9.33203125" style="181" customWidth="1"/>
    <col min="8196" max="8196" width="8.08203125" style="181" customWidth="1"/>
    <col min="8197" max="8206" width="5.58203125" style="181" customWidth="1"/>
    <col min="8207" max="8207" width="13.58203125" style="181" customWidth="1"/>
    <col min="8208" max="8208" width="8.5" style="181" customWidth="1"/>
    <col min="8209" max="8209" width="9" style="181" customWidth="1"/>
    <col min="8210" max="8211" width="7.75" style="181"/>
    <col min="8212" max="8212" width="14" style="181" customWidth="1"/>
    <col min="8213" max="8448" width="7.75" style="181"/>
    <col min="8449" max="8449" width="3.58203125" style="181" customWidth="1"/>
    <col min="8450" max="8450" width="10.58203125" style="181" customWidth="1"/>
    <col min="8451" max="8451" width="9.33203125" style="181" customWidth="1"/>
    <col min="8452" max="8452" width="8.08203125" style="181" customWidth="1"/>
    <col min="8453" max="8462" width="5.58203125" style="181" customWidth="1"/>
    <col min="8463" max="8463" width="13.58203125" style="181" customWidth="1"/>
    <col min="8464" max="8464" width="8.5" style="181" customWidth="1"/>
    <col min="8465" max="8465" width="9" style="181" customWidth="1"/>
    <col min="8466" max="8467" width="7.75" style="181"/>
    <col min="8468" max="8468" width="14" style="181" customWidth="1"/>
    <col min="8469" max="8704" width="7.75" style="181"/>
    <col min="8705" max="8705" width="3.58203125" style="181" customWidth="1"/>
    <col min="8706" max="8706" width="10.58203125" style="181" customWidth="1"/>
    <col min="8707" max="8707" width="9.33203125" style="181" customWidth="1"/>
    <col min="8708" max="8708" width="8.08203125" style="181" customWidth="1"/>
    <col min="8709" max="8718" width="5.58203125" style="181" customWidth="1"/>
    <col min="8719" max="8719" width="13.58203125" style="181" customWidth="1"/>
    <col min="8720" max="8720" width="8.5" style="181" customWidth="1"/>
    <col min="8721" max="8721" width="9" style="181" customWidth="1"/>
    <col min="8722" max="8723" width="7.75" style="181"/>
    <col min="8724" max="8724" width="14" style="181" customWidth="1"/>
    <col min="8725" max="8960" width="7.75" style="181"/>
    <col min="8961" max="8961" width="3.58203125" style="181" customWidth="1"/>
    <col min="8962" max="8962" width="10.58203125" style="181" customWidth="1"/>
    <col min="8963" max="8963" width="9.33203125" style="181" customWidth="1"/>
    <col min="8964" max="8964" width="8.08203125" style="181" customWidth="1"/>
    <col min="8965" max="8974" width="5.58203125" style="181" customWidth="1"/>
    <col min="8975" max="8975" width="13.58203125" style="181" customWidth="1"/>
    <col min="8976" max="8976" width="8.5" style="181" customWidth="1"/>
    <col min="8977" max="8977" width="9" style="181" customWidth="1"/>
    <col min="8978" max="8979" width="7.75" style="181"/>
    <col min="8980" max="8980" width="14" style="181" customWidth="1"/>
    <col min="8981" max="9216" width="7.75" style="181"/>
    <col min="9217" max="9217" width="3.58203125" style="181" customWidth="1"/>
    <col min="9218" max="9218" width="10.58203125" style="181" customWidth="1"/>
    <col min="9219" max="9219" width="9.33203125" style="181" customWidth="1"/>
    <col min="9220" max="9220" width="8.08203125" style="181" customWidth="1"/>
    <col min="9221" max="9230" width="5.58203125" style="181" customWidth="1"/>
    <col min="9231" max="9231" width="13.58203125" style="181" customWidth="1"/>
    <col min="9232" max="9232" width="8.5" style="181" customWidth="1"/>
    <col min="9233" max="9233" width="9" style="181" customWidth="1"/>
    <col min="9234" max="9235" width="7.75" style="181"/>
    <col min="9236" max="9236" width="14" style="181" customWidth="1"/>
    <col min="9237" max="9472" width="7.75" style="181"/>
    <col min="9473" max="9473" width="3.58203125" style="181" customWidth="1"/>
    <col min="9474" max="9474" width="10.58203125" style="181" customWidth="1"/>
    <col min="9475" max="9475" width="9.33203125" style="181" customWidth="1"/>
    <col min="9476" max="9476" width="8.08203125" style="181" customWidth="1"/>
    <col min="9477" max="9486" width="5.58203125" style="181" customWidth="1"/>
    <col min="9487" max="9487" width="13.58203125" style="181" customWidth="1"/>
    <col min="9488" max="9488" width="8.5" style="181" customWidth="1"/>
    <col min="9489" max="9489" width="9" style="181" customWidth="1"/>
    <col min="9490" max="9491" width="7.75" style="181"/>
    <col min="9492" max="9492" width="14" style="181" customWidth="1"/>
    <col min="9493" max="9728" width="7.75" style="181"/>
    <col min="9729" max="9729" width="3.58203125" style="181" customWidth="1"/>
    <col min="9730" max="9730" width="10.58203125" style="181" customWidth="1"/>
    <col min="9731" max="9731" width="9.33203125" style="181" customWidth="1"/>
    <col min="9732" max="9732" width="8.08203125" style="181" customWidth="1"/>
    <col min="9733" max="9742" width="5.58203125" style="181" customWidth="1"/>
    <col min="9743" max="9743" width="13.58203125" style="181" customWidth="1"/>
    <col min="9744" max="9744" width="8.5" style="181" customWidth="1"/>
    <col min="9745" max="9745" width="9" style="181" customWidth="1"/>
    <col min="9746" max="9747" width="7.75" style="181"/>
    <col min="9748" max="9748" width="14" style="181" customWidth="1"/>
    <col min="9749" max="9984" width="7.75" style="181"/>
    <col min="9985" max="9985" width="3.58203125" style="181" customWidth="1"/>
    <col min="9986" max="9986" width="10.58203125" style="181" customWidth="1"/>
    <col min="9987" max="9987" width="9.33203125" style="181" customWidth="1"/>
    <col min="9988" max="9988" width="8.08203125" style="181" customWidth="1"/>
    <col min="9989" max="9998" width="5.58203125" style="181" customWidth="1"/>
    <col min="9999" max="9999" width="13.58203125" style="181" customWidth="1"/>
    <col min="10000" max="10000" width="8.5" style="181" customWidth="1"/>
    <col min="10001" max="10001" width="9" style="181" customWidth="1"/>
    <col min="10002" max="10003" width="7.75" style="181"/>
    <col min="10004" max="10004" width="14" style="181" customWidth="1"/>
    <col min="10005" max="10240" width="7.75" style="181"/>
    <col min="10241" max="10241" width="3.58203125" style="181" customWidth="1"/>
    <col min="10242" max="10242" width="10.58203125" style="181" customWidth="1"/>
    <col min="10243" max="10243" width="9.33203125" style="181" customWidth="1"/>
    <col min="10244" max="10244" width="8.08203125" style="181" customWidth="1"/>
    <col min="10245" max="10254" width="5.58203125" style="181" customWidth="1"/>
    <col min="10255" max="10255" width="13.58203125" style="181" customWidth="1"/>
    <col min="10256" max="10256" width="8.5" style="181" customWidth="1"/>
    <col min="10257" max="10257" width="9" style="181" customWidth="1"/>
    <col min="10258" max="10259" width="7.75" style="181"/>
    <col min="10260" max="10260" width="14" style="181" customWidth="1"/>
    <col min="10261" max="10496" width="7.75" style="181"/>
    <col min="10497" max="10497" width="3.58203125" style="181" customWidth="1"/>
    <col min="10498" max="10498" width="10.58203125" style="181" customWidth="1"/>
    <col min="10499" max="10499" width="9.33203125" style="181" customWidth="1"/>
    <col min="10500" max="10500" width="8.08203125" style="181" customWidth="1"/>
    <col min="10501" max="10510" width="5.58203125" style="181" customWidth="1"/>
    <col min="10511" max="10511" width="13.58203125" style="181" customWidth="1"/>
    <col min="10512" max="10512" width="8.5" style="181" customWidth="1"/>
    <col min="10513" max="10513" width="9" style="181" customWidth="1"/>
    <col min="10514" max="10515" width="7.75" style="181"/>
    <col min="10516" max="10516" width="14" style="181" customWidth="1"/>
    <col min="10517" max="10752" width="7.75" style="181"/>
    <col min="10753" max="10753" width="3.58203125" style="181" customWidth="1"/>
    <col min="10754" max="10754" width="10.58203125" style="181" customWidth="1"/>
    <col min="10755" max="10755" width="9.33203125" style="181" customWidth="1"/>
    <col min="10756" max="10756" width="8.08203125" style="181" customWidth="1"/>
    <col min="10757" max="10766" width="5.58203125" style="181" customWidth="1"/>
    <col min="10767" max="10767" width="13.58203125" style="181" customWidth="1"/>
    <col min="10768" max="10768" width="8.5" style="181" customWidth="1"/>
    <col min="10769" max="10769" width="9" style="181" customWidth="1"/>
    <col min="10770" max="10771" width="7.75" style="181"/>
    <col min="10772" max="10772" width="14" style="181" customWidth="1"/>
    <col min="10773" max="11008" width="7.75" style="181"/>
    <col min="11009" max="11009" width="3.58203125" style="181" customWidth="1"/>
    <col min="11010" max="11010" width="10.58203125" style="181" customWidth="1"/>
    <col min="11011" max="11011" width="9.33203125" style="181" customWidth="1"/>
    <col min="11012" max="11012" width="8.08203125" style="181" customWidth="1"/>
    <col min="11013" max="11022" width="5.58203125" style="181" customWidth="1"/>
    <col min="11023" max="11023" width="13.58203125" style="181" customWidth="1"/>
    <col min="11024" max="11024" width="8.5" style="181" customWidth="1"/>
    <col min="11025" max="11025" width="9" style="181" customWidth="1"/>
    <col min="11026" max="11027" width="7.75" style="181"/>
    <col min="11028" max="11028" width="14" style="181" customWidth="1"/>
    <col min="11029" max="11264" width="7.75" style="181"/>
    <col min="11265" max="11265" width="3.58203125" style="181" customWidth="1"/>
    <col min="11266" max="11266" width="10.58203125" style="181" customWidth="1"/>
    <col min="11267" max="11267" width="9.33203125" style="181" customWidth="1"/>
    <col min="11268" max="11268" width="8.08203125" style="181" customWidth="1"/>
    <col min="11269" max="11278" width="5.58203125" style="181" customWidth="1"/>
    <col min="11279" max="11279" width="13.58203125" style="181" customWidth="1"/>
    <col min="11280" max="11280" width="8.5" style="181" customWidth="1"/>
    <col min="11281" max="11281" width="9" style="181" customWidth="1"/>
    <col min="11282" max="11283" width="7.75" style="181"/>
    <col min="11284" max="11284" width="14" style="181" customWidth="1"/>
    <col min="11285" max="11520" width="7.75" style="181"/>
    <col min="11521" max="11521" width="3.58203125" style="181" customWidth="1"/>
    <col min="11522" max="11522" width="10.58203125" style="181" customWidth="1"/>
    <col min="11523" max="11523" width="9.33203125" style="181" customWidth="1"/>
    <col min="11524" max="11524" width="8.08203125" style="181" customWidth="1"/>
    <col min="11525" max="11534" width="5.58203125" style="181" customWidth="1"/>
    <col min="11535" max="11535" width="13.58203125" style="181" customWidth="1"/>
    <col min="11536" max="11536" width="8.5" style="181" customWidth="1"/>
    <col min="11537" max="11537" width="9" style="181" customWidth="1"/>
    <col min="11538" max="11539" width="7.75" style="181"/>
    <col min="11540" max="11540" width="14" style="181" customWidth="1"/>
    <col min="11541" max="11776" width="7.75" style="181"/>
    <col min="11777" max="11777" width="3.58203125" style="181" customWidth="1"/>
    <col min="11778" max="11778" width="10.58203125" style="181" customWidth="1"/>
    <col min="11779" max="11779" width="9.33203125" style="181" customWidth="1"/>
    <col min="11780" max="11780" width="8.08203125" style="181" customWidth="1"/>
    <col min="11781" max="11790" width="5.58203125" style="181" customWidth="1"/>
    <col min="11791" max="11791" width="13.58203125" style="181" customWidth="1"/>
    <col min="11792" max="11792" width="8.5" style="181" customWidth="1"/>
    <col min="11793" max="11793" width="9" style="181" customWidth="1"/>
    <col min="11794" max="11795" width="7.75" style="181"/>
    <col min="11796" max="11796" width="14" style="181" customWidth="1"/>
    <col min="11797" max="12032" width="7.75" style="181"/>
    <col min="12033" max="12033" width="3.58203125" style="181" customWidth="1"/>
    <col min="12034" max="12034" width="10.58203125" style="181" customWidth="1"/>
    <col min="12035" max="12035" width="9.33203125" style="181" customWidth="1"/>
    <col min="12036" max="12036" width="8.08203125" style="181" customWidth="1"/>
    <col min="12037" max="12046" width="5.58203125" style="181" customWidth="1"/>
    <col min="12047" max="12047" width="13.58203125" style="181" customWidth="1"/>
    <col min="12048" max="12048" width="8.5" style="181" customWidth="1"/>
    <col min="12049" max="12049" width="9" style="181" customWidth="1"/>
    <col min="12050" max="12051" width="7.75" style="181"/>
    <col min="12052" max="12052" width="14" style="181" customWidth="1"/>
    <col min="12053" max="12288" width="7.75" style="181"/>
    <col min="12289" max="12289" width="3.58203125" style="181" customWidth="1"/>
    <col min="12290" max="12290" width="10.58203125" style="181" customWidth="1"/>
    <col min="12291" max="12291" width="9.33203125" style="181" customWidth="1"/>
    <col min="12292" max="12292" width="8.08203125" style="181" customWidth="1"/>
    <col min="12293" max="12302" width="5.58203125" style="181" customWidth="1"/>
    <col min="12303" max="12303" width="13.58203125" style="181" customWidth="1"/>
    <col min="12304" max="12304" width="8.5" style="181" customWidth="1"/>
    <col min="12305" max="12305" width="9" style="181" customWidth="1"/>
    <col min="12306" max="12307" width="7.75" style="181"/>
    <col min="12308" max="12308" width="14" style="181" customWidth="1"/>
    <col min="12309" max="12544" width="7.75" style="181"/>
    <col min="12545" max="12545" width="3.58203125" style="181" customWidth="1"/>
    <col min="12546" max="12546" width="10.58203125" style="181" customWidth="1"/>
    <col min="12547" max="12547" width="9.33203125" style="181" customWidth="1"/>
    <col min="12548" max="12548" width="8.08203125" style="181" customWidth="1"/>
    <col min="12549" max="12558" width="5.58203125" style="181" customWidth="1"/>
    <col min="12559" max="12559" width="13.58203125" style="181" customWidth="1"/>
    <col min="12560" max="12560" width="8.5" style="181" customWidth="1"/>
    <col min="12561" max="12561" width="9" style="181" customWidth="1"/>
    <col min="12562" max="12563" width="7.75" style="181"/>
    <col min="12564" max="12564" width="14" style="181" customWidth="1"/>
    <col min="12565" max="12800" width="7.75" style="181"/>
    <col min="12801" max="12801" width="3.58203125" style="181" customWidth="1"/>
    <col min="12802" max="12802" width="10.58203125" style="181" customWidth="1"/>
    <col min="12803" max="12803" width="9.33203125" style="181" customWidth="1"/>
    <col min="12804" max="12804" width="8.08203125" style="181" customWidth="1"/>
    <col min="12805" max="12814" width="5.58203125" style="181" customWidth="1"/>
    <col min="12815" max="12815" width="13.58203125" style="181" customWidth="1"/>
    <col min="12816" max="12816" width="8.5" style="181" customWidth="1"/>
    <col min="12817" max="12817" width="9" style="181" customWidth="1"/>
    <col min="12818" max="12819" width="7.75" style="181"/>
    <col min="12820" max="12820" width="14" style="181" customWidth="1"/>
    <col min="12821" max="13056" width="7.75" style="181"/>
    <col min="13057" max="13057" width="3.58203125" style="181" customWidth="1"/>
    <col min="13058" max="13058" width="10.58203125" style="181" customWidth="1"/>
    <col min="13059" max="13059" width="9.33203125" style="181" customWidth="1"/>
    <col min="13060" max="13060" width="8.08203125" style="181" customWidth="1"/>
    <col min="13061" max="13070" width="5.58203125" style="181" customWidth="1"/>
    <col min="13071" max="13071" width="13.58203125" style="181" customWidth="1"/>
    <col min="13072" max="13072" width="8.5" style="181" customWidth="1"/>
    <col min="13073" max="13073" width="9" style="181" customWidth="1"/>
    <col min="13074" max="13075" width="7.75" style="181"/>
    <col min="13076" max="13076" width="14" style="181" customWidth="1"/>
    <col min="13077" max="13312" width="7.75" style="181"/>
    <col min="13313" max="13313" width="3.58203125" style="181" customWidth="1"/>
    <col min="13314" max="13314" width="10.58203125" style="181" customWidth="1"/>
    <col min="13315" max="13315" width="9.33203125" style="181" customWidth="1"/>
    <col min="13316" max="13316" width="8.08203125" style="181" customWidth="1"/>
    <col min="13317" max="13326" width="5.58203125" style="181" customWidth="1"/>
    <col min="13327" max="13327" width="13.58203125" style="181" customWidth="1"/>
    <col min="13328" max="13328" width="8.5" style="181" customWidth="1"/>
    <col min="13329" max="13329" width="9" style="181" customWidth="1"/>
    <col min="13330" max="13331" width="7.75" style="181"/>
    <col min="13332" max="13332" width="14" style="181" customWidth="1"/>
    <col min="13333" max="13568" width="7.75" style="181"/>
    <col min="13569" max="13569" width="3.58203125" style="181" customWidth="1"/>
    <col min="13570" max="13570" width="10.58203125" style="181" customWidth="1"/>
    <col min="13571" max="13571" width="9.33203125" style="181" customWidth="1"/>
    <col min="13572" max="13572" width="8.08203125" style="181" customWidth="1"/>
    <col min="13573" max="13582" width="5.58203125" style="181" customWidth="1"/>
    <col min="13583" max="13583" width="13.58203125" style="181" customWidth="1"/>
    <col min="13584" max="13584" width="8.5" style="181" customWidth="1"/>
    <col min="13585" max="13585" width="9" style="181" customWidth="1"/>
    <col min="13586" max="13587" width="7.75" style="181"/>
    <col min="13588" max="13588" width="14" style="181" customWidth="1"/>
    <col min="13589" max="13824" width="7.75" style="181"/>
    <col min="13825" max="13825" width="3.58203125" style="181" customWidth="1"/>
    <col min="13826" max="13826" width="10.58203125" style="181" customWidth="1"/>
    <col min="13827" max="13827" width="9.33203125" style="181" customWidth="1"/>
    <col min="13828" max="13828" width="8.08203125" style="181" customWidth="1"/>
    <col min="13829" max="13838" width="5.58203125" style="181" customWidth="1"/>
    <col min="13839" max="13839" width="13.58203125" style="181" customWidth="1"/>
    <col min="13840" max="13840" width="8.5" style="181" customWidth="1"/>
    <col min="13841" max="13841" width="9" style="181" customWidth="1"/>
    <col min="13842" max="13843" width="7.75" style="181"/>
    <col min="13844" max="13844" width="14" style="181" customWidth="1"/>
    <col min="13845" max="14080" width="7.75" style="181"/>
    <col min="14081" max="14081" width="3.58203125" style="181" customWidth="1"/>
    <col min="14082" max="14082" width="10.58203125" style="181" customWidth="1"/>
    <col min="14083" max="14083" width="9.33203125" style="181" customWidth="1"/>
    <col min="14084" max="14084" width="8.08203125" style="181" customWidth="1"/>
    <col min="14085" max="14094" width="5.58203125" style="181" customWidth="1"/>
    <col min="14095" max="14095" width="13.58203125" style="181" customWidth="1"/>
    <col min="14096" max="14096" width="8.5" style="181" customWidth="1"/>
    <col min="14097" max="14097" width="9" style="181" customWidth="1"/>
    <col min="14098" max="14099" width="7.75" style="181"/>
    <col min="14100" max="14100" width="14" style="181" customWidth="1"/>
    <col min="14101" max="14336" width="7.75" style="181"/>
    <col min="14337" max="14337" width="3.58203125" style="181" customWidth="1"/>
    <col min="14338" max="14338" width="10.58203125" style="181" customWidth="1"/>
    <col min="14339" max="14339" width="9.33203125" style="181" customWidth="1"/>
    <col min="14340" max="14340" width="8.08203125" style="181" customWidth="1"/>
    <col min="14341" max="14350" width="5.58203125" style="181" customWidth="1"/>
    <col min="14351" max="14351" width="13.58203125" style="181" customWidth="1"/>
    <col min="14352" max="14352" width="8.5" style="181" customWidth="1"/>
    <col min="14353" max="14353" width="9" style="181" customWidth="1"/>
    <col min="14354" max="14355" width="7.75" style="181"/>
    <col min="14356" max="14356" width="14" style="181" customWidth="1"/>
    <col min="14357" max="14592" width="7.75" style="181"/>
    <col min="14593" max="14593" width="3.58203125" style="181" customWidth="1"/>
    <col min="14594" max="14594" width="10.58203125" style="181" customWidth="1"/>
    <col min="14595" max="14595" width="9.33203125" style="181" customWidth="1"/>
    <col min="14596" max="14596" width="8.08203125" style="181" customWidth="1"/>
    <col min="14597" max="14606" width="5.58203125" style="181" customWidth="1"/>
    <col min="14607" max="14607" width="13.58203125" style="181" customWidth="1"/>
    <col min="14608" max="14608" width="8.5" style="181" customWidth="1"/>
    <col min="14609" max="14609" width="9" style="181" customWidth="1"/>
    <col min="14610" max="14611" width="7.75" style="181"/>
    <col min="14612" max="14612" width="14" style="181" customWidth="1"/>
    <col min="14613" max="14848" width="7.75" style="181"/>
    <col min="14849" max="14849" width="3.58203125" style="181" customWidth="1"/>
    <col min="14850" max="14850" width="10.58203125" style="181" customWidth="1"/>
    <col min="14851" max="14851" width="9.33203125" style="181" customWidth="1"/>
    <col min="14852" max="14852" width="8.08203125" style="181" customWidth="1"/>
    <col min="14853" max="14862" width="5.58203125" style="181" customWidth="1"/>
    <col min="14863" max="14863" width="13.58203125" style="181" customWidth="1"/>
    <col min="14864" max="14864" width="8.5" style="181" customWidth="1"/>
    <col min="14865" max="14865" width="9" style="181" customWidth="1"/>
    <col min="14866" max="14867" width="7.75" style="181"/>
    <col min="14868" max="14868" width="14" style="181" customWidth="1"/>
    <col min="14869" max="15104" width="7.75" style="181"/>
    <col min="15105" max="15105" width="3.58203125" style="181" customWidth="1"/>
    <col min="15106" max="15106" width="10.58203125" style="181" customWidth="1"/>
    <col min="15107" max="15107" width="9.33203125" style="181" customWidth="1"/>
    <col min="15108" max="15108" width="8.08203125" style="181" customWidth="1"/>
    <col min="15109" max="15118" width="5.58203125" style="181" customWidth="1"/>
    <col min="15119" max="15119" width="13.58203125" style="181" customWidth="1"/>
    <col min="15120" max="15120" width="8.5" style="181" customWidth="1"/>
    <col min="15121" max="15121" width="9" style="181" customWidth="1"/>
    <col min="15122" max="15123" width="7.75" style="181"/>
    <col min="15124" max="15124" width="14" style="181" customWidth="1"/>
    <col min="15125" max="15360" width="7.75" style="181"/>
    <col min="15361" max="15361" width="3.58203125" style="181" customWidth="1"/>
    <col min="15362" max="15362" width="10.58203125" style="181" customWidth="1"/>
    <col min="15363" max="15363" width="9.33203125" style="181" customWidth="1"/>
    <col min="15364" max="15364" width="8.08203125" style="181" customWidth="1"/>
    <col min="15365" max="15374" width="5.58203125" style="181" customWidth="1"/>
    <col min="15375" max="15375" width="13.58203125" style="181" customWidth="1"/>
    <col min="15376" max="15376" width="8.5" style="181" customWidth="1"/>
    <col min="15377" max="15377" width="9" style="181" customWidth="1"/>
    <col min="15378" max="15379" width="7.75" style="181"/>
    <col min="15380" max="15380" width="14" style="181" customWidth="1"/>
    <col min="15381" max="15616" width="7.75" style="181"/>
    <col min="15617" max="15617" width="3.58203125" style="181" customWidth="1"/>
    <col min="15618" max="15618" width="10.58203125" style="181" customWidth="1"/>
    <col min="15619" max="15619" width="9.33203125" style="181" customWidth="1"/>
    <col min="15620" max="15620" width="8.08203125" style="181" customWidth="1"/>
    <col min="15621" max="15630" width="5.58203125" style="181" customWidth="1"/>
    <col min="15631" max="15631" width="13.58203125" style="181" customWidth="1"/>
    <col min="15632" max="15632" width="8.5" style="181" customWidth="1"/>
    <col min="15633" max="15633" width="9" style="181" customWidth="1"/>
    <col min="15634" max="15635" width="7.75" style="181"/>
    <col min="15636" max="15636" width="14" style="181" customWidth="1"/>
    <col min="15637" max="15872" width="7.75" style="181"/>
    <col min="15873" max="15873" width="3.58203125" style="181" customWidth="1"/>
    <col min="15874" max="15874" width="10.58203125" style="181" customWidth="1"/>
    <col min="15875" max="15875" width="9.33203125" style="181" customWidth="1"/>
    <col min="15876" max="15876" width="8.08203125" style="181" customWidth="1"/>
    <col min="15877" max="15886" width="5.58203125" style="181" customWidth="1"/>
    <col min="15887" max="15887" width="13.58203125" style="181" customWidth="1"/>
    <col min="15888" max="15888" width="8.5" style="181" customWidth="1"/>
    <col min="15889" max="15889" width="9" style="181" customWidth="1"/>
    <col min="15890" max="15891" width="7.75" style="181"/>
    <col min="15892" max="15892" width="14" style="181" customWidth="1"/>
    <col min="15893" max="16128" width="7.75" style="181"/>
    <col min="16129" max="16129" width="3.58203125" style="181" customWidth="1"/>
    <col min="16130" max="16130" width="10.58203125" style="181" customWidth="1"/>
    <col min="16131" max="16131" width="9.33203125" style="181" customWidth="1"/>
    <col min="16132" max="16132" width="8.08203125" style="181" customWidth="1"/>
    <col min="16133" max="16142" width="5.58203125" style="181" customWidth="1"/>
    <col min="16143" max="16143" width="13.58203125" style="181" customWidth="1"/>
    <col min="16144" max="16144" width="8.5" style="181" customWidth="1"/>
    <col min="16145" max="16145" width="9" style="181" customWidth="1"/>
    <col min="16146" max="16147" width="7.75" style="181"/>
    <col min="16148" max="16148" width="14" style="181" customWidth="1"/>
    <col min="16149" max="16384" width="7.75" style="181"/>
  </cols>
  <sheetData>
    <row r="1" spans="1:27" s="138" customFormat="1" ht="16.5" customHeight="1">
      <c r="A1" s="137"/>
      <c r="C1" s="139"/>
      <c r="R1" s="140" t="s">
        <v>337</v>
      </c>
    </row>
    <row r="2" spans="1:27" s="143" customFormat="1" ht="19.5" customHeight="1">
      <c r="A2" s="141" t="s">
        <v>454</v>
      </c>
      <c r="B2" s="140"/>
      <c r="C2" s="140"/>
      <c r="D2" s="140"/>
      <c r="E2" s="140"/>
      <c r="F2" s="140"/>
      <c r="G2" s="140"/>
      <c r="H2" s="140"/>
      <c r="I2" s="140"/>
      <c r="J2" s="140"/>
      <c r="K2" s="140"/>
      <c r="L2" s="140"/>
      <c r="M2" s="140"/>
      <c r="N2" s="140"/>
      <c r="O2" s="140"/>
      <c r="P2" s="140"/>
      <c r="Q2" s="140"/>
      <c r="R2" s="142" t="s">
        <v>338</v>
      </c>
      <c r="S2" s="140"/>
      <c r="T2" s="140"/>
      <c r="U2" s="140"/>
      <c r="V2" s="140"/>
      <c r="W2" s="140"/>
      <c r="X2" s="140"/>
      <c r="Y2" s="140"/>
      <c r="Z2" s="140"/>
    </row>
    <row r="3" spans="1:27" s="138" customFormat="1" ht="11.25" customHeight="1">
      <c r="A3" s="144" t="s">
        <v>339</v>
      </c>
      <c r="B3" s="140"/>
      <c r="C3" s="140"/>
      <c r="D3" s="140"/>
      <c r="E3" s="140"/>
      <c r="F3" s="140"/>
      <c r="G3" s="140"/>
      <c r="H3" s="140"/>
      <c r="I3" s="140"/>
      <c r="J3" s="140"/>
      <c r="K3" s="140"/>
      <c r="L3" s="145" t="s">
        <v>591</v>
      </c>
      <c r="M3" s="140"/>
      <c r="N3" s="140"/>
      <c r="O3" s="140"/>
      <c r="P3" s="140"/>
      <c r="Q3" s="140"/>
      <c r="R3" s="140"/>
      <c r="S3" s="140"/>
      <c r="T3" s="140"/>
      <c r="U3" s="140"/>
      <c r="V3" s="140"/>
      <c r="W3" s="140"/>
      <c r="X3" s="140"/>
      <c r="Y3" s="140"/>
      <c r="Z3" s="140"/>
    </row>
    <row r="4" spans="1:27" s="149" customFormat="1" ht="24.75" customHeight="1">
      <c r="A4" s="146"/>
      <c r="B4" s="334" t="s">
        <v>455</v>
      </c>
      <c r="C4" s="334"/>
      <c r="D4" s="334"/>
      <c r="E4" s="334"/>
      <c r="F4" s="334"/>
      <c r="G4" s="334"/>
      <c r="H4" s="334"/>
      <c r="I4" s="334"/>
      <c r="J4" s="334"/>
      <c r="K4" s="334"/>
      <c r="L4" s="334"/>
      <c r="M4" s="334"/>
      <c r="N4" s="334"/>
      <c r="O4" s="147"/>
      <c r="P4" s="147"/>
      <c r="Q4" s="147"/>
      <c r="R4" s="148"/>
      <c r="S4" s="147"/>
      <c r="T4" s="147"/>
      <c r="U4" s="147"/>
      <c r="V4" s="147"/>
      <c r="W4" s="147"/>
      <c r="X4" s="147"/>
      <c r="Y4" s="147"/>
      <c r="Z4" s="147"/>
    </row>
    <row r="5" spans="1:27" s="138" customFormat="1" ht="15" customHeight="1" thickBot="1">
      <c r="A5" s="150"/>
      <c r="B5" s="140"/>
      <c r="C5" s="140"/>
      <c r="D5" s="140"/>
      <c r="E5" s="140"/>
      <c r="F5" s="140"/>
      <c r="G5" s="140"/>
      <c r="H5" s="140"/>
      <c r="I5" s="140"/>
      <c r="J5" s="140"/>
      <c r="K5" s="140"/>
      <c r="L5" s="140"/>
      <c r="M5" s="140"/>
      <c r="N5" s="140"/>
      <c r="O5" s="140"/>
      <c r="P5" s="140"/>
      <c r="Q5" s="140"/>
      <c r="R5" s="140"/>
      <c r="S5" s="140"/>
      <c r="T5" s="140"/>
      <c r="U5" s="140"/>
      <c r="V5" s="140"/>
      <c r="W5" s="140"/>
      <c r="X5" s="140"/>
      <c r="Y5" s="140"/>
      <c r="Z5" s="140"/>
    </row>
    <row r="6" spans="1:27" s="138" customFormat="1" ht="15" customHeight="1" thickBot="1">
      <c r="A6" s="151">
        <v>1</v>
      </c>
      <c r="B6" s="152" t="s">
        <v>340</v>
      </c>
      <c r="C6" s="333"/>
      <c r="D6" s="333"/>
      <c r="E6" s="333"/>
      <c r="F6" s="333"/>
      <c r="G6" s="333"/>
      <c r="H6" s="333"/>
      <c r="I6" s="333"/>
      <c r="J6" s="333"/>
      <c r="K6" s="333"/>
      <c r="L6" s="333"/>
      <c r="M6" s="333"/>
      <c r="N6" s="333"/>
      <c r="O6" s="152"/>
      <c r="P6" s="140"/>
      <c r="Q6" s="140"/>
      <c r="R6" s="140"/>
      <c r="S6" s="140"/>
      <c r="T6" s="140"/>
      <c r="U6" s="140"/>
      <c r="V6" s="140"/>
      <c r="W6" s="140"/>
      <c r="X6" s="140"/>
      <c r="Y6" s="140"/>
      <c r="Z6" s="140"/>
    </row>
    <row r="7" spans="1:27" s="138" customFormat="1" ht="15" customHeight="1" thickBot="1">
      <c r="A7" s="153"/>
      <c r="B7" s="152" t="s">
        <v>341</v>
      </c>
      <c r="C7" s="333"/>
      <c r="D7" s="333"/>
      <c r="E7" s="333"/>
      <c r="F7" s="333"/>
      <c r="G7" s="333"/>
      <c r="H7" s="333"/>
      <c r="I7" s="333"/>
      <c r="J7" s="333"/>
      <c r="K7" s="333"/>
      <c r="L7" s="333"/>
      <c r="M7" s="333"/>
      <c r="N7" s="333"/>
      <c r="O7" s="152"/>
      <c r="P7" s="140"/>
      <c r="Q7" s="140"/>
      <c r="R7" s="140"/>
      <c r="S7" s="140"/>
      <c r="T7" s="140"/>
      <c r="U7" s="140"/>
      <c r="V7" s="140"/>
      <c r="W7" s="140"/>
      <c r="X7" s="140"/>
      <c r="Y7" s="140"/>
      <c r="Z7" s="140"/>
    </row>
    <row r="8" spans="1:27" s="138" customFormat="1" ht="15" customHeight="1" thickBot="1">
      <c r="A8" s="151">
        <v>2</v>
      </c>
      <c r="B8" s="335" t="s">
        <v>401</v>
      </c>
      <c r="C8" s="335"/>
      <c r="D8" s="154"/>
      <c r="E8" s="154"/>
      <c r="F8" s="154"/>
      <c r="G8" s="154"/>
      <c r="H8" s="154"/>
      <c r="I8" s="154"/>
      <c r="J8" s="154"/>
      <c r="K8" s="154"/>
      <c r="L8" s="152"/>
      <c r="M8" s="152"/>
      <c r="N8" s="152"/>
      <c r="O8" s="152"/>
      <c r="P8" s="140"/>
      <c r="Q8" s="140"/>
      <c r="R8" s="140"/>
      <c r="S8" s="140"/>
      <c r="T8" s="140"/>
      <c r="U8" s="140"/>
      <c r="V8" s="140"/>
      <c r="W8" s="140"/>
      <c r="X8" s="140"/>
      <c r="Y8" s="140"/>
      <c r="Z8" s="140"/>
    </row>
    <row r="9" spans="1:27" s="138" customFormat="1" ht="15" customHeight="1" thickBot="1">
      <c r="A9" s="153"/>
      <c r="B9" s="152" t="s">
        <v>342</v>
      </c>
      <c r="C9" s="152"/>
      <c r="D9" s="152"/>
      <c r="E9" s="333"/>
      <c r="F9" s="333"/>
      <c r="G9" s="333"/>
      <c r="H9" s="333"/>
      <c r="I9" s="333"/>
      <c r="J9" s="333"/>
      <c r="K9" s="333"/>
      <c r="L9" s="333"/>
      <c r="M9" s="333"/>
      <c r="N9" s="333"/>
      <c r="O9" s="152"/>
      <c r="P9" s="140"/>
      <c r="Q9" s="140"/>
      <c r="R9" s="140"/>
      <c r="S9" s="140"/>
      <c r="T9" s="140"/>
      <c r="U9" s="140"/>
      <c r="V9" s="140"/>
      <c r="W9" s="140"/>
      <c r="X9" s="140"/>
      <c r="Y9" s="140"/>
      <c r="Z9" s="140"/>
    </row>
    <row r="10" spans="1:27" s="138" customFormat="1" ht="15" customHeight="1" thickBot="1">
      <c r="A10" s="153"/>
      <c r="B10" s="152" t="s">
        <v>402</v>
      </c>
      <c r="C10" s="152"/>
      <c r="D10" s="152"/>
      <c r="E10" s="333"/>
      <c r="F10" s="333"/>
      <c r="G10" s="333"/>
      <c r="H10" s="333"/>
      <c r="I10" s="333"/>
      <c r="J10" s="333"/>
      <c r="K10" s="333"/>
      <c r="L10" s="333"/>
      <c r="M10" s="333"/>
      <c r="N10" s="333"/>
      <c r="O10" s="152"/>
      <c r="P10" s="140"/>
      <c r="Q10" s="140"/>
      <c r="R10" s="140"/>
      <c r="S10" s="140"/>
      <c r="T10" s="140"/>
      <c r="U10" s="140"/>
      <c r="V10" s="140"/>
      <c r="W10" s="140"/>
      <c r="X10" s="140"/>
      <c r="Y10" s="140"/>
      <c r="Z10" s="140"/>
    </row>
    <row r="11" spans="1:27" s="138" customFormat="1" ht="15" customHeight="1" thickBot="1">
      <c r="A11" s="153"/>
      <c r="B11" s="152" t="s">
        <v>343</v>
      </c>
      <c r="C11" s="152"/>
      <c r="D11" s="152"/>
      <c r="E11" s="349"/>
      <c r="F11" s="350"/>
      <c r="G11" s="350"/>
      <c r="H11" s="350"/>
      <c r="I11" s="350"/>
      <c r="J11" s="350"/>
      <c r="K11" s="350"/>
      <c r="L11" s="350"/>
      <c r="M11" s="350"/>
      <c r="N11" s="351"/>
      <c r="O11" s="152"/>
      <c r="P11" s="140"/>
      <c r="Q11" s="140"/>
      <c r="R11" s="140"/>
      <c r="S11" s="140"/>
      <c r="T11" s="140"/>
      <c r="U11" s="140"/>
      <c r="V11" s="140"/>
      <c r="W11" s="140"/>
      <c r="X11" s="140"/>
      <c r="Y11" s="140"/>
      <c r="Z11" s="140"/>
    </row>
    <row r="12" spans="1:27" s="138" customFormat="1" ht="50.5" thickBot="1">
      <c r="A12" s="153"/>
      <c r="B12" s="155" t="s">
        <v>344</v>
      </c>
      <c r="C12" s="155"/>
      <c r="D12" s="156" t="s">
        <v>456</v>
      </c>
      <c r="E12" s="352"/>
      <c r="F12" s="353"/>
      <c r="G12" s="353"/>
      <c r="H12" s="353"/>
      <c r="I12" s="353"/>
      <c r="J12" s="353"/>
      <c r="K12" s="353"/>
      <c r="L12" s="353"/>
      <c r="M12" s="353"/>
      <c r="N12" s="354"/>
      <c r="O12" s="156" t="s">
        <v>457</v>
      </c>
      <c r="P12" s="140"/>
      <c r="Q12" s="140"/>
      <c r="R12" s="140"/>
      <c r="S12" s="140"/>
      <c r="T12" s="157"/>
      <c r="U12" s="157"/>
      <c r="V12" s="140"/>
      <c r="W12" s="140"/>
      <c r="X12" s="140"/>
      <c r="Y12" s="140"/>
      <c r="Z12" s="140"/>
    </row>
    <row r="13" spans="1:27" s="138" customFormat="1" ht="50.5" thickBot="1">
      <c r="A13" s="153"/>
      <c r="B13" s="152" t="s">
        <v>345</v>
      </c>
      <c r="C13" s="152"/>
      <c r="D13" s="152"/>
      <c r="E13" s="333"/>
      <c r="F13" s="333"/>
      <c r="G13" s="333"/>
      <c r="H13" s="333"/>
      <c r="I13" s="333"/>
      <c r="J13" s="333"/>
      <c r="K13" s="333"/>
      <c r="L13" s="333"/>
      <c r="M13" s="333"/>
      <c r="N13" s="333"/>
      <c r="O13" s="156" t="s">
        <v>457</v>
      </c>
      <c r="P13" s="140"/>
      <c r="Q13" s="140"/>
      <c r="R13" s="140"/>
      <c r="S13" s="140"/>
      <c r="T13" s="157"/>
      <c r="U13" s="140"/>
      <c r="V13" s="140"/>
      <c r="W13" s="140"/>
      <c r="X13" s="140"/>
      <c r="Y13" s="140"/>
      <c r="Z13" s="140"/>
    </row>
    <row r="14" spans="1:27" s="138" customFormat="1" ht="15" customHeight="1" thickBot="1">
      <c r="A14" s="151">
        <v>3</v>
      </c>
      <c r="B14" s="152" t="s">
        <v>167</v>
      </c>
      <c r="C14" s="154"/>
      <c r="D14" s="154"/>
      <c r="E14" s="154"/>
      <c r="F14" s="154"/>
      <c r="G14" s="154"/>
      <c r="H14" s="154"/>
      <c r="I14" s="154"/>
      <c r="J14" s="154"/>
      <c r="K14" s="154"/>
      <c r="L14" s="154"/>
      <c r="M14" s="154"/>
      <c r="N14" s="154"/>
      <c r="O14" s="152"/>
      <c r="P14" s="140"/>
      <c r="Q14" s="140"/>
      <c r="R14" s="140"/>
      <c r="S14" s="140"/>
      <c r="T14" s="140"/>
      <c r="U14" s="140"/>
      <c r="V14" s="140"/>
      <c r="W14" s="140"/>
      <c r="X14" s="157"/>
      <c r="Y14" s="140"/>
      <c r="Z14" s="140"/>
      <c r="AA14" s="158"/>
    </row>
    <row r="15" spans="1:27" s="138" customFormat="1" ht="50.5" thickBot="1">
      <c r="A15" s="153"/>
      <c r="B15" s="155" t="s">
        <v>346</v>
      </c>
      <c r="C15" s="152"/>
      <c r="D15" s="152"/>
      <c r="E15" s="333"/>
      <c r="F15" s="333"/>
      <c r="G15" s="333"/>
      <c r="H15" s="333"/>
      <c r="I15" s="333"/>
      <c r="J15" s="333"/>
      <c r="K15" s="333"/>
      <c r="L15" s="333"/>
      <c r="M15" s="333"/>
      <c r="N15" s="333"/>
      <c r="O15" s="156" t="s">
        <v>457</v>
      </c>
      <c r="P15" s="140"/>
      <c r="Q15" s="140"/>
      <c r="R15" s="140"/>
      <c r="S15" s="140"/>
      <c r="T15" s="140"/>
      <c r="U15" s="140"/>
      <c r="V15" s="140"/>
      <c r="W15" s="140"/>
      <c r="X15" s="140"/>
      <c r="Y15" s="140"/>
      <c r="Z15" s="140"/>
    </row>
    <row r="16" spans="1:27" s="138" customFormat="1" ht="50.5" thickBot="1">
      <c r="A16" s="153"/>
      <c r="B16" s="155" t="s">
        <v>458</v>
      </c>
      <c r="C16" s="152"/>
      <c r="D16" s="152"/>
      <c r="E16" s="333"/>
      <c r="F16" s="333"/>
      <c r="G16" s="333"/>
      <c r="H16" s="333"/>
      <c r="I16" s="333"/>
      <c r="J16" s="333"/>
      <c r="K16" s="333"/>
      <c r="L16" s="333"/>
      <c r="M16" s="333"/>
      <c r="N16" s="333"/>
      <c r="O16" s="156" t="s">
        <v>457</v>
      </c>
      <c r="P16" s="140"/>
      <c r="Q16" s="140"/>
      <c r="R16" s="140"/>
      <c r="S16" s="140"/>
      <c r="T16" s="140"/>
      <c r="U16" s="140"/>
      <c r="V16" s="140"/>
      <c r="W16" s="140"/>
      <c r="X16" s="140"/>
      <c r="Y16" s="140"/>
      <c r="Z16" s="140"/>
    </row>
    <row r="17" spans="1:26" s="138" customFormat="1" ht="15" customHeight="1" thickBot="1">
      <c r="A17" s="151">
        <v>4</v>
      </c>
      <c r="B17" s="335" t="s">
        <v>459</v>
      </c>
      <c r="C17" s="335"/>
      <c r="D17" s="154"/>
      <c r="E17" s="154"/>
      <c r="F17" s="154"/>
      <c r="G17" s="154"/>
      <c r="H17" s="154"/>
      <c r="I17" s="154"/>
      <c r="J17" s="154"/>
      <c r="K17" s="154"/>
      <c r="L17" s="154"/>
      <c r="M17" s="154"/>
      <c r="N17" s="154"/>
      <c r="O17" s="152"/>
      <c r="P17" s="140"/>
      <c r="Q17" s="140"/>
      <c r="R17" s="140"/>
      <c r="S17" s="140"/>
      <c r="T17" s="140"/>
      <c r="U17" s="140"/>
      <c r="V17" s="140"/>
      <c r="W17" s="140"/>
      <c r="X17" s="140"/>
      <c r="Y17" s="140"/>
      <c r="Z17" s="140"/>
    </row>
    <row r="18" spans="1:26" s="138" customFormat="1" ht="50.5" thickBot="1">
      <c r="A18" s="153"/>
      <c r="B18" s="155" t="s">
        <v>347</v>
      </c>
      <c r="C18" s="152"/>
      <c r="D18" s="152"/>
      <c r="E18" s="333"/>
      <c r="F18" s="333"/>
      <c r="G18" s="333"/>
      <c r="H18" s="333"/>
      <c r="I18" s="333"/>
      <c r="J18" s="333"/>
      <c r="K18" s="333"/>
      <c r="L18" s="333"/>
      <c r="M18" s="333"/>
      <c r="N18" s="333"/>
      <c r="O18" s="156" t="s">
        <v>457</v>
      </c>
      <c r="P18" s="140"/>
      <c r="Q18" s="140"/>
      <c r="R18" s="140"/>
      <c r="S18" s="140"/>
      <c r="T18" s="140"/>
      <c r="U18" s="140"/>
      <c r="V18" s="140"/>
      <c r="W18" s="140"/>
      <c r="X18" s="140"/>
      <c r="Y18" s="140"/>
      <c r="Z18" s="140"/>
    </row>
    <row r="19" spans="1:26" s="138" customFormat="1" ht="50.5" thickBot="1">
      <c r="A19" s="153"/>
      <c r="B19" s="155" t="s">
        <v>348</v>
      </c>
      <c r="C19" s="152"/>
      <c r="D19" s="152"/>
      <c r="E19" s="333"/>
      <c r="F19" s="333"/>
      <c r="G19" s="333"/>
      <c r="H19" s="333"/>
      <c r="I19" s="333"/>
      <c r="J19" s="333"/>
      <c r="K19" s="333"/>
      <c r="L19" s="333"/>
      <c r="M19" s="333"/>
      <c r="N19" s="333"/>
      <c r="O19" s="159" t="s">
        <v>457</v>
      </c>
      <c r="P19" s="160"/>
      <c r="Q19" s="160"/>
      <c r="R19" s="160"/>
      <c r="S19" s="140"/>
      <c r="T19" s="140"/>
      <c r="U19" s="140"/>
      <c r="V19" s="140"/>
      <c r="W19" s="140"/>
      <c r="X19" s="140"/>
      <c r="Y19" s="140"/>
      <c r="Z19" s="140"/>
    </row>
    <row r="20" spans="1:26" s="138" customFormat="1" ht="15" customHeight="1" thickBot="1">
      <c r="A20" s="151">
        <v>5</v>
      </c>
      <c r="B20" s="152" t="s">
        <v>349</v>
      </c>
      <c r="C20" s="154"/>
      <c r="D20" s="154"/>
      <c r="E20" s="154"/>
      <c r="F20" s="154"/>
      <c r="G20" s="154"/>
      <c r="H20" s="154"/>
      <c r="I20" s="161"/>
      <c r="J20" s="154"/>
      <c r="K20" s="154"/>
      <c r="L20" s="154"/>
      <c r="M20" s="154"/>
      <c r="N20" s="154"/>
      <c r="O20" s="154"/>
      <c r="P20" s="160"/>
      <c r="Q20" s="160"/>
      <c r="R20" s="160"/>
      <c r="S20" s="140"/>
      <c r="T20" s="140"/>
      <c r="U20" s="140"/>
      <c r="V20" s="140"/>
      <c r="W20" s="140"/>
      <c r="X20" s="140"/>
      <c r="Y20" s="140"/>
      <c r="Z20" s="140"/>
    </row>
    <row r="21" spans="1:26" s="138" customFormat="1" ht="15" customHeight="1" thickBot="1">
      <c r="A21" s="153"/>
      <c r="B21" s="152" t="s">
        <v>350</v>
      </c>
      <c r="C21" s="152"/>
      <c r="D21" s="152"/>
      <c r="E21" s="152"/>
      <c r="F21" s="152"/>
      <c r="G21" s="152"/>
      <c r="H21" s="162" t="s">
        <v>351</v>
      </c>
      <c r="I21" s="355"/>
      <c r="J21" s="355"/>
      <c r="K21" s="355"/>
      <c r="L21" s="355"/>
      <c r="M21" s="355"/>
      <c r="N21" s="355"/>
      <c r="O21" s="152"/>
      <c r="P21" s="140"/>
      <c r="Q21" s="140"/>
      <c r="R21" s="140"/>
      <c r="S21" s="140"/>
      <c r="T21" s="140"/>
      <c r="U21" s="140"/>
      <c r="V21" s="140"/>
      <c r="W21" s="140"/>
      <c r="X21" s="140"/>
      <c r="Y21" s="140"/>
      <c r="Z21" s="140"/>
    </row>
    <row r="22" spans="1:26" s="138" customFormat="1" ht="15" customHeight="1" thickBot="1">
      <c r="A22" s="153"/>
      <c r="B22" s="152" t="s">
        <v>460</v>
      </c>
      <c r="C22" s="152"/>
      <c r="D22" s="152"/>
      <c r="E22" s="152"/>
      <c r="F22" s="152"/>
      <c r="G22" s="152"/>
      <c r="H22" s="163"/>
      <c r="I22" s="348"/>
      <c r="J22" s="348"/>
      <c r="K22" s="348"/>
      <c r="L22" s="348"/>
      <c r="M22" s="348"/>
      <c r="N22" s="348"/>
      <c r="O22" s="152"/>
      <c r="P22" s="140"/>
      <c r="Q22" s="336" t="s">
        <v>461</v>
      </c>
      <c r="R22" s="337"/>
      <c r="S22" s="338"/>
      <c r="T22" s="140"/>
      <c r="U22" s="140"/>
      <c r="V22" s="140"/>
      <c r="W22" s="140"/>
      <c r="X22" s="140"/>
      <c r="Y22" s="140"/>
      <c r="Z22" s="140"/>
    </row>
    <row r="23" spans="1:26" s="138" customFormat="1" ht="15" customHeight="1" thickBot="1">
      <c r="A23" s="153"/>
      <c r="B23" s="152" t="s">
        <v>462</v>
      </c>
      <c r="C23" s="152"/>
      <c r="D23" s="152"/>
      <c r="E23" s="152"/>
      <c r="F23" s="152"/>
      <c r="G23" s="152"/>
      <c r="H23" s="163"/>
      <c r="I23" s="345"/>
      <c r="J23" s="346"/>
      <c r="K23" s="346"/>
      <c r="L23" s="346"/>
      <c r="M23" s="346"/>
      <c r="N23" s="347"/>
      <c r="O23" s="152"/>
      <c r="P23" s="140"/>
      <c r="Q23" s="339"/>
      <c r="R23" s="340"/>
      <c r="S23" s="341"/>
      <c r="T23" s="140"/>
      <c r="U23" s="140"/>
      <c r="V23" s="140"/>
      <c r="W23" s="140"/>
      <c r="X23" s="140"/>
      <c r="Y23" s="140"/>
      <c r="Z23" s="140"/>
    </row>
    <row r="24" spans="1:26" s="138" customFormat="1" ht="15" customHeight="1" thickBot="1">
      <c r="A24" s="153"/>
      <c r="B24" s="152" t="s">
        <v>463</v>
      </c>
      <c r="C24" s="152"/>
      <c r="D24" s="152"/>
      <c r="E24" s="152"/>
      <c r="F24" s="152"/>
      <c r="G24" s="152"/>
      <c r="H24" s="163"/>
      <c r="I24" s="348"/>
      <c r="J24" s="348"/>
      <c r="K24" s="348"/>
      <c r="L24" s="348"/>
      <c r="M24" s="348"/>
      <c r="N24" s="348"/>
      <c r="O24" s="152"/>
      <c r="P24" s="140"/>
      <c r="Q24" s="342"/>
      <c r="R24" s="343"/>
      <c r="S24" s="344"/>
      <c r="T24" s="140"/>
      <c r="U24" s="140"/>
      <c r="V24" s="140"/>
      <c r="W24" s="140"/>
      <c r="X24" s="140"/>
      <c r="Y24" s="140"/>
      <c r="Z24" s="140"/>
    </row>
    <row r="25" spans="1:26" s="138" customFormat="1" ht="15" customHeight="1" thickBot="1">
      <c r="A25" s="153"/>
      <c r="B25" s="152" t="s">
        <v>403</v>
      </c>
      <c r="C25" s="152"/>
      <c r="D25" s="152"/>
      <c r="E25" s="152"/>
      <c r="F25" s="152"/>
      <c r="G25" s="152"/>
      <c r="H25" s="163"/>
      <c r="I25" s="376"/>
      <c r="J25" s="376"/>
      <c r="K25" s="376"/>
      <c r="L25" s="376"/>
      <c r="M25" s="376"/>
      <c r="N25" s="376"/>
      <c r="O25" s="152"/>
      <c r="P25" s="140"/>
      <c r="Q25" s="140"/>
      <c r="R25" s="140"/>
      <c r="S25" s="140"/>
      <c r="T25" s="140"/>
      <c r="U25" s="140"/>
      <c r="V25" s="140"/>
      <c r="W25" s="140"/>
      <c r="X25" s="140"/>
      <c r="Y25" s="140"/>
      <c r="Z25" s="140"/>
    </row>
    <row r="26" spans="1:26" s="138" customFormat="1" ht="15" customHeight="1" thickBot="1">
      <c r="A26" s="153"/>
      <c r="B26" s="152" t="s">
        <v>134</v>
      </c>
      <c r="C26" s="152"/>
      <c r="D26" s="152"/>
      <c r="E26" s="152"/>
      <c r="F26" s="152"/>
      <c r="G26" s="152"/>
      <c r="H26" s="163"/>
      <c r="I26" s="377">
        <v>0.04</v>
      </c>
      <c r="J26" s="378"/>
      <c r="K26" s="378"/>
      <c r="L26" s="378"/>
      <c r="M26" s="378"/>
      <c r="N26" s="379"/>
      <c r="O26" s="152"/>
      <c r="P26" s="140"/>
      <c r="Q26" s="140"/>
      <c r="R26" s="140"/>
      <c r="S26" s="140"/>
      <c r="T26" s="140"/>
      <c r="U26" s="140"/>
      <c r="V26" s="140"/>
      <c r="W26" s="140"/>
      <c r="X26" s="140"/>
      <c r="Y26" s="140"/>
      <c r="Z26" s="140"/>
    </row>
    <row r="27" spans="1:26" s="138" customFormat="1" ht="15" customHeight="1" thickBot="1">
      <c r="A27" s="151">
        <v>6</v>
      </c>
      <c r="B27" s="152" t="s">
        <v>464</v>
      </c>
      <c r="C27" s="152"/>
      <c r="D27" s="154"/>
      <c r="E27" s="154"/>
      <c r="F27" s="154"/>
      <c r="G27" s="154"/>
      <c r="H27" s="164"/>
      <c r="I27" s="161"/>
      <c r="J27" s="154"/>
      <c r="K27" s="154"/>
      <c r="L27" s="154"/>
      <c r="M27" s="154"/>
      <c r="N27" s="154"/>
      <c r="O27" s="154"/>
      <c r="P27" s="140"/>
      <c r="Q27" s="140"/>
      <c r="R27" s="140"/>
      <c r="S27" s="140"/>
      <c r="T27" s="157"/>
      <c r="U27" s="140"/>
      <c r="V27" s="140"/>
      <c r="W27" s="140"/>
      <c r="X27" s="140"/>
      <c r="Y27" s="140"/>
      <c r="Z27" s="140"/>
    </row>
    <row r="28" spans="1:26" s="138" customFormat="1" ht="15" customHeight="1" thickBot="1">
      <c r="A28" s="151"/>
      <c r="B28" s="152" t="s">
        <v>465</v>
      </c>
      <c r="C28" s="152"/>
      <c r="D28" s="152"/>
      <c r="E28" s="152"/>
      <c r="F28" s="152"/>
      <c r="G28" s="152"/>
      <c r="H28" s="152"/>
      <c r="I28" s="356"/>
      <c r="J28" s="356"/>
      <c r="K28" s="356"/>
      <c r="L28" s="152" t="s">
        <v>466</v>
      </c>
      <c r="M28" s="152"/>
      <c r="N28" s="152"/>
      <c r="O28" s="152"/>
      <c r="P28" s="140"/>
      <c r="Q28" s="140"/>
      <c r="R28" s="140"/>
      <c r="S28" s="140"/>
      <c r="T28" s="140"/>
      <c r="U28" s="140"/>
      <c r="V28" s="140"/>
      <c r="W28" s="140"/>
      <c r="X28" s="140"/>
      <c r="Y28" s="140"/>
      <c r="Z28" s="140"/>
    </row>
    <row r="29" spans="1:26" s="138" customFormat="1" ht="15" customHeight="1" thickBot="1">
      <c r="A29" s="151"/>
      <c r="B29" s="152" t="s">
        <v>467</v>
      </c>
      <c r="C29" s="152"/>
      <c r="D29" s="152"/>
      <c r="E29" s="152"/>
      <c r="F29" s="152"/>
      <c r="G29" s="152"/>
      <c r="H29" s="152"/>
      <c r="I29" s="356"/>
      <c r="J29" s="356"/>
      <c r="K29" s="356"/>
      <c r="L29" s="152" t="s">
        <v>466</v>
      </c>
      <c r="M29" s="152"/>
      <c r="N29" s="165"/>
      <c r="O29" s="152"/>
      <c r="P29" s="140"/>
      <c r="Q29" s="140"/>
      <c r="R29" s="140"/>
      <c r="S29" s="140"/>
      <c r="T29" s="140"/>
      <c r="U29" s="140"/>
      <c r="V29" s="140"/>
      <c r="W29" s="140"/>
      <c r="X29" s="140"/>
      <c r="Y29" s="140"/>
      <c r="Z29" s="140"/>
    </row>
    <row r="30" spans="1:26" s="138" customFormat="1" ht="15" customHeight="1" thickBot="1">
      <c r="A30" s="151"/>
      <c r="B30" s="152" t="s">
        <v>468</v>
      </c>
      <c r="C30" s="152"/>
      <c r="D30" s="152"/>
      <c r="E30" s="152"/>
      <c r="F30" s="152"/>
      <c r="G30" s="152"/>
      <c r="H30" s="152"/>
      <c r="I30" s="348"/>
      <c r="J30" s="348"/>
      <c r="K30" s="348"/>
      <c r="L30" s="152" t="s">
        <v>469</v>
      </c>
      <c r="M30" s="152"/>
      <c r="N30" s="152"/>
      <c r="O30" s="152"/>
      <c r="P30" s="140"/>
      <c r="Q30" s="140"/>
      <c r="R30" s="140"/>
      <c r="S30" s="140"/>
      <c r="T30" s="140"/>
      <c r="U30" s="140"/>
      <c r="V30" s="140"/>
      <c r="W30" s="140"/>
      <c r="X30" s="140"/>
      <c r="Y30" s="140"/>
      <c r="Z30" s="140"/>
    </row>
    <row r="31" spans="1:26" s="138" customFormat="1" ht="15" customHeight="1" thickBot="1">
      <c r="A31" s="151"/>
      <c r="B31" s="152" t="s">
        <v>470</v>
      </c>
      <c r="C31" s="152"/>
      <c r="D31" s="152"/>
      <c r="E31" s="152"/>
      <c r="F31" s="152"/>
      <c r="G31" s="152"/>
      <c r="H31" s="152"/>
      <c r="I31" s="348"/>
      <c r="J31" s="348"/>
      <c r="K31" s="348"/>
      <c r="L31" s="152" t="s">
        <v>469</v>
      </c>
      <c r="M31" s="152"/>
      <c r="N31" s="152"/>
      <c r="O31" s="152"/>
      <c r="P31" s="140"/>
      <c r="Q31" s="140"/>
      <c r="R31" s="140"/>
      <c r="S31" s="140"/>
      <c r="T31" s="140"/>
      <c r="U31" s="140"/>
      <c r="V31" s="140"/>
      <c r="W31" s="140"/>
      <c r="X31" s="140"/>
      <c r="Y31" s="140"/>
      <c r="Z31" s="140"/>
    </row>
    <row r="32" spans="1:26" s="138" customFormat="1" ht="15" customHeight="1" thickBot="1">
      <c r="A32" s="151"/>
      <c r="B32" s="152" t="s">
        <v>471</v>
      </c>
      <c r="C32" s="152"/>
      <c r="D32" s="152"/>
      <c r="E32" s="152"/>
      <c r="F32" s="152"/>
      <c r="G32" s="152"/>
      <c r="H32" s="152"/>
      <c r="I32" s="348"/>
      <c r="J32" s="348"/>
      <c r="K32" s="348"/>
      <c r="L32" s="152" t="s">
        <v>472</v>
      </c>
      <c r="M32" s="152"/>
      <c r="N32" s="152"/>
      <c r="O32" s="152"/>
      <c r="P32" s="140"/>
      <c r="Q32" s="140"/>
      <c r="R32" s="140"/>
      <c r="S32" s="140"/>
      <c r="T32" s="140"/>
      <c r="U32" s="140"/>
      <c r="V32" s="140"/>
      <c r="W32" s="140"/>
      <c r="X32" s="140"/>
      <c r="Y32" s="140"/>
      <c r="Z32" s="140"/>
    </row>
    <row r="33" spans="1:26" s="138" customFormat="1" ht="15" customHeight="1" thickBot="1">
      <c r="A33" s="151">
        <v>7</v>
      </c>
      <c r="B33" s="335" t="s">
        <v>352</v>
      </c>
      <c r="C33" s="335"/>
      <c r="D33" s="152"/>
      <c r="E33" s="152"/>
      <c r="F33" s="152"/>
      <c r="G33" s="152"/>
      <c r="H33" s="152"/>
      <c r="I33" s="152"/>
      <c r="J33" s="152"/>
      <c r="K33" s="152"/>
      <c r="L33" s="152"/>
      <c r="M33" s="152"/>
      <c r="N33" s="152"/>
      <c r="O33" s="152"/>
      <c r="P33" s="140"/>
      <c r="Q33" s="140"/>
      <c r="R33" s="140"/>
      <c r="S33" s="140"/>
      <c r="T33" s="140"/>
      <c r="U33" s="140"/>
      <c r="V33" s="140"/>
      <c r="W33" s="140"/>
      <c r="X33" s="140"/>
      <c r="Y33" s="140"/>
      <c r="Z33" s="140"/>
    </row>
    <row r="34" spans="1:26" s="138" customFormat="1" ht="15" customHeight="1" thickBot="1">
      <c r="A34" s="151"/>
      <c r="B34" s="152" t="s">
        <v>353</v>
      </c>
      <c r="C34" s="152"/>
      <c r="D34" s="152"/>
      <c r="E34" s="152"/>
      <c r="F34" s="152"/>
      <c r="G34" s="152"/>
      <c r="H34" s="163"/>
      <c r="I34" s="382"/>
      <c r="J34" s="348"/>
      <c r="K34" s="348"/>
      <c r="L34" s="348"/>
      <c r="M34" s="348"/>
      <c r="N34" s="348"/>
      <c r="O34" s="152"/>
      <c r="P34" s="140"/>
      <c r="S34" s="166"/>
      <c r="T34" s="167" t="s">
        <v>473</v>
      </c>
      <c r="U34" s="140"/>
      <c r="V34" s="140"/>
      <c r="W34" s="140"/>
      <c r="X34" s="140"/>
      <c r="Y34" s="140"/>
      <c r="Z34" s="140"/>
    </row>
    <row r="35" spans="1:26" s="138" customFormat="1" ht="15" customHeight="1" thickBot="1">
      <c r="A35" s="151"/>
      <c r="B35" s="152" t="s">
        <v>354</v>
      </c>
      <c r="C35" s="152"/>
      <c r="D35" s="152"/>
      <c r="E35" s="152"/>
      <c r="F35" s="152"/>
      <c r="G35" s="152"/>
      <c r="H35" s="162" t="s">
        <v>351</v>
      </c>
      <c r="I35" s="355"/>
      <c r="J35" s="355"/>
      <c r="K35" s="355"/>
      <c r="L35" s="355"/>
      <c r="M35" s="355"/>
      <c r="N35" s="355"/>
      <c r="O35" s="152"/>
      <c r="P35" s="140"/>
      <c r="S35" s="166" t="s">
        <v>474</v>
      </c>
      <c r="T35" s="168">
        <f>'SP6-2 (1)'!N30</f>
        <v>0</v>
      </c>
      <c r="U35" s="140"/>
      <c r="V35" s="140"/>
      <c r="W35" s="140"/>
      <c r="X35" s="140"/>
      <c r="Y35" s="140"/>
      <c r="Z35" s="140"/>
    </row>
    <row r="36" spans="1:26" s="138" customFormat="1" ht="32.15" customHeight="1" thickBot="1">
      <c r="A36" s="151">
        <v>8</v>
      </c>
      <c r="B36" s="383" t="s">
        <v>475</v>
      </c>
      <c r="C36" s="383"/>
      <c r="D36" s="383"/>
      <c r="E36" s="383"/>
      <c r="F36" s="383"/>
      <c r="G36" s="152"/>
      <c r="H36" s="152"/>
      <c r="I36" s="152"/>
      <c r="J36" s="152"/>
      <c r="K36" s="152"/>
      <c r="L36" s="162" t="s">
        <v>476</v>
      </c>
      <c r="M36" s="384"/>
      <c r="N36" s="384"/>
      <c r="O36" s="152"/>
      <c r="P36" s="140"/>
      <c r="S36" s="166" t="s">
        <v>477</v>
      </c>
      <c r="T36" s="168">
        <f>'SP6-2 (2)'!N30</f>
        <v>0</v>
      </c>
      <c r="U36" s="140"/>
      <c r="V36" s="140"/>
      <c r="W36" s="140"/>
      <c r="X36" s="140"/>
      <c r="Y36" s="140"/>
      <c r="Z36" s="140"/>
    </row>
    <row r="37" spans="1:26" s="138" customFormat="1" ht="15" customHeight="1" thickBot="1">
      <c r="A37" s="151">
        <v>9</v>
      </c>
      <c r="B37" s="335" t="s">
        <v>478</v>
      </c>
      <c r="C37" s="335"/>
      <c r="D37" s="335"/>
      <c r="E37" s="335"/>
      <c r="F37" s="154"/>
      <c r="G37" s="154"/>
      <c r="H37" s="154"/>
      <c r="I37" s="154"/>
      <c r="J37" s="154"/>
      <c r="K37" s="154"/>
      <c r="L37" s="154"/>
      <c r="M37" s="154"/>
      <c r="N37" s="152"/>
      <c r="O37" s="154"/>
      <c r="P37" s="160"/>
      <c r="Q37" s="160"/>
      <c r="R37" s="169"/>
      <c r="S37" s="140"/>
      <c r="T37" s="140"/>
      <c r="U37" s="140"/>
      <c r="V37" s="140"/>
      <c r="W37" s="140"/>
      <c r="X37" s="140"/>
      <c r="Y37" s="140"/>
      <c r="Z37" s="140"/>
    </row>
    <row r="38" spans="1:26" s="138" customFormat="1" ht="15" customHeight="1" thickBot="1">
      <c r="A38" s="153"/>
      <c r="B38" s="152" t="s">
        <v>357</v>
      </c>
      <c r="C38" s="152"/>
      <c r="D38" s="163" t="s">
        <v>254</v>
      </c>
      <c r="E38" s="359">
        <f>'SP6-3'!O17</f>
        <v>0</v>
      </c>
      <c r="F38" s="359"/>
      <c r="G38" s="154" t="s">
        <v>358</v>
      </c>
      <c r="H38" s="152"/>
      <c r="I38" s="152"/>
      <c r="J38" s="356"/>
      <c r="K38" s="356"/>
      <c r="L38" s="162" t="s">
        <v>359</v>
      </c>
      <c r="M38" s="360">
        <f>E38*J38</f>
        <v>0</v>
      </c>
      <c r="N38" s="360"/>
      <c r="O38" s="151" t="s">
        <v>435</v>
      </c>
      <c r="P38" s="357" t="s">
        <v>436</v>
      </c>
      <c r="Q38" s="357"/>
      <c r="R38" s="140"/>
      <c r="S38" s="358" t="s">
        <v>592</v>
      </c>
      <c r="T38" s="358"/>
      <c r="U38" s="358"/>
      <c r="V38" s="358"/>
      <c r="W38" s="358"/>
      <c r="X38" s="140"/>
      <c r="Y38" s="140"/>
      <c r="Z38" s="140"/>
    </row>
    <row r="39" spans="1:26" s="138" customFormat="1" ht="15" customHeight="1" thickBot="1">
      <c r="A39" s="153"/>
      <c r="B39" s="152" t="s">
        <v>404</v>
      </c>
      <c r="C39" s="152"/>
      <c r="D39" s="163" t="s">
        <v>254</v>
      </c>
      <c r="E39" s="359">
        <f>'SP6-3'!O26</f>
        <v>0</v>
      </c>
      <c r="F39" s="359"/>
      <c r="G39" s="154" t="s">
        <v>405</v>
      </c>
      <c r="H39" s="152"/>
      <c r="I39" s="152"/>
      <c r="J39" s="356"/>
      <c r="K39" s="356"/>
      <c r="L39" s="162" t="s">
        <v>359</v>
      </c>
      <c r="M39" s="360">
        <f>E39*J39</f>
        <v>0</v>
      </c>
      <c r="N39" s="360"/>
      <c r="O39" s="151" t="s">
        <v>360</v>
      </c>
      <c r="P39" s="170" t="s">
        <v>365</v>
      </c>
      <c r="Q39" s="170" t="s">
        <v>366</v>
      </c>
      <c r="R39" s="140"/>
      <c r="S39" s="358"/>
      <c r="T39" s="358"/>
      <c r="U39" s="358"/>
      <c r="V39" s="358"/>
      <c r="W39" s="358"/>
      <c r="X39" s="140"/>
      <c r="Y39" s="140"/>
      <c r="Z39" s="140"/>
    </row>
    <row r="40" spans="1:26" s="138" customFormat="1" ht="15" customHeight="1" thickBot="1">
      <c r="A40" s="153"/>
      <c r="B40" s="152" t="s">
        <v>406</v>
      </c>
      <c r="C40" s="152"/>
      <c r="D40" s="163" t="s">
        <v>254</v>
      </c>
      <c r="E40" s="359">
        <f>'SP6-4'!M26</f>
        <v>0</v>
      </c>
      <c r="F40" s="359"/>
      <c r="G40" s="154" t="s">
        <v>407</v>
      </c>
      <c r="H40" s="152"/>
      <c r="I40" s="152"/>
      <c r="J40" s="356"/>
      <c r="K40" s="356"/>
      <c r="L40" s="162" t="s">
        <v>359</v>
      </c>
      <c r="M40" s="360">
        <f>E40*J40</f>
        <v>0</v>
      </c>
      <c r="N40" s="360"/>
      <c r="O40" s="151" t="s">
        <v>361</v>
      </c>
      <c r="P40" s="171"/>
      <c r="Q40" s="171"/>
      <c r="R40" s="140"/>
      <c r="S40" s="358"/>
      <c r="T40" s="358"/>
      <c r="U40" s="358"/>
      <c r="V40" s="358"/>
      <c r="W40" s="358"/>
      <c r="X40" s="140"/>
      <c r="Y40" s="140"/>
      <c r="Z40" s="140"/>
    </row>
    <row r="41" spans="1:26" s="138" customFormat="1" ht="17.25" customHeight="1" thickTop="1" thickBot="1">
      <c r="A41" s="361">
        <v>10</v>
      </c>
      <c r="B41" s="362" t="s">
        <v>362</v>
      </c>
      <c r="C41" s="363" t="s">
        <v>363</v>
      </c>
      <c r="D41" s="363"/>
      <c r="E41" s="361" t="s">
        <v>364</v>
      </c>
      <c r="F41" s="364" t="s">
        <v>479</v>
      </c>
      <c r="G41" s="364"/>
      <c r="H41" s="364"/>
      <c r="I41" s="361" t="s">
        <v>364</v>
      </c>
      <c r="J41" s="380">
        <f>M38+M39+M40</f>
        <v>0</v>
      </c>
      <c r="K41" s="380"/>
      <c r="L41" s="361" t="s">
        <v>364</v>
      </c>
      <c r="M41" s="381">
        <f>IF(J42=0,,J41/J42)</f>
        <v>0</v>
      </c>
      <c r="N41" s="381"/>
      <c r="O41" s="172"/>
      <c r="P41" s="365">
        <f>M41*1.158</f>
        <v>0</v>
      </c>
      <c r="Q41" s="365">
        <f>M41*0.772</f>
        <v>0</v>
      </c>
      <c r="R41" s="140"/>
      <c r="S41" s="140"/>
      <c r="T41" s="140"/>
      <c r="U41" s="140"/>
      <c r="V41" s="140"/>
      <c r="W41" s="140"/>
      <c r="X41" s="140"/>
      <c r="Y41" s="140"/>
      <c r="Z41" s="140"/>
    </row>
    <row r="42" spans="1:26" s="138" customFormat="1" ht="17.25" customHeight="1" thickBot="1">
      <c r="A42" s="361"/>
      <c r="B42" s="362"/>
      <c r="C42" s="367" t="s">
        <v>408</v>
      </c>
      <c r="D42" s="367"/>
      <c r="E42" s="361"/>
      <c r="F42" s="368" t="s">
        <v>355</v>
      </c>
      <c r="G42" s="368"/>
      <c r="H42" s="368"/>
      <c r="I42" s="361"/>
      <c r="J42" s="369">
        <f>M36</f>
        <v>0</v>
      </c>
      <c r="K42" s="369"/>
      <c r="L42" s="361"/>
      <c r="M42" s="381"/>
      <c r="N42" s="381"/>
      <c r="O42" s="172"/>
      <c r="P42" s="366"/>
      <c r="Q42" s="366"/>
      <c r="R42" s="160"/>
      <c r="S42" s="140"/>
      <c r="T42" s="140"/>
      <c r="U42" s="140"/>
      <c r="V42" s="140"/>
      <c r="W42" s="140"/>
      <c r="X42" s="140"/>
      <c r="Y42" s="140"/>
      <c r="Z42" s="140"/>
    </row>
    <row r="43" spans="1:26" s="138" customFormat="1" ht="2.25" customHeight="1">
      <c r="A43" s="173"/>
      <c r="B43" s="174"/>
      <c r="C43" s="174"/>
      <c r="D43" s="174"/>
      <c r="E43" s="174"/>
      <c r="F43" s="173"/>
      <c r="G43" s="173"/>
      <c r="H43" s="173"/>
      <c r="I43" s="174"/>
      <c r="J43" s="174"/>
      <c r="K43" s="174"/>
      <c r="L43" s="174"/>
      <c r="M43" s="175"/>
      <c r="N43" s="174"/>
      <c r="O43" s="174"/>
      <c r="P43" s="366"/>
      <c r="Q43" s="366"/>
      <c r="R43" s="140"/>
      <c r="S43" s="140"/>
      <c r="T43" s="140"/>
      <c r="U43" s="140"/>
      <c r="V43" s="140"/>
      <c r="W43" s="140"/>
      <c r="X43" s="140"/>
      <c r="Y43" s="140"/>
      <c r="Z43" s="140"/>
    </row>
    <row r="44" spans="1:26" s="177" customFormat="1" ht="11.5">
      <c r="A44" s="370">
        <v>11</v>
      </c>
      <c r="B44" s="371" t="s">
        <v>367</v>
      </c>
      <c r="C44" s="372" t="s">
        <v>480</v>
      </c>
      <c r="D44" s="372"/>
      <c r="E44" s="372"/>
      <c r="F44" s="370" t="s">
        <v>364</v>
      </c>
      <c r="G44" s="372" t="s">
        <v>481</v>
      </c>
      <c r="H44" s="372"/>
      <c r="I44" s="372"/>
      <c r="J44" s="372"/>
      <c r="K44" s="372"/>
      <c r="L44" s="370" t="s">
        <v>364</v>
      </c>
      <c r="M44" s="373">
        <f>IF(M41=0,0,((M38+M39+M40)/'SP6-4'!M23)*0.96/M36)</f>
        <v>0</v>
      </c>
      <c r="N44" s="373"/>
      <c r="O44" s="371"/>
      <c r="P44" s="176"/>
      <c r="Q44" s="176"/>
      <c r="R44" s="176"/>
      <c r="S44" s="176"/>
      <c r="T44" s="176"/>
      <c r="U44" s="176"/>
      <c r="V44" s="176"/>
      <c r="W44" s="176"/>
      <c r="X44" s="176"/>
      <c r="Y44" s="176"/>
      <c r="Z44" s="176"/>
    </row>
    <row r="45" spans="1:26" s="177" customFormat="1" ht="11.5">
      <c r="A45" s="370"/>
      <c r="B45" s="371"/>
      <c r="C45" s="374" t="s">
        <v>482</v>
      </c>
      <c r="D45" s="374"/>
      <c r="E45" s="374"/>
      <c r="F45" s="370"/>
      <c r="G45" s="375" t="s">
        <v>355</v>
      </c>
      <c r="H45" s="375"/>
      <c r="I45" s="375"/>
      <c r="J45" s="375"/>
      <c r="K45" s="375"/>
      <c r="L45" s="370"/>
      <c r="M45" s="373"/>
      <c r="N45" s="373"/>
      <c r="O45" s="371"/>
      <c r="P45" s="176"/>
      <c r="Q45" s="176"/>
      <c r="R45" s="176"/>
      <c r="S45" s="176"/>
      <c r="T45" s="176"/>
      <c r="U45" s="176"/>
      <c r="V45" s="176"/>
      <c r="W45" s="176"/>
      <c r="X45" s="176"/>
      <c r="Y45" s="176"/>
      <c r="Z45" s="176"/>
    </row>
    <row r="46" spans="1:26" s="177" customFormat="1" ht="3.75" customHeight="1">
      <c r="A46" s="178"/>
      <c r="B46" s="166"/>
      <c r="C46" s="166"/>
      <c r="D46" s="166"/>
      <c r="E46" s="166"/>
      <c r="F46" s="166"/>
      <c r="G46" s="166"/>
      <c r="H46" s="166"/>
      <c r="I46" s="166"/>
      <c r="J46" s="166"/>
      <c r="K46" s="166"/>
      <c r="L46" s="166"/>
      <c r="M46" s="166"/>
      <c r="N46" s="166"/>
      <c r="O46" s="166"/>
      <c r="P46" s="176"/>
      <c r="Q46" s="176"/>
      <c r="R46" s="176"/>
      <c r="S46" s="176"/>
      <c r="T46" s="176"/>
      <c r="U46" s="176"/>
      <c r="V46" s="176"/>
      <c r="W46" s="176"/>
      <c r="X46" s="176"/>
      <c r="Y46" s="176"/>
      <c r="Z46" s="176"/>
    </row>
    <row r="47" spans="1:26" s="177" customFormat="1" ht="7.5" customHeight="1">
      <c r="A47" s="179"/>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row>
    <row r="48" spans="1:26" s="176" customFormat="1" ht="10">
      <c r="A48" s="179"/>
    </row>
    <row r="49" spans="1:1" s="176" customFormat="1" ht="10">
      <c r="A49" s="179"/>
    </row>
    <row r="50" spans="1:1" s="176" customFormat="1" ht="10">
      <c r="A50" s="179"/>
    </row>
    <row r="51" spans="1:1" s="176" customFormat="1" ht="10">
      <c r="A51" s="179"/>
    </row>
    <row r="52" spans="1:1" s="176" customFormat="1" ht="10" hidden="1">
      <c r="A52" s="179">
        <v>2009</v>
      </c>
    </row>
    <row r="53" spans="1:1" s="176" customFormat="1" ht="10" hidden="1">
      <c r="A53" s="179">
        <v>2010</v>
      </c>
    </row>
    <row r="54" spans="1:1" s="176" customFormat="1" ht="10" hidden="1">
      <c r="A54" s="179">
        <v>2011</v>
      </c>
    </row>
    <row r="55" spans="1:1" s="176" customFormat="1" ht="10" hidden="1">
      <c r="A55" s="179">
        <v>2012</v>
      </c>
    </row>
    <row r="56" spans="1:1" s="176" customFormat="1" ht="10" hidden="1">
      <c r="A56" s="179">
        <v>2013</v>
      </c>
    </row>
    <row r="57" spans="1:1" s="176" customFormat="1" ht="10" hidden="1">
      <c r="A57" s="179">
        <v>2014</v>
      </c>
    </row>
    <row r="58" spans="1:1" s="176" customFormat="1" ht="10" hidden="1">
      <c r="A58" s="179">
        <v>2015</v>
      </c>
    </row>
    <row r="59" spans="1:1" s="176" customFormat="1" ht="10" hidden="1">
      <c r="A59" s="179">
        <v>2016</v>
      </c>
    </row>
    <row r="60" spans="1:1" s="176" customFormat="1" ht="10" hidden="1">
      <c r="A60" s="179">
        <v>2017</v>
      </c>
    </row>
    <row r="61" spans="1:1" s="176" customFormat="1" ht="10" hidden="1">
      <c r="A61" s="179">
        <v>2018</v>
      </c>
    </row>
    <row r="62" spans="1:1" s="176" customFormat="1" ht="10" hidden="1">
      <c r="A62" s="179">
        <v>2019</v>
      </c>
    </row>
    <row r="63" spans="1:1" s="176" customFormat="1" ht="10" hidden="1">
      <c r="A63" s="179">
        <v>2020</v>
      </c>
    </row>
    <row r="64" spans="1:1" s="176" customFormat="1" ht="10" hidden="1">
      <c r="A64" s="179">
        <v>2021</v>
      </c>
    </row>
    <row r="65" spans="1:1" s="176" customFormat="1" ht="10" hidden="1">
      <c r="A65" s="179">
        <v>2022</v>
      </c>
    </row>
    <row r="66" spans="1:1" s="176" customFormat="1" ht="10" hidden="1">
      <c r="A66" s="179">
        <v>2023</v>
      </c>
    </row>
    <row r="67" spans="1:1" s="176" customFormat="1" ht="10" hidden="1">
      <c r="A67" s="179">
        <v>2024</v>
      </c>
    </row>
    <row r="68" spans="1:1" s="176" customFormat="1" ht="10" hidden="1">
      <c r="A68" s="179">
        <v>2025</v>
      </c>
    </row>
    <row r="69" spans="1:1" s="176" customFormat="1" ht="10" hidden="1">
      <c r="A69" s="179">
        <v>2026</v>
      </c>
    </row>
    <row r="70" spans="1:1" s="176" customFormat="1" ht="10" hidden="1">
      <c r="A70" s="179">
        <v>2027</v>
      </c>
    </row>
    <row r="71" spans="1:1" s="176" customFormat="1" ht="10" hidden="1">
      <c r="A71" s="179">
        <v>2028</v>
      </c>
    </row>
    <row r="72" spans="1:1" s="176" customFormat="1" ht="10" hidden="1">
      <c r="A72" s="179">
        <v>2029</v>
      </c>
    </row>
    <row r="73" spans="1:1" s="176" customFormat="1" ht="10" hidden="1">
      <c r="A73" s="179">
        <v>2030</v>
      </c>
    </row>
    <row r="74" spans="1:1" s="176" customFormat="1" ht="10" hidden="1">
      <c r="A74" s="179">
        <v>2031</v>
      </c>
    </row>
    <row r="75" spans="1:1" s="176" customFormat="1" ht="10" hidden="1">
      <c r="A75" s="179">
        <v>2032</v>
      </c>
    </row>
    <row r="76" spans="1:1" s="176" customFormat="1" ht="10" hidden="1">
      <c r="A76" s="179">
        <v>2033</v>
      </c>
    </row>
    <row r="77" spans="1:1" s="176" customFormat="1" ht="10" hidden="1">
      <c r="A77" s="179">
        <v>2034</v>
      </c>
    </row>
    <row r="78" spans="1:1" s="176" customFormat="1" ht="10" hidden="1">
      <c r="A78" s="179">
        <v>2035</v>
      </c>
    </row>
    <row r="79" spans="1:1" s="176" customFormat="1" ht="10" hidden="1">
      <c r="A79" s="179">
        <v>2036</v>
      </c>
    </row>
    <row r="80" spans="1:1" s="176" customFormat="1" ht="10" hidden="1">
      <c r="A80" s="179">
        <v>2037</v>
      </c>
    </row>
    <row r="81" spans="1:1" s="176" customFormat="1" ht="10" hidden="1">
      <c r="A81" s="179">
        <v>2038</v>
      </c>
    </row>
    <row r="82" spans="1:1" s="176" customFormat="1" ht="10" hidden="1">
      <c r="A82" s="179">
        <v>2039</v>
      </c>
    </row>
    <row r="83" spans="1:1" s="176" customFormat="1" ht="10">
      <c r="A83" s="179"/>
    </row>
    <row r="84" spans="1:1" s="176" customFormat="1" ht="10">
      <c r="A84" s="179"/>
    </row>
    <row r="85" spans="1:1" s="176" customFormat="1" ht="10">
      <c r="A85" s="179"/>
    </row>
    <row r="86" spans="1:1" s="176" customFormat="1" ht="10">
      <c r="A86" s="179"/>
    </row>
    <row r="87" spans="1:1" s="176" customFormat="1" ht="10">
      <c r="A87" s="179"/>
    </row>
    <row r="88" spans="1:1" s="176" customFormat="1" ht="10">
      <c r="A88" s="179"/>
    </row>
    <row r="89" spans="1:1" s="176" customFormat="1" ht="10">
      <c r="A89" s="179"/>
    </row>
    <row r="90" spans="1:1" s="176" customFormat="1" ht="10">
      <c r="A90" s="179"/>
    </row>
    <row r="91" spans="1:1" s="176" customFormat="1" ht="10">
      <c r="A91" s="179"/>
    </row>
  </sheetData>
  <sheetProtection algorithmName="SHA-512" hashValue="u/5CLfjs8SXkoxQZGvy/py4JXq9GEfZH651n/O7s/5C40Jl3h/u8N7J1nmuqbo5aDYTwJMcmwUz7DqbaexnA1Q==" saltValue="N/a0LaOKofTIY23l0Ub+Ug==" spinCount="100000" sheet="1"/>
  <protectedRanges>
    <protectedRange sqref="E38:F40" name="Range15"/>
    <protectedRange sqref="J38:K40" name="Range14"/>
    <protectedRange sqref="C6:N7" name="Range1_1"/>
    <protectedRange sqref="E9:N13" name="Range2_1"/>
    <protectedRange sqref="E15:N16" name="Range3_1"/>
    <protectedRange sqref="E18:N19" name="Range5_1_1"/>
  </protectedRanges>
  <mergeCells count="67">
    <mergeCell ref="M44:N45"/>
    <mergeCell ref="O44:O45"/>
    <mergeCell ref="C45:E45"/>
    <mergeCell ref="G45:K45"/>
    <mergeCell ref="I25:N25"/>
    <mergeCell ref="I26:N26"/>
    <mergeCell ref="L44:L45"/>
    <mergeCell ref="J41:K41"/>
    <mergeCell ref="L41:L42"/>
    <mergeCell ref="M41:N42"/>
    <mergeCell ref="I34:N34"/>
    <mergeCell ref="I35:N35"/>
    <mergeCell ref="B36:F36"/>
    <mergeCell ref="M36:N36"/>
    <mergeCell ref="B37:E37"/>
    <mergeCell ref="I28:K28"/>
    <mergeCell ref="A44:A45"/>
    <mergeCell ref="B44:B45"/>
    <mergeCell ref="C44:E44"/>
    <mergeCell ref="F44:F45"/>
    <mergeCell ref="G44:K44"/>
    <mergeCell ref="P41:P43"/>
    <mergeCell ref="Q41:Q43"/>
    <mergeCell ref="C42:D42"/>
    <mergeCell ref="F42:H42"/>
    <mergeCell ref="J42:K42"/>
    <mergeCell ref="I41:I42"/>
    <mergeCell ref="A41:A42"/>
    <mergeCell ref="B41:B42"/>
    <mergeCell ref="C41:D41"/>
    <mergeCell ref="E41:E42"/>
    <mergeCell ref="F41:H41"/>
    <mergeCell ref="P38:Q38"/>
    <mergeCell ref="S38:W40"/>
    <mergeCell ref="E39:F39"/>
    <mergeCell ref="J39:K39"/>
    <mergeCell ref="M39:N39"/>
    <mergeCell ref="E40:F40"/>
    <mergeCell ref="J40:K40"/>
    <mergeCell ref="M40:N40"/>
    <mergeCell ref="E38:F38"/>
    <mergeCell ref="J38:K38"/>
    <mergeCell ref="M38:N38"/>
    <mergeCell ref="I29:K29"/>
    <mergeCell ref="I30:K30"/>
    <mergeCell ref="I31:K31"/>
    <mergeCell ref="I32:K32"/>
    <mergeCell ref="B33:C33"/>
    <mergeCell ref="B17:C17"/>
    <mergeCell ref="E18:N18"/>
    <mergeCell ref="E19:N19"/>
    <mergeCell ref="I21:N21"/>
    <mergeCell ref="I22:N22"/>
    <mergeCell ref="Q22:S24"/>
    <mergeCell ref="I23:N23"/>
    <mergeCell ref="I24:N24"/>
    <mergeCell ref="E10:N10"/>
    <mergeCell ref="E11:N11"/>
    <mergeCell ref="E12:N12"/>
    <mergeCell ref="E13:N13"/>
    <mergeCell ref="E15:N15"/>
    <mergeCell ref="E16:N16"/>
    <mergeCell ref="E9:N9"/>
    <mergeCell ref="B4:N4"/>
    <mergeCell ref="C6:N6"/>
    <mergeCell ref="C7:N7"/>
    <mergeCell ref="B8:C8"/>
  </mergeCells>
  <dataValidations count="1">
    <dataValidation type="list" allowBlank="1" showInputMessage="1" showErrorMessage="1" sqref="I35:N35 JE35:JJ35 TA35:TF35 ACW35:ADB35 AMS35:AMX35 AWO35:AWT35 BGK35:BGP35 BQG35:BQL35 CAC35:CAH35 CJY35:CKD35 CTU35:CTZ35 DDQ35:DDV35 DNM35:DNR35 DXI35:DXN35 EHE35:EHJ35 ERA35:ERF35 FAW35:FBB35 FKS35:FKX35 FUO35:FUT35 GEK35:GEP35 GOG35:GOL35 GYC35:GYH35 HHY35:HID35 HRU35:HRZ35 IBQ35:IBV35 ILM35:ILR35 IVI35:IVN35 JFE35:JFJ35 JPA35:JPF35 JYW35:JZB35 KIS35:KIX35 KSO35:KST35 LCK35:LCP35 LMG35:LML35 LWC35:LWH35 MFY35:MGD35 MPU35:MPZ35 MZQ35:MZV35 NJM35:NJR35 NTI35:NTN35 ODE35:ODJ35 ONA35:ONF35 OWW35:OXB35 PGS35:PGX35 PQO35:PQT35 QAK35:QAP35 QKG35:QKL35 QUC35:QUH35 RDY35:RED35 RNU35:RNZ35 RXQ35:RXV35 SHM35:SHR35 SRI35:SRN35 TBE35:TBJ35 TLA35:TLF35 TUW35:TVB35 UES35:UEX35 UOO35:UOT35 UYK35:UYP35 VIG35:VIL35 VSC35:VSH35 WBY35:WCD35 WLU35:WLZ35 WVQ35:WVV35 I65571:N65571 JE65571:JJ65571 TA65571:TF65571 ACW65571:ADB65571 AMS65571:AMX65571 AWO65571:AWT65571 BGK65571:BGP65571 BQG65571:BQL65571 CAC65571:CAH65571 CJY65571:CKD65571 CTU65571:CTZ65571 DDQ65571:DDV65571 DNM65571:DNR65571 DXI65571:DXN65571 EHE65571:EHJ65571 ERA65571:ERF65571 FAW65571:FBB65571 FKS65571:FKX65571 FUO65571:FUT65571 GEK65571:GEP65571 GOG65571:GOL65571 GYC65571:GYH65571 HHY65571:HID65571 HRU65571:HRZ65571 IBQ65571:IBV65571 ILM65571:ILR65571 IVI65571:IVN65571 JFE65571:JFJ65571 JPA65571:JPF65571 JYW65571:JZB65571 KIS65571:KIX65571 KSO65571:KST65571 LCK65571:LCP65571 LMG65571:LML65571 LWC65571:LWH65571 MFY65571:MGD65571 MPU65571:MPZ65571 MZQ65571:MZV65571 NJM65571:NJR65571 NTI65571:NTN65571 ODE65571:ODJ65571 ONA65571:ONF65571 OWW65571:OXB65571 PGS65571:PGX65571 PQO65571:PQT65571 QAK65571:QAP65571 QKG65571:QKL65571 QUC65571:QUH65571 RDY65571:RED65571 RNU65571:RNZ65571 RXQ65571:RXV65571 SHM65571:SHR65571 SRI65571:SRN65571 TBE65571:TBJ65571 TLA65571:TLF65571 TUW65571:TVB65571 UES65571:UEX65571 UOO65571:UOT65571 UYK65571:UYP65571 VIG65571:VIL65571 VSC65571:VSH65571 WBY65571:WCD65571 WLU65571:WLZ65571 WVQ65571:WVV65571 I131107:N131107 JE131107:JJ131107 TA131107:TF131107 ACW131107:ADB131107 AMS131107:AMX131107 AWO131107:AWT131107 BGK131107:BGP131107 BQG131107:BQL131107 CAC131107:CAH131107 CJY131107:CKD131107 CTU131107:CTZ131107 DDQ131107:DDV131107 DNM131107:DNR131107 DXI131107:DXN131107 EHE131107:EHJ131107 ERA131107:ERF131107 FAW131107:FBB131107 FKS131107:FKX131107 FUO131107:FUT131107 GEK131107:GEP131107 GOG131107:GOL131107 GYC131107:GYH131107 HHY131107:HID131107 HRU131107:HRZ131107 IBQ131107:IBV131107 ILM131107:ILR131107 IVI131107:IVN131107 JFE131107:JFJ131107 JPA131107:JPF131107 JYW131107:JZB131107 KIS131107:KIX131107 KSO131107:KST131107 LCK131107:LCP131107 LMG131107:LML131107 LWC131107:LWH131107 MFY131107:MGD131107 MPU131107:MPZ131107 MZQ131107:MZV131107 NJM131107:NJR131107 NTI131107:NTN131107 ODE131107:ODJ131107 ONA131107:ONF131107 OWW131107:OXB131107 PGS131107:PGX131107 PQO131107:PQT131107 QAK131107:QAP131107 QKG131107:QKL131107 QUC131107:QUH131107 RDY131107:RED131107 RNU131107:RNZ131107 RXQ131107:RXV131107 SHM131107:SHR131107 SRI131107:SRN131107 TBE131107:TBJ131107 TLA131107:TLF131107 TUW131107:TVB131107 UES131107:UEX131107 UOO131107:UOT131107 UYK131107:UYP131107 VIG131107:VIL131107 VSC131107:VSH131107 WBY131107:WCD131107 WLU131107:WLZ131107 WVQ131107:WVV131107 I196643:N196643 JE196643:JJ196643 TA196643:TF196643 ACW196643:ADB196643 AMS196643:AMX196643 AWO196643:AWT196643 BGK196643:BGP196643 BQG196643:BQL196643 CAC196643:CAH196643 CJY196643:CKD196643 CTU196643:CTZ196643 DDQ196643:DDV196643 DNM196643:DNR196643 DXI196643:DXN196643 EHE196643:EHJ196643 ERA196643:ERF196643 FAW196643:FBB196643 FKS196643:FKX196643 FUO196643:FUT196643 GEK196643:GEP196643 GOG196643:GOL196643 GYC196643:GYH196643 HHY196643:HID196643 HRU196643:HRZ196643 IBQ196643:IBV196643 ILM196643:ILR196643 IVI196643:IVN196643 JFE196643:JFJ196643 JPA196643:JPF196643 JYW196643:JZB196643 KIS196643:KIX196643 KSO196643:KST196643 LCK196643:LCP196643 LMG196643:LML196643 LWC196643:LWH196643 MFY196643:MGD196643 MPU196643:MPZ196643 MZQ196643:MZV196643 NJM196643:NJR196643 NTI196643:NTN196643 ODE196643:ODJ196643 ONA196643:ONF196643 OWW196643:OXB196643 PGS196643:PGX196643 PQO196643:PQT196643 QAK196643:QAP196643 QKG196643:QKL196643 QUC196643:QUH196643 RDY196643:RED196643 RNU196643:RNZ196643 RXQ196643:RXV196643 SHM196643:SHR196643 SRI196643:SRN196643 TBE196643:TBJ196643 TLA196643:TLF196643 TUW196643:TVB196643 UES196643:UEX196643 UOO196643:UOT196643 UYK196643:UYP196643 VIG196643:VIL196643 VSC196643:VSH196643 WBY196643:WCD196643 WLU196643:WLZ196643 WVQ196643:WVV196643 I262179:N262179 JE262179:JJ262179 TA262179:TF262179 ACW262179:ADB262179 AMS262179:AMX262179 AWO262179:AWT262179 BGK262179:BGP262179 BQG262179:BQL262179 CAC262179:CAH262179 CJY262179:CKD262179 CTU262179:CTZ262179 DDQ262179:DDV262179 DNM262179:DNR262179 DXI262179:DXN262179 EHE262179:EHJ262179 ERA262179:ERF262179 FAW262179:FBB262179 FKS262179:FKX262179 FUO262179:FUT262179 GEK262179:GEP262179 GOG262179:GOL262179 GYC262179:GYH262179 HHY262179:HID262179 HRU262179:HRZ262179 IBQ262179:IBV262179 ILM262179:ILR262179 IVI262179:IVN262179 JFE262179:JFJ262179 JPA262179:JPF262179 JYW262179:JZB262179 KIS262179:KIX262179 KSO262179:KST262179 LCK262179:LCP262179 LMG262179:LML262179 LWC262179:LWH262179 MFY262179:MGD262179 MPU262179:MPZ262179 MZQ262179:MZV262179 NJM262179:NJR262179 NTI262179:NTN262179 ODE262179:ODJ262179 ONA262179:ONF262179 OWW262179:OXB262179 PGS262179:PGX262179 PQO262179:PQT262179 QAK262179:QAP262179 QKG262179:QKL262179 QUC262179:QUH262179 RDY262179:RED262179 RNU262179:RNZ262179 RXQ262179:RXV262179 SHM262179:SHR262179 SRI262179:SRN262179 TBE262179:TBJ262179 TLA262179:TLF262179 TUW262179:TVB262179 UES262179:UEX262179 UOO262179:UOT262179 UYK262179:UYP262179 VIG262179:VIL262179 VSC262179:VSH262179 WBY262179:WCD262179 WLU262179:WLZ262179 WVQ262179:WVV262179 I327715:N327715 JE327715:JJ327715 TA327715:TF327715 ACW327715:ADB327715 AMS327715:AMX327715 AWO327715:AWT327715 BGK327715:BGP327715 BQG327715:BQL327715 CAC327715:CAH327715 CJY327715:CKD327715 CTU327715:CTZ327715 DDQ327715:DDV327715 DNM327715:DNR327715 DXI327715:DXN327715 EHE327715:EHJ327715 ERA327715:ERF327715 FAW327715:FBB327715 FKS327715:FKX327715 FUO327715:FUT327715 GEK327715:GEP327715 GOG327715:GOL327715 GYC327715:GYH327715 HHY327715:HID327715 HRU327715:HRZ327715 IBQ327715:IBV327715 ILM327715:ILR327715 IVI327715:IVN327715 JFE327715:JFJ327715 JPA327715:JPF327715 JYW327715:JZB327715 KIS327715:KIX327715 KSO327715:KST327715 LCK327715:LCP327715 LMG327715:LML327715 LWC327715:LWH327715 MFY327715:MGD327715 MPU327715:MPZ327715 MZQ327715:MZV327715 NJM327715:NJR327715 NTI327715:NTN327715 ODE327715:ODJ327715 ONA327715:ONF327715 OWW327715:OXB327715 PGS327715:PGX327715 PQO327715:PQT327715 QAK327715:QAP327715 QKG327715:QKL327715 QUC327715:QUH327715 RDY327715:RED327715 RNU327715:RNZ327715 RXQ327715:RXV327715 SHM327715:SHR327715 SRI327715:SRN327715 TBE327715:TBJ327715 TLA327715:TLF327715 TUW327715:TVB327715 UES327715:UEX327715 UOO327715:UOT327715 UYK327715:UYP327715 VIG327715:VIL327715 VSC327715:VSH327715 WBY327715:WCD327715 WLU327715:WLZ327715 WVQ327715:WVV327715 I393251:N393251 JE393251:JJ393251 TA393251:TF393251 ACW393251:ADB393251 AMS393251:AMX393251 AWO393251:AWT393251 BGK393251:BGP393251 BQG393251:BQL393251 CAC393251:CAH393251 CJY393251:CKD393251 CTU393251:CTZ393251 DDQ393251:DDV393251 DNM393251:DNR393251 DXI393251:DXN393251 EHE393251:EHJ393251 ERA393251:ERF393251 FAW393251:FBB393251 FKS393251:FKX393251 FUO393251:FUT393251 GEK393251:GEP393251 GOG393251:GOL393251 GYC393251:GYH393251 HHY393251:HID393251 HRU393251:HRZ393251 IBQ393251:IBV393251 ILM393251:ILR393251 IVI393251:IVN393251 JFE393251:JFJ393251 JPA393251:JPF393251 JYW393251:JZB393251 KIS393251:KIX393251 KSO393251:KST393251 LCK393251:LCP393251 LMG393251:LML393251 LWC393251:LWH393251 MFY393251:MGD393251 MPU393251:MPZ393251 MZQ393251:MZV393251 NJM393251:NJR393251 NTI393251:NTN393251 ODE393251:ODJ393251 ONA393251:ONF393251 OWW393251:OXB393251 PGS393251:PGX393251 PQO393251:PQT393251 QAK393251:QAP393251 QKG393251:QKL393251 QUC393251:QUH393251 RDY393251:RED393251 RNU393251:RNZ393251 RXQ393251:RXV393251 SHM393251:SHR393251 SRI393251:SRN393251 TBE393251:TBJ393251 TLA393251:TLF393251 TUW393251:TVB393251 UES393251:UEX393251 UOO393251:UOT393251 UYK393251:UYP393251 VIG393251:VIL393251 VSC393251:VSH393251 WBY393251:WCD393251 WLU393251:WLZ393251 WVQ393251:WVV393251 I458787:N458787 JE458787:JJ458787 TA458787:TF458787 ACW458787:ADB458787 AMS458787:AMX458787 AWO458787:AWT458787 BGK458787:BGP458787 BQG458787:BQL458787 CAC458787:CAH458787 CJY458787:CKD458787 CTU458787:CTZ458787 DDQ458787:DDV458787 DNM458787:DNR458787 DXI458787:DXN458787 EHE458787:EHJ458787 ERA458787:ERF458787 FAW458787:FBB458787 FKS458787:FKX458787 FUO458787:FUT458787 GEK458787:GEP458787 GOG458787:GOL458787 GYC458787:GYH458787 HHY458787:HID458787 HRU458787:HRZ458787 IBQ458787:IBV458787 ILM458787:ILR458787 IVI458787:IVN458787 JFE458787:JFJ458787 JPA458787:JPF458787 JYW458787:JZB458787 KIS458787:KIX458787 KSO458787:KST458787 LCK458787:LCP458787 LMG458787:LML458787 LWC458787:LWH458787 MFY458787:MGD458787 MPU458787:MPZ458787 MZQ458787:MZV458787 NJM458787:NJR458787 NTI458787:NTN458787 ODE458787:ODJ458787 ONA458787:ONF458787 OWW458787:OXB458787 PGS458787:PGX458787 PQO458787:PQT458787 QAK458787:QAP458787 QKG458787:QKL458787 QUC458787:QUH458787 RDY458787:RED458787 RNU458787:RNZ458787 RXQ458787:RXV458787 SHM458787:SHR458787 SRI458787:SRN458787 TBE458787:TBJ458787 TLA458787:TLF458787 TUW458787:TVB458787 UES458787:UEX458787 UOO458787:UOT458787 UYK458787:UYP458787 VIG458787:VIL458787 VSC458787:VSH458787 WBY458787:WCD458787 WLU458787:WLZ458787 WVQ458787:WVV458787 I524323:N524323 JE524323:JJ524323 TA524323:TF524323 ACW524323:ADB524323 AMS524323:AMX524323 AWO524323:AWT524323 BGK524323:BGP524323 BQG524323:BQL524323 CAC524323:CAH524323 CJY524323:CKD524323 CTU524323:CTZ524323 DDQ524323:DDV524323 DNM524323:DNR524323 DXI524323:DXN524323 EHE524323:EHJ524323 ERA524323:ERF524323 FAW524323:FBB524323 FKS524323:FKX524323 FUO524323:FUT524323 GEK524323:GEP524323 GOG524323:GOL524323 GYC524323:GYH524323 HHY524323:HID524323 HRU524323:HRZ524323 IBQ524323:IBV524323 ILM524323:ILR524323 IVI524323:IVN524323 JFE524323:JFJ524323 JPA524323:JPF524323 JYW524323:JZB524323 KIS524323:KIX524323 KSO524323:KST524323 LCK524323:LCP524323 LMG524323:LML524323 LWC524323:LWH524323 MFY524323:MGD524323 MPU524323:MPZ524323 MZQ524323:MZV524323 NJM524323:NJR524323 NTI524323:NTN524323 ODE524323:ODJ524323 ONA524323:ONF524323 OWW524323:OXB524323 PGS524323:PGX524323 PQO524323:PQT524323 QAK524323:QAP524323 QKG524323:QKL524323 QUC524323:QUH524323 RDY524323:RED524323 RNU524323:RNZ524323 RXQ524323:RXV524323 SHM524323:SHR524323 SRI524323:SRN524323 TBE524323:TBJ524323 TLA524323:TLF524323 TUW524323:TVB524323 UES524323:UEX524323 UOO524323:UOT524323 UYK524323:UYP524323 VIG524323:VIL524323 VSC524323:VSH524323 WBY524323:WCD524323 WLU524323:WLZ524323 WVQ524323:WVV524323 I589859:N589859 JE589859:JJ589859 TA589859:TF589859 ACW589859:ADB589859 AMS589859:AMX589859 AWO589859:AWT589859 BGK589859:BGP589859 BQG589859:BQL589859 CAC589859:CAH589859 CJY589859:CKD589859 CTU589859:CTZ589859 DDQ589859:DDV589859 DNM589859:DNR589859 DXI589859:DXN589859 EHE589859:EHJ589859 ERA589859:ERF589859 FAW589859:FBB589859 FKS589859:FKX589859 FUO589859:FUT589859 GEK589859:GEP589859 GOG589859:GOL589859 GYC589859:GYH589859 HHY589859:HID589859 HRU589859:HRZ589859 IBQ589859:IBV589859 ILM589859:ILR589859 IVI589859:IVN589859 JFE589859:JFJ589859 JPA589859:JPF589859 JYW589859:JZB589859 KIS589859:KIX589859 KSO589859:KST589859 LCK589859:LCP589859 LMG589859:LML589859 LWC589859:LWH589859 MFY589859:MGD589859 MPU589859:MPZ589859 MZQ589859:MZV589859 NJM589859:NJR589859 NTI589859:NTN589859 ODE589859:ODJ589859 ONA589859:ONF589859 OWW589859:OXB589859 PGS589859:PGX589859 PQO589859:PQT589859 QAK589859:QAP589859 QKG589859:QKL589859 QUC589859:QUH589859 RDY589859:RED589859 RNU589859:RNZ589859 RXQ589859:RXV589859 SHM589859:SHR589859 SRI589859:SRN589859 TBE589859:TBJ589859 TLA589859:TLF589859 TUW589859:TVB589859 UES589859:UEX589859 UOO589859:UOT589859 UYK589859:UYP589859 VIG589859:VIL589859 VSC589859:VSH589859 WBY589859:WCD589859 WLU589859:WLZ589859 WVQ589859:WVV589859 I655395:N655395 JE655395:JJ655395 TA655395:TF655395 ACW655395:ADB655395 AMS655395:AMX655395 AWO655395:AWT655395 BGK655395:BGP655395 BQG655395:BQL655395 CAC655395:CAH655395 CJY655395:CKD655395 CTU655395:CTZ655395 DDQ655395:DDV655395 DNM655395:DNR655395 DXI655395:DXN655395 EHE655395:EHJ655395 ERA655395:ERF655395 FAW655395:FBB655395 FKS655395:FKX655395 FUO655395:FUT655395 GEK655395:GEP655395 GOG655395:GOL655395 GYC655395:GYH655395 HHY655395:HID655395 HRU655395:HRZ655395 IBQ655395:IBV655395 ILM655395:ILR655395 IVI655395:IVN655395 JFE655395:JFJ655395 JPA655395:JPF655395 JYW655395:JZB655395 KIS655395:KIX655395 KSO655395:KST655395 LCK655395:LCP655395 LMG655395:LML655395 LWC655395:LWH655395 MFY655395:MGD655395 MPU655395:MPZ655395 MZQ655395:MZV655395 NJM655395:NJR655395 NTI655395:NTN655395 ODE655395:ODJ655395 ONA655395:ONF655395 OWW655395:OXB655395 PGS655395:PGX655395 PQO655395:PQT655395 QAK655395:QAP655395 QKG655395:QKL655395 QUC655395:QUH655395 RDY655395:RED655395 RNU655395:RNZ655395 RXQ655395:RXV655395 SHM655395:SHR655395 SRI655395:SRN655395 TBE655395:TBJ655395 TLA655395:TLF655395 TUW655395:TVB655395 UES655395:UEX655395 UOO655395:UOT655395 UYK655395:UYP655395 VIG655395:VIL655395 VSC655395:VSH655395 WBY655395:WCD655395 WLU655395:WLZ655395 WVQ655395:WVV655395 I720931:N720931 JE720931:JJ720931 TA720931:TF720931 ACW720931:ADB720931 AMS720931:AMX720931 AWO720931:AWT720931 BGK720931:BGP720931 BQG720931:BQL720931 CAC720931:CAH720931 CJY720931:CKD720931 CTU720931:CTZ720931 DDQ720931:DDV720931 DNM720931:DNR720931 DXI720931:DXN720931 EHE720931:EHJ720931 ERA720931:ERF720931 FAW720931:FBB720931 FKS720931:FKX720931 FUO720931:FUT720931 GEK720931:GEP720931 GOG720931:GOL720931 GYC720931:GYH720931 HHY720931:HID720931 HRU720931:HRZ720931 IBQ720931:IBV720931 ILM720931:ILR720931 IVI720931:IVN720931 JFE720931:JFJ720931 JPA720931:JPF720931 JYW720931:JZB720931 KIS720931:KIX720931 KSO720931:KST720931 LCK720931:LCP720931 LMG720931:LML720931 LWC720931:LWH720931 MFY720931:MGD720931 MPU720931:MPZ720931 MZQ720931:MZV720931 NJM720931:NJR720931 NTI720931:NTN720931 ODE720931:ODJ720931 ONA720931:ONF720931 OWW720931:OXB720931 PGS720931:PGX720931 PQO720931:PQT720931 QAK720931:QAP720931 QKG720931:QKL720931 QUC720931:QUH720931 RDY720931:RED720931 RNU720931:RNZ720931 RXQ720931:RXV720931 SHM720931:SHR720931 SRI720931:SRN720931 TBE720931:TBJ720931 TLA720931:TLF720931 TUW720931:TVB720931 UES720931:UEX720931 UOO720931:UOT720931 UYK720931:UYP720931 VIG720931:VIL720931 VSC720931:VSH720931 WBY720931:WCD720931 WLU720931:WLZ720931 WVQ720931:WVV720931 I786467:N786467 JE786467:JJ786467 TA786467:TF786467 ACW786467:ADB786467 AMS786467:AMX786467 AWO786467:AWT786467 BGK786467:BGP786467 BQG786467:BQL786467 CAC786467:CAH786467 CJY786467:CKD786467 CTU786467:CTZ786467 DDQ786467:DDV786467 DNM786467:DNR786467 DXI786467:DXN786467 EHE786467:EHJ786467 ERA786467:ERF786467 FAW786467:FBB786467 FKS786467:FKX786467 FUO786467:FUT786467 GEK786467:GEP786467 GOG786467:GOL786467 GYC786467:GYH786467 HHY786467:HID786467 HRU786467:HRZ786467 IBQ786467:IBV786467 ILM786467:ILR786467 IVI786467:IVN786467 JFE786467:JFJ786467 JPA786467:JPF786467 JYW786467:JZB786467 KIS786467:KIX786467 KSO786467:KST786467 LCK786467:LCP786467 LMG786467:LML786467 LWC786467:LWH786467 MFY786467:MGD786467 MPU786467:MPZ786467 MZQ786467:MZV786467 NJM786467:NJR786467 NTI786467:NTN786467 ODE786467:ODJ786467 ONA786467:ONF786467 OWW786467:OXB786467 PGS786467:PGX786467 PQO786467:PQT786467 QAK786467:QAP786467 QKG786467:QKL786467 QUC786467:QUH786467 RDY786467:RED786467 RNU786467:RNZ786467 RXQ786467:RXV786467 SHM786467:SHR786467 SRI786467:SRN786467 TBE786467:TBJ786467 TLA786467:TLF786467 TUW786467:TVB786467 UES786467:UEX786467 UOO786467:UOT786467 UYK786467:UYP786467 VIG786467:VIL786467 VSC786467:VSH786467 WBY786467:WCD786467 WLU786467:WLZ786467 WVQ786467:WVV786467 I852003:N852003 JE852003:JJ852003 TA852003:TF852003 ACW852003:ADB852003 AMS852003:AMX852003 AWO852003:AWT852003 BGK852003:BGP852003 BQG852003:BQL852003 CAC852003:CAH852003 CJY852003:CKD852003 CTU852003:CTZ852003 DDQ852003:DDV852003 DNM852003:DNR852003 DXI852003:DXN852003 EHE852003:EHJ852003 ERA852003:ERF852003 FAW852003:FBB852003 FKS852003:FKX852003 FUO852003:FUT852003 GEK852003:GEP852003 GOG852003:GOL852003 GYC852003:GYH852003 HHY852003:HID852003 HRU852003:HRZ852003 IBQ852003:IBV852003 ILM852003:ILR852003 IVI852003:IVN852003 JFE852003:JFJ852003 JPA852003:JPF852003 JYW852003:JZB852003 KIS852003:KIX852003 KSO852003:KST852003 LCK852003:LCP852003 LMG852003:LML852003 LWC852003:LWH852003 MFY852003:MGD852003 MPU852003:MPZ852003 MZQ852003:MZV852003 NJM852003:NJR852003 NTI852003:NTN852003 ODE852003:ODJ852003 ONA852003:ONF852003 OWW852003:OXB852003 PGS852003:PGX852003 PQO852003:PQT852003 QAK852003:QAP852003 QKG852003:QKL852003 QUC852003:QUH852003 RDY852003:RED852003 RNU852003:RNZ852003 RXQ852003:RXV852003 SHM852003:SHR852003 SRI852003:SRN852003 TBE852003:TBJ852003 TLA852003:TLF852003 TUW852003:TVB852003 UES852003:UEX852003 UOO852003:UOT852003 UYK852003:UYP852003 VIG852003:VIL852003 VSC852003:VSH852003 WBY852003:WCD852003 WLU852003:WLZ852003 WVQ852003:WVV852003 I917539:N917539 JE917539:JJ917539 TA917539:TF917539 ACW917539:ADB917539 AMS917539:AMX917539 AWO917539:AWT917539 BGK917539:BGP917539 BQG917539:BQL917539 CAC917539:CAH917539 CJY917539:CKD917539 CTU917539:CTZ917539 DDQ917539:DDV917539 DNM917539:DNR917539 DXI917539:DXN917539 EHE917539:EHJ917539 ERA917539:ERF917539 FAW917539:FBB917539 FKS917539:FKX917539 FUO917539:FUT917539 GEK917539:GEP917539 GOG917539:GOL917539 GYC917539:GYH917539 HHY917539:HID917539 HRU917539:HRZ917539 IBQ917539:IBV917539 ILM917539:ILR917539 IVI917539:IVN917539 JFE917539:JFJ917539 JPA917539:JPF917539 JYW917539:JZB917539 KIS917539:KIX917539 KSO917539:KST917539 LCK917539:LCP917539 LMG917539:LML917539 LWC917539:LWH917539 MFY917539:MGD917539 MPU917539:MPZ917539 MZQ917539:MZV917539 NJM917539:NJR917539 NTI917539:NTN917539 ODE917539:ODJ917539 ONA917539:ONF917539 OWW917539:OXB917539 PGS917539:PGX917539 PQO917539:PQT917539 QAK917539:QAP917539 QKG917539:QKL917539 QUC917539:QUH917539 RDY917539:RED917539 RNU917539:RNZ917539 RXQ917539:RXV917539 SHM917539:SHR917539 SRI917539:SRN917539 TBE917539:TBJ917539 TLA917539:TLF917539 TUW917539:TVB917539 UES917539:UEX917539 UOO917539:UOT917539 UYK917539:UYP917539 VIG917539:VIL917539 VSC917539:VSH917539 WBY917539:WCD917539 WLU917539:WLZ917539 WVQ917539:WVV917539 I983075:N983075 JE983075:JJ983075 TA983075:TF983075 ACW983075:ADB983075 AMS983075:AMX983075 AWO983075:AWT983075 BGK983075:BGP983075 BQG983075:BQL983075 CAC983075:CAH983075 CJY983075:CKD983075 CTU983075:CTZ983075 DDQ983075:DDV983075 DNM983075:DNR983075 DXI983075:DXN983075 EHE983075:EHJ983075 ERA983075:ERF983075 FAW983075:FBB983075 FKS983075:FKX983075 FUO983075:FUT983075 GEK983075:GEP983075 GOG983075:GOL983075 GYC983075:GYH983075 HHY983075:HID983075 HRU983075:HRZ983075 IBQ983075:IBV983075 ILM983075:ILR983075 IVI983075:IVN983075 JFE983075:JFJ983075 JPA983075:JPF983075 JYW983075:JZB983075 KIS983075:KIX983075 KSO983075:KST983075 LCK983075:LCP983075 LMG983075:LML983075 LWC983075:LWH983075 MFY983075:MGD983075 MPU983075:MPZ983075 MZQ983075:MZV983075 NJM983075:NJR983075 NTI983075:NTN983075 ODE983075:ODJ983075 ONA983075:ONF983075 OWW983075:OXB983075 PGS983075:PGX983075 PQO983075:PQT983075 QAK983075:QAP983075 QKG983075:QKL983075 QUC983075:QUH983075 RDY983075:RED983075 RNU983075:RNZ983075 RXQ983075:RXV983075 SHM983075:SHR983075 SRI983075:SRN983075 TBE983075:TBJ983075 TLA983075:TLF983075 TUW983075:TVB983075 UES983075:UEX983075 UOO983075:UOT983075 UYK983075:UYP983075 VIG983075:VIL983075 VSC983075:VSH983075 WBY983075:WCD983075 WLU983075:WLZ983075 WVQ983075:WVV983075 I21:N21 JE21:JJ21 TA21:TF21 ACW21:ADB21 AMS21:AMX21 AWO21:AWT21 BGK21:BGP21 BQG21:BQL21 CAC21:CAH21 CJY21:CKD21 CTU21:CTZ21 DDQ21:DDV21 DNM21:DNR21 DXI21:DXN21 EHE21:EHJ21 ERA21:ERF21 FAW21:FBB21 FKS21:FKX21 FUO21:FUT21 GEK21:GEP21 GOG21:GOL21 GYC21:GYH21 HHY21:HID21 HRU21:HRZ21 IBQ21:IBV21 ILM21:ILR21 IVI21:IVN21 JFE21:JFJ21 JPA21:JPF21 JYW21:JZB21 KIS21:KIX21 KSO21:KST21 LCK21:LCP21 LMG21:LML21 LWC21:LWH21 MFY21:MGD21 MPU21:MPZ21 MZQ21:MZV21 NJM21:NJR21 NTI21:NTN21 ODE21:ODJ21 ONA21:ONF21 OWW21:OXB21 PGS21:PGX21 PQO21:PQT21 QAK21:QAP21 QKG21:QKL21 QUC21:QUH21 RDY21:RED21 RNU21:RNZ21 RXQ21:RXV21 SHM21:SHR21 SRI21:SRN21 TBE21:TBJ21 TLA21:TLF21 TUW21:TVB21 UES21:UEX21 UOO21:UOT21 UYK21:UYP21 VIG21:VIL21 VSC21:VSH21 WBY21:WCD21 WLU21:WLZ21 WVQ21:WVV21 I65559:N65559 JE65559:JJ65559 TA65559:TF65559 ACW65559:ADB65559 AMS65559:AMX65559 AWO65559:AWT65559 BGK65559:BGP65559 BQG65559:BQL65559 CAC65559:CAH65559 CJY65559:CKD65559 CTU65559:CTZ65559 DDQ65559:DDV65559 DNM65559:DNR65559 DXI65559:DXN65559 EHE65559:EHJ65559 ERA65559:ERF65559 FAW65559:FBB65559 FKS65559:FKX65559 FUO65559:FUT65559 GEK65559:GEP65559 GOG65559:GOL65559 GYC65559:GYH65559 HHY65559:HID65559 HRU65559:HRZ65559 IBQ65559:IBV65559 ILM65559:ILR65559 IVI65559:IVN65559 JFE65559:JFJ65559 JPA65559:JPF65559 JYW65559:JZB65559 KIS65559:KIX65559 KSO65559:KST65559 LCK65559:LCP65559 LMG65559:LML65559 LWC65559:LWH65559 MFY65559:MGD65559 MPU65559:MPZ65559 MZQ65559:MZV65559 NJM65559:NJR65559 NTI65559:NTN65559 ODE65559:ODJ65559 ONA65559:ONF65559 OWW65559:OXB65559 PGS65559:PGX65559 PQO65559:PQT65559 QAK65559:QAP65559 QKG65559:QKL65559 QUC65559:QUH65559 RDY65559:RED65559 RNU65559:RNZ65559 RXQ65559:RXV65559 SHM65559:SHR65559 SRI65559:SRN65559 TBE65559:TBJ65559 TLA65559:TLF65559 TUW65559:TVB65559 UES65559:UEX65559 UOO65559:UOT65559 UYK65559:UYP65559 VIG65559:VIL65559 VSC65559:VSH65559 WBY65559:WCD65559 WLU65559:WLZ65559 WVQ65559:WVV65559 I131095:N131095 JE131095:JJ131095 TA131095:TF131095 ACW131095:ADB131095 AMS131095:AMX131095 AWO131095:AWT131095 BGK131095:BGP131095 BQG131095:BQL131095 CAC131095:CAH131095 CJY131095:CKD131095 CTU131095:CTZ131095 DDQ131095:DDV131095 DNM131095:DNR131095 DXI131095:DXN131095 EHE131095:EHJ131095 ERA131095:ERF131095 FAW131095:FBB131095 FKS131095:FKX131095 FUO131095:FUT131095 GEK131095:GEP131095 GOG131095:GOL131095 GYC131095:GYH131095 HHY131095:HID131095 HRU131095:HRZ131095 IBQ131095:IBV131095 ILM131095:ILR131095 IVI131095:IVN131095 JFE131095:JFJ131095 JPA131095:JPF131095 JYW131095:JZB131095 KIS131095:KIX131095 KSO131095:KST131095 LCK131095:LCP131095 LMG131095:LML131095 LWC131095:LWH131095 MFY131095:MGD131095 MPU131095:MPZ131095 MZQ131095:MZV131095 NJM131095:NJR131095 NTI131095:NTN131095 ODE131095:ODJ131095 ONA131095:ONF131095 OWW131095:OXB131095 PGS131095:PGX131095 PQO131095:PQT131095 QAK131095:QAP131095 QKG131095:QKL131095 QUC131095:QUH131095 RDY131095:RED131095 RNU131095:RNZ131095 RXQ131095:RXV131095 SHM131095:SHR131095 SRI131095:SRN131095 TBE131095:TBJ131095 TLA131095:TLF131095 TUW131095:TVB131095 UES131095:UEX131095 UOO131095:UOT131095 UYK131095:UYP131095 VIG131095:VIL131095 VSC131095:VSH131095 WBY131095:WCD131095 WLU131095:WLZ131095 WVQ131095:WVV131095 I196631:N196631 JE196631:JJ196631 TA196631:TF196631 ACW196631:ADB196631 AMS196631:AMX196631 AWO196631:AWT196631 BGK196631:BGP196631 BQG196631:BQL196631 CAC196631:CAH196631 CJY196631:CKD196631 CTU196631:CTZ196631 DDQ196631:DDV196631 DNM196631:DNR196631 DXI196631:DXN196631 EHE196631:EHJ196631 ERA196631:ERF196631 FAW196631:FBB196631 FKS196631:FKX196631 FUO196631:FUT196631 GEK196631:GEP196631 GOG196631:GOL196631 GYC196631:GYH196631 HHY196631:HID196631 HRU196631:HRZ196631 IBQ196631:IBV196631 ILM196631:ILR196631 IVI196631:IVN196631 JFE196631:JFJ196631 JPA196631:JPF196631 JYW196631:JZB196631 KIS196631:KIX196631 KSO196631:KST196631 LCK196631:LCP196631 LMG196631:LML196631 LWC196631:LWH196631 MFY196631:MGD196631 MPU196631:MPZ196631 MZQ196631:MZV196631 NJM196631:NJR196631 NTI196631:NTN196631 ODE196631:ODJ196631 ONA196631:ONF196631 OWW196631:OXB196631 PGS196631:PGX196631 PQO196631:PQT196631 QAK196631:QAP196631 QKG196631:QKL196631 QUC196631:QUH196631 RDY196631:RED196631 RNU196631:RNZ196631 RXQ196631:RXV196631 SHM196631:SHR196631 SRI196631:SRN196631 TBE196631:TBJ196631 TLA196631:TLF196631 TUW196631:TVB196631 UES196631:UEX196631 UOO196631:UOT196631 UYK196631:UYP196631 VIG196631:VIL196631 VSC196631:VSH196631 WBY196631:WCD196631 WLU196631:WLZ196631 WVQ196631:WVV196631 I262167:N262167 JE262167:JJ262167 TA262167:TF262167 ACW262167:ADB262167 AMS262167:AMX262167 AWO262167:AWT262167 BGK262167:BGP262167 BQG262167:BQL262167 CAC262167:CAH262167 CJY262167:CKD262167 CTU262167:CTZ262167 DDQ262167:DDV262167 DNM262167:DNR262167 DXI262167:DXN262167 EHE262167:EHJ262167 ERA262167:ERF262167 FAW262167:FBB262167 FKS262167:FKX262167 FUO262167:FUT262167 GEK262167:GEP262167 GOG262167:GOL262167 GYC262167:GYH262167 HHY262167:HID262167 HRU262167:HRZ262167 IBQ262167:IBV262167 ILM262167:ILR262167 IVI262167:IVN262167 JFE262167:JFJ262167 JPA262167:JPF262167 JYW262167:JZB262167 KIS262167:KIX262167 KSO262167:KST262167 LCK262167:LCP262167 LMG262167:LML262167 LWC262167:LWH262167 MFY262167:MGD262167 MPU262167:MPZ262167 MZQ262167:MZV262167 NJM262167:NJR262167 NTI262167:NTN262167 ODE262167:ODJ262167 ONA262167:ONF262167 OWW262167:OXB262167 PGS262167:PGX262167 PQO262167:PQT262167 QAK262167:QAP262167 QKG262167:QKL262167 QUC262167:QUH262167 RDY262167:RED262167 RNU262167:RNZ262167 RXQ262167:RXV262167 SHM262167:SHR262167 SRI262167:SRN262167 TBE262167:TBJ262167 TLA262167:TLF262167 TUW262167:TVB262167 UES262167:UEX262167 UOO262167:UOT262167 UYK262167:UYP262167 VIG262167:VIL262167 VSC262167:VSH262167 WBY262167:WCD262167 WLU262167:WLZ262167 WVQ262167:WVV262167 I327703:N327703 JE327703:JJ327703 TA327703:TF327703 ACW327703:ADB327703 AMS327703:AMX327703 AWO327703:AWT327703 BGK327703:BGP327703 BQG327703:BQL327703 CAC327703:CAH327703 CJY327703:CKD327703 CTU327703:CTZ327703 DDQ327703:DDV327703 DNM327703:DNR327703 DXI327703:DXN327703 EHE327703:EHJ327703 ERA327703:ERF327703 FAW327703:FBB327703 FKS327703:FKX327703 FUO327703:FUT327703 GEK327703:GEP327703 GOG327703:GOL327703 GYC327703:GYH327703 HHY327703:HID327703 HRU327703:HRZ327703 IBQ327703:IBV327703 ILM327703:ILR327703 IVI327703:IVN327703 JFE327703:JFJ327703 JPA327703:JPF327703 JYW327703:JZB327703 KIS327703:KIX327703 KSO327703:KST327703 LCK327703:LCP327703 LMG327703:LML327703 LWC327703:LWH327703 MFY327703:MGD327703 MPU327703:MPZ327703 MZQ327703:MZV327703 NJM327703:NJR327703 NTI327703:NTN327703 ODE327703:ODJ327703 ONA327703:ONF327703 OWW327703:OXB327703 PGS327703:PGX327703 PQO327703:PQT327703 QAK327703:QAP327703 QKG327703:QKL327703 QUC327703:QUH327703 RDY327703:RED327703 RNU327703:RNZ327703 RXQ327703:RXV327703 SHM327703:SHR327703 SRI327703:SRN327703 TBE327703:TBJ327703 TLA327703:TLF327703 TUW327703:TVB327703 UES327703:UEX327703 UOO327703:UOT327703 UYK327703:UYP327703 VIG327703:VIL327703 VSC327703:VSH327703 WBY327703:WCD327703 WLU327703:WLZ327703 WVQ327703:WVV327703 I393239:N393239 JE393239:JJ393239 TA393239:TF393239 ACW393239:ADB393239 AMS393239:AMX393239 AWO393239:AWT393239 BGK393239:BGP393239 BQG393239:BQL393239 CAC393239:CAH393239 CJY393239:CKD393239 CTU393239:CTZ393239 DDQ393239:DDV393239 DNM393239:DNR393239 DXI393239:DXN393239 EHE393239:EHJ393239 ERA393239:ERF393239 FAW393239:FBB393239 FKS393239:FKX393239 FUO393239:FUT393239 GEK393239:GEP393239 GOG393239:GOL393239 GYC393239:GYH393239 HHY393239:HID393239 HRU393239:HRZ393239 IBQ393239:IBV393239 ILM393239:ILR393239 IVI393239:IVN393239 JFE393239:JFJ393239 JPA393239:JPF393239 JYW393239:JZB393239 KIS393239:KIX393239 KSO393239:KST393239 LCK393239:LCP393239 LMG393239:LML393239 LWC393239:LWH393239 MFY393239:MGD393239 MPU393239:MPZ393239 MZQ393239:MZV393239 NJM393239:NJR393239 NTI393239:NTN393239 ODE393239:ODJ393239 ONA393239:ONF393239 OWW393239:OXB393239 PGS393239:PGX393239 PQO393239:PQT393239 QAK393239:QAP393239 QKG393239:QKL393239 QUC393239:QUH393239 RDY393239:RED393239 RNU393239:RNZ393239 RXQ393239:RXV393239 SHM393239:SHR393239 SRI393239:SRN393239 TBE393239:TBJ393239 TLA393239:TLF393239 TUW393239:TVB393239 UES393239:UEX393239 UOO393239:UOT393239 UYK393239:UYP393239 VIG393239:VIL393239 VSC393239:VSH393239 WBY393239:WCD393239 WLU393239:WLZ393239 WVQ393239:WVV393239 I458775:N458775 JE458775:JJ458775 TA458775:TF458775 ACW458775:ADB458775 AMS458775:AMX458775 AWO458775:AWT458775 BGK458775:BGP458775 BQG458775:BQL458775 CAC458775:CAH458775 CJY458775:CKD458775 CTU458775:CTZ458775 DDQ458775:DDV458775 DNM458775:DNR458775 DXI458775:DXN458775 EHE458775:EHJ458775 ERA458775:ERF458775 FAW458775:FBB458775 FKS458775:FKX458775 FUO458775:FUT458775 GEK458775:GEP458775 GOG458775:GOL458775 GYC458775:GYH458775 HHY458775:HID458775 HRU458775:HRZ458775 IBQ458775:IBV458775 ILM458775:ILR458775 IVI458775:IVN458775 JFE458775:JFJ458775 JPA458775:JPF458775 JYW458775:JZB458775 KIS458775:KIX458775 KSO458775:KST458775 LCK458775:LCP458775 LMG458775:LML458775 LWC458775:LWH458775 MFY458775:MGD458775 MPU458775:MPZ458775 MZQ458775:MZV458775 NJM458775:NJR458775 NTI458775:NTN458775 ODE458775:ODJ458775 ONA458775:ONF458775 OWW458775:OXB458775 PGS458775:PGX458775 PQO458775:PQT458775 QAK458775:QAP458775 QKG458775:QKL458775 QUC458775:QUH458775 RDY458775:RED458775 RNU458775:RNZ458775 RXQ458775:RXV458775 SHM458775:SHR458775 SRI458775:SRN458775 TBE458775:TBJ458775 TLA458775:TLF458775 TUW458775:TVB458775 UES458775:UEX458775 UOO458775:UOT458775 UYK458775:UYP458775 VIG458775:VIL458775 VSC458775:VSH458775 WBY458775:WCD458775 WLU458775:WLZ458775 WVQ458775:WVV458775 I524311:N524311 JE524311:JJ524311 TA524311:TF524311 ACW524311:ADB524311 AMS524311:AMX524311 AWO524311:AWT524311 BGK524311:BGP524311 BQG524311:BQL524311 CAC524311:CAH524311 CJY524311:CKD524311 CTU524311:CTZ524311 DDQ524311:DDV524311 DNM524311:DNR524311 DXI524311:DXN524311 EHE524311:EHJ524311 ERA524311:ERF524311 FAW524311:FBB524311 FKS524311:FKX524311 FUO524311:FUT524311 GEK524311:GEP524311 GOG524311:GOL524311 GYC524311:GYH524311 HHY524311:HID524311 HRU524311:HRZ524311 IBQ524311:IBV524311 ILM524311:ILR524311 IVI524311:IVN524311 JFE524311:JFJ524311 JPA524311:JPF524311 JYW524311:JZB524311 KIS524311:KIX524311 KSO524311:KST524311 LCK524311:LCP524311 LMG524311:LML524311 LWC524311:LWH524311 MFY524311:MGD524311 MPU524311:MPZ524311 MZQ524311:MZV524311 NJM524311:NJR524311 NTI524311:NTN524311 ODE524311:ODJ524311 ONA524311:ONF524311 OWW524311:OXB524311 PGS524311:PGX524311 PQO524311:PQT524311 QAK524311:QAP524311 QKG524311:QKL524311 QUC524311:QUH524311 RDY524311:RED524311 RNU524311:RNZ524311 RXQ524311:RXV524311 SHM524311:SHR524311 SRI524311:SRN524311 TBE524311:TBJ524311 TLA524311:TLF524311 TUW524311:TVB524311 UES524311:UEX524311 UOO524311:UOT524311 UYK524311:UYP524311 VIG524311:VIL524311 VSC524311:VSH524311 WBY524311:WCD524311 WLU524311:WLZ524311 WVQ524311:WVV524311 I589847:N589847 JE589847:JJ589847 TA589847:TF589847 ACW589847:ADB589847 AMS589847:AMX589847 AWO589847:AWT589847 BGK589847:BGP589847 BQG589847:BQL589847 CAC589847:CAH589847 CJY589847:CKD589847 CTU589847:CTZ589847 DDQ589847:DDV589847 DNM589847:DNR589847 DXI589847:DXN589847 EHE589847:EHJ589847 ERA589847:ERF589847 FAW589847:FBB589847 FKS589847:FKX589847 FUO589847:FUT589847 GEK589847:GEP589847 GOG589847:GOL589847 GYC589847:GYH589847 HHY589847:HID589847 HRU589847:HRZ589847 IBQ589847:IBV589847 ILM589847:ILR589847 IVI589847:IVN589847 JFE589847:JFJ589847 JPA589847:JPF589847 JYW589847:JZB589847 KIS589847:KIX589847 KSO589847:KST589847 LCK589847:LCP589847 LMG589847:LML589847 LWC589847:LWH589847 MFY589847:MGD589847 MPU589847:MPZ589847 MZQ589847:MZV589847 NJM589847:NJR589847 NTI589847:NTN589847 ODE589847:ODJ589847 ONA589847:ONF589847 OWW589847:OXB589847 PGS589847:PGX589847 PQO589847:PQT589847 QAK589847:QAP589847 QKG589847:QKL589847 QUC589847:QUH589847 RDY589847:RED589847 RNU589847:RNZ589847 RXQ589847:RXV589847 SHM589847:SHR589847 SRI589847:SRN589847 TBE589847:TBJ589847 TLA589847:TLF589847 TUW589847:TVB589847 UES589847:UEX589847 UOO589847:UOT589847 UYK589847:UYP589847 VIG589847:VIL589847 VSC589847:VSH589847 WBY589847:WCD589847 WLU589847:WLZ589847 WVQ589847:WVV589847 I655383:N655383 JE655383:JJ655383 TA655383:TF655383 ACW655383:ADB655383 AMS655383:AMX655383 AWO655383:AWT655383 BGK655383:BGP655383 BQG655383:BQL655383 CAC655383:CAH655383 CJY655383:CKD655383 CTU655383:CTZ655383 DDQ655383:DDV655383 DNM655383:DNR655383 DXI655383:DXN655383 EHE655383:EHJ655383 ERA655383:ERF655383 FAW655383:FBB655383 FKS655383:FKX655383 FUO655383:FUT655383 GEK655383:GEP655383 GOG655383:GOL655383 GYC655383:GYH655383 HHY655383:HID655383 HRU655383:HRZ655383 IBQ655383:IBV655383 ILM655383:ILR655383 IVI655383:IVN655383 JFE655383:JFJ655383 JPA655383:JPF655383 JYW655383:JZB655383 KIS655383:KIX655383 KSO655383:KST655383 LCK655383:LCP655383 LMG655383:LML655383 LWC655383:LWH655383 MFY655383:MGD655383 MPU655383:MPZ655383 MZQ655383:MZV655383 NJM655383:NJR655383 NTI655383:NTN655383 ODE655383:ODJ655383 ONA655383:ONF655383 OWW655383:OXB655383 PGS655383:PGX655383 PQO655383:PQT655383 QAK655383:QAP655383 QKG655383:QKL655383 QUC655383:QUH655383 RDY655383:RED655383 RNU655383:RNZ655383 RXQ655383:RXV655383 SHM655383:SHR655383 SRI655383:SRN655383 TBE655383:TBJ655383 TLA655383:TLF655383 TUW655383:TVB655383 UES655383:UEX655383 UOO655383:UOT655383 UYK655383:UYP655383 VIG655383:VIL655383 VSC655383:VSH655383 WBY655383:WCD655383 WLU655383:WLZ655383 WVQ655383:WVV655383 I720919:N720919 JE720919:JJ720919 TA720919:TF720919 ACW720919:ADB720919 AMS720919:AMX720919 AWO720919:AWT720919 BGK720919:BGP720919 BQG720919:BQL720919 CAC720919:CAH720919 CJY720919:CKD720919 CTU720919:CTZ720919 DDQ720919:DDV720919 DNM720919:DNR720919 DXI720919:DXN720919 EHE720919:EHJ720919 ERA720919:ERF720919 FAW720919:FBB720919 FKS720919:FKX720919 FUO720919:FUT720919 GEK720919:GEP720919 GOG720919:GOL720919 GYC720919:GYH720919 HHY720919:HID720919 HRU720919:HRZ720919 IBQ720919:IBV720919 ILM720919:ILR720919 IVI720919:IVN720919 JFE720919:JFJ720919 JPA720919:JPF720919 JYW720919:JZB720919 KIS720919:KIX720919 KSO720919:KST720919 LCK720919:LCP720919 LMG720919:LML720919 LWC720919:LWH720919 MFY720919:MGD720919 MPU720919:MPZ720919 MZQ720919:MZV720919 NJM720919:NJR720919 NTI720919:NTN720919 ODE720919:ODJ720919 ONA720919:ONF720919 OWW720919:OXB720919 PGS720919:PGX720919 PQO720919:PQT720919 QAK720919:QAP720919 QKG720919:QKL720919 QUC720919:QUH720919 RDY720919:RED720919 RNU720919:RNZ720919 RXQ720919:RXV720919 SHM720919:SHR720919 SRI720919:SRN720919 TBE720919:TBJ720919 TLA720919:TLF720919 TUW720919:TVB720919 UES720919:UEX720919 UOO720919:UOT720919 UYK720919:UYP720919 VIG720919:VIL720919 VSC720919:VSH720919 WBY720919:WCD720919 WLU720919:WLZ720919 WVQ720919:WVV720919 I786455:N786455 JE786455:JJ786455 TA786455:TF786455 ACW786455:ADB786455 AMS786455:AMX786455 AWO786455:AWT786455 BGK786455:BGP786455 BQG786455:BQL786455 CAC786455:CAH786455 CJY786455:CKD786455 CTU786455:CTZ786455 DDQ786455:DDV786455 DNM786455:DNR786455 DXI786455:DXN786455 EHE786455:EHJ786455 ERA786455:ERF786455 FAW786455:FBB786455 FKS786455:FKX786455 FUO786455:FUT786455 GEK786455:GEP786455 GOG786455:GOL786455 GYC786455:GYH786455 HHY786455:HID786455 HRU786455:HRZ786455 IBQ786455:IBV786455 ILM786455:ILR786455 IVI786455:IVN786455 JFE786455:JFJ786455 JPA786455:JPF786455 JYW786455:JZB786455 KIS786455:KIX786455 KSO786455:KST786455 LCK786455:LCP786455 LMG786455:LML786455 LWC786455:LWH786455 MFY786455:MGD786455 MPU786455:MPZ786455 MZQ786455:MZV786455 NJM786455:NJR786455 NTI786455:NTN786455 ODE786455:ODJ786455 ONA786455:ONF786455 OWW786455:OXB786455 PGS786455:PGX786455 PQO786455:PQT786455 QAK786455:QAP786455 QKG786455:QKL786455 QUC786455:QUH786455 RDY786455:RED786455 RNU786455:RNZ786455 RXQ786455:RXV786455 SHM786455:SHR786455 SRI786455:SRN786455 TBE786455:TBJ786455 TLA786455:TLF786455 TUW786455:TVB786455 UES786455:UEX786455 UOO786455:UOT786455 UYK786455:UYP786455 VIG786455:VIL786455 VSC786455:VSH786455 WBY786455:WCD786455 WLU786455:WLZ786455 WVQ786455:WVV786455 I851991:N851991 JE851991:JJ851991 TA851991:TF851991 ACW851991:ADB851991 AMS851991:AMX851991 AWO851991:AWT851991 BGK851991:BGP851991 BQG851991:BQL851991 CAC851991:CAH851991 CJY851991:CKD851991 CTU851991:CTZ851991 DDQ851991:DDV851991 DNM851991:DNR851991 DXI851991:DXN851991 EHE851991:EHJ851991 ERA851991:ERF851991 FAW851991:FBB851991 FKS851991:FKX851991 FUO851991:FUT851991 GEK851991:GEP851991 GOG851991:GOL851991 GYC851991:GYH851991 HHY851991:HID851991 HRU851991:HRZ851991 IBQ851991:IBV851991 ILM851991:ILR851991 IVI851991:IVN851991 JFE851991:JFJ851991 JPA851991:JPF851991 JYW851991:JZB851991 KIS851991:KIX851991 KSO851991:KST851991 LCK851991:LCP851991 LMG851991:LML851991 LWC851991:LWH851991 MFY851991:MGD851991 MPU851991:MPZ851991 MZQ851991:MZV851991 NJM851991:NJR851991 NTI851991:NTN851991 ODE851991:ODJ851991 ONA851991:ONF851991 OWW851991:OXB851991 PGS851991:PGX851991 PQO851991:PQT851991 QAK851991:QAP851991 QKG851991:QKL851991 QUC851991:QUH851991 RDY851991:RED851991 RNU851991:RNZ851991 RXQ851991:RXV851991 SHM851991:SHR851991 SRI851991:SRN851991 TBE851991:TBJ851991 TLA851991:TLF851991 TUW851991:TVB851991 UES851991:UEX851991 UOO851991:UOT851991 UYK851991:UYP851991 VIG851991:VIL851991 VSC851991:VSH851991 WBY851991:WCD851991 WLU851991:WLZ851991 WVQ851991:WVV851991 I917527:N917527 JE917527:JJ917527 TA917527:TF917527 ACW917527:ADB917527 AMS917527:AMX917527 AWO917527:AWT917527 BGK917527:BGP917527 BQG917527:BQL917527 CAC917527:CAH917527 CJY917527:CKD917527 CTU917527:CTZ917527 DDQ917527:DDV917527 DNM917527:DNR917527 DXI917527:DXN917527 EHE917527:EHJ917527 ERA917527:ERF917527 FAW917527:FBB917527 FKS917527:FKX917527 FUO917527:FUT917527 GEK917527:GEP917527 GOG917527:GOL917527 GYC917527:GYH917527 HHY917527:HID917527 HRU917527:HRZ917527 IBQ917527:IBV917527 ILM917527:ILR917527 IVI917527:IVN917527 JFE917527:JFJ917527 JPA917527:JPF917527 JYW917527:JZB917527 KIS917527:KIX917527 KSO917527:KST917527 LCK917527:LCP917527 LMG917527:LML917527 LWC917527:LWH917527 MFY917527:MGD917527 MPU917527:MPZ917527 MZQ917527:MZV917527 NJM917527:NJR917527 NTI917527:NTN917527 ODE917527:ODJ917527 ONA917527:ONF917527 OWW917527:OXB917527 PGS917527:PGX917527 PQO917527:PQT917527 QAK917527:QAP917527 QKG917527:QKL917527 QUC917527:QUH917527 RDY917527:RED917527 RNU917527:RNZ917527 RXQ917527:RXV917527 SHM917527:SHR917527 SRI917527:SRN917527 TBE917527:TBJ917527 TLA917527:TLF917527 TUW917527:TVB917527 UES917527:UEX917527 UOO917527:UOT917527 UYK917527:UYP917527 VIG917527:VIL917527 VSC917527:VSH917527 WBY917527:WCD917527 WLU917527:WLZ917527 WVQ917527:WVV917527 I983063:N983063 JE983063:JJ983063 TA983063:TF983063 ACW983063:ADB983063 AMS983063:AMX983063 AWO983063:AWT983063 BGK983063:BGP983063 BQG983063:BQL983063 CAC983063:CAH983063 CJY983063:CKD983063 CTU983063:CTZ983063 DDQ983063:DDV983063 DNM983063:DNR983063 DXI983063:DXN983063 EHE983063:EHJ983063 ERA983063:ERF983063 FAW983063:FBB983063 FKS983063:FKX983063 FUO983063:FUT983063 GEK983063:GEP983063 GOG983063:GOL983063 GYC983063:GYH983063 HHY983063:HID983063 HRU983063:HRZ983063 IBQ983063:IBV983063 ILM983063:ILR983063 IVI983063:IVN983063 JFE983063:JFJ983063 JPA983063:JPF983063 JYW983063:JZB983063 KIS983063:KIX983063 KSO983063:KST983063 LCK983063:LCP983063 LMG983063:LML983063 LWC983063:LWH983063 MFY983063:MGD983063 MPU983063:MPZ983063 MZQ983063:MZV983063 NJM983063:NJR983063 NTI983063:NTN983063 ODE983063:ODJ983063 ONA983063:ONF983063 OWW983063:OXB983063 PGS983063:PGX983063 PQO983063:PQT983063 QAK983063:QAP983063 QKG983063:QKL983063 QUC983063:QUH983063 RDY983063:RED983063 RNU983063:RNZ983063 RXQ983063:RXV983063 SHM983063:SHR983063 SRI983063:SRN983063 TBE983063:TBJ983063 TLA983063:TLF983063 TUW983063:TVB983063 UES983063:UEX983063 UOO983063:UOT983063 UYK983063:UYP983063 VIG983063:VIL983063 VSC983063:VSH983063 WBY983063:WCD983063 WLU983063:WLZ983063 WVQ983063:WVV983063" xr:uid="{28022ABA-E3F8-4D42-A501-290D11B533E0}">
      <formula1>$A$52:$A$82</formula1>
    </dataValidation>
  </dataValidations>
  <hyperlinks>
    <hyperlink ref="S38" r:id="rId1" display="EEM Website" xr:uid="{09BB8781-C9CC-4501-A038-EE425AF4E796}"/>
    <hyperlink ref="S38:W40" r:id="rId2" display="visit MBCM Web page for the latest update factors" xr:uid="{4B3D6B3F-1F01-4736-9FEF-1675F25A63C6}"/>
  </hyperlinks>
  <printOptions horizontalCentered="1"/>
  <pageMargins left="0.74803149606299213" right="0.70866141732283472" top="0.74803149606299213" bottom="0.9055118110236221" header="0.39370078740157483" footer="0.39370078740157483"/>
  <pageSetup paperSize="9" scale="85" orientation="portrait" r:id="rId3"/>
  <headerFooter scaleWithDoc="0" alignWithMargins="0">
    <oddHeader xml:space="preserve">&amp;L&amp;"-,Regular"&amp;8&amp;F&amp;R&amp;"-,Regular"&amp;8&amp;A
________________________________________________________________________________________________
</oddHeader>
    <oddFooter>&amp;L&amp;"-,Regular"&amp;8________________________________________________________________________________________________
NZ Transport Agency’s Economic evaluation manual 
Effective from Jul 2013</oddFooter>
  </headerFooter>
  <rowBreaks count="1" manualBreakCount="1">
    <brk id="42" max="17" man="1"/>
  </rowBreak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3B19-A45C-4E2D-998A-952AA0388907}">
  <sheetPr>
    <pageSetUpPr fitToPage="1"/>
  </sheetPr>
  <dimension ref="A1:Y78"/>
  <sheetViews>
    <sheetView topLeftCell="A5" zoomScaleNormal="100" zoomScaleSheetLayoutView="100" workbookViewId="0">
      <selection activeCell="H27" sqref="H27:J27"/>
    </sheetView>
  </sheetViews>
  <sheetFormatPr defaultColWidth="7.75" defaultRowHeight="13.5"/>
  <cols>
    <col min="1" max="1" width="2.5" style="181" customWidth="1"/>
    <col min="2" max="2" width="12.08203125" style="181" customWidth="1"/>
    <col min="3" max="7" width="4.5" style="181" customWidth="1"/>
    <col min="8" max="10" width="5.08203125" style="181" customWidth="1"/>
    <col min="11" max="16" width="4.5" style="181" customWidth="1"/>
    <col min="17" max="17" width="3.25" style="181" customWidth="1"/>
    <col min="18" max="19" width="7.75" style="181"/>
    <col min="20" max="20" width="8.33203125" style="181" bestFit="1" customWidth="1"/>
    <col min="21" max="256" width="7.75" style="181"/>
    <col min="257" max="257" width="2.5" style="181" customWidth="1"/>
    <col min="258" max="258" width="12.08203125" style="181" customWidth="1"/>
    <col min="259" max="263" width="4.5" style="181" customWidth="1"/>
    <col min="264" max="266" width="5.08203125" style="181" customWidth="1"/>
    <col min="267" max="272" width="4.5" style="181" customWidth="1"/>
    <col min="273" max="273" width="3.25" style="181" customWidth="1"/>
    <col min="274" max="275" width="7.75" style="181"/>
    <col min="276" max="276" width="8.33203125" style="181" bestFit="1" customWidth="1"/>
    <col min="277" max="512" width="7.75" style="181"/>
    <col min="513" max="513" width="2.5" style="181" customWidth="1"/>
    <col min="514" max="514" width="12.08203125" style="181" customWidth="1"/>
    <col min="515" max="519" width="4.5" style="181" customWidth="1"/>
    <col min="520" max="522" width="5.08203125" style="181" customWidth="1"/>
    <col min="523" max="528" width="4.5" style="181" customWidth="1"/>
    <col min="529" max="529" width="3.25" style="181" customWidth="1"/>
    <col min="530" max="531" width="7.75" style="181"/>
    <col min="532" max="532" width="8.33203125" style="181" bestFit="1" customWidth="1"/>
    <col min="533" max="768" width="7.75" style="181"/>
    <col min="769" max="769" width="2.5" style="181" customWidth="1"/>
    <col min="770" max="770" width="12.08203125" style="181" customWidth="1"/>
    <col min="771" max="775" width="4.5" style="181" customWidth="1"/>
    <col min="776" max="778" width="5.08203125" style="181" customWidth="1"/>
    <col min="779" max="784" width="4.5" style="181" customWidth="1"/>
    <col min="785" max="785" width="3.25" style="181" customWidth="1"/>
    <col min="786" max="787" width="7.75" style="181"/>
    <col min="788" max="788" width="8.33203125" style="181" bestFit="1" customWidth="1"/>
    <col min="789" max="1024" width="7.75" style="181"/>
    <col min="1025" max="1025" width="2.5" style="181" customWidth="1"/>
    <col min="1026" max="1026" width="12.08203125" style="181" customWidth="1"/>
    <col min="1027" max="1031" width="4.5" style="181" customWidth="1"/>
    <col min="1032" max="1034" width="5.08203125" style="181" customWidth="1"/>
    <col min="1035" max="1040" width="4.5" style="181" customWidth="1"/>
    <col min="1041" max="1041" width="3.25" style="181" customWidth="1"/>
    <col min="1042" max="1043" width="7.75" style="181"/>
    <col min="1044" max="1044" width="8.33203125" style="181" bestFit="1" customWidth="1"/>
    <col min="1045" max="1280" width="7.75" style="181"/>
    <col min="1281" max="1281" width="2.5" style="181" customWidth="1"/>
    <col min="1282" max="1282" width="12.08203125" style="181" customWidth="1"/>
    <col min="1283" max="1287" width="4.5" style="181" customWidth="1"/>
    <col min="1288" max="1290" width="5.08203125" style="181" customWidth="1"/>
    <col min="1291" max="1296" width="4.5" style="181" customWidth="1"/>
    <col min="1297" max="1297" width="3.25" style="181" customWidth="1"/>
    <col min="1298" max="1299" width="7.75" style="181"/>
    <col min="1300" max="1300" width="8.33203125" style="181" bestFit="1" customWidth="1"/>
    <col min="1301" max="1536" width="7.75" style="181"/>
    <col min="1537" max="1537" width="2.5" style="181" customWidth="1"/>
    <col min="1538" max="1538" width="12.08203125" style="181" customWidth="1"/>
    <col min="1539" max="1543" width="4.5" style="181" customWidth="1"/>
    <col min="1544" max="1546" width="5.08203125" style="181" customWidth="1"/>
    <col min="1547" max="1552" width="4.5" style="181" customWidth="1"/>
    <col min="1553" max="1553" width="3.25" style="181" customWidth="1"/>
    <col min="1554" max="1555" width="7.75" style="181"/>
    <col min="1556" max="1556" width="8.33203125" style="181" bestFit="1" customWidth="1"/>
    <col min="1557" max="1792" width="7.75" style="181"/>
    <col min="1793" max="1793" width="2.5" style="181" customWidth="1"/>
    <col min="1794" max="1794" width="12.08203125" style="181" customWidth="1"/>
    <col min="1795" max="1799" width="4.5" style="181" customWidth="1"/>
    <col min="1800" max="1802" width="5.08203125" style="181" customWidth="1"/>
    <col min="1803" max="1808" width="4.5" style="181" customWidth="1"/>
    <col min="1809" max="1809" width="3.25" style="181" customWidth="1"/>
    <col min="1810" max="1811" width="7.75" style="181"/>
    <col min="1812" max="1812" width="8.33203125" style="181" bestFit="1" customWidth="1"/>
    <col min="1813" max="2048" width="7.75" style="181"/>
    <col min="2049" max="2049" width="2.5" style="181" customWidth="1"/>
    <col min="2050" max="2050" width="12.08203125" style="181" customWidth="1"/>
    <col min="2051" max="2055" width="4.5" style="181" customWidth="1"/>
    <col min="2056" max="2058" width="5.08203125" style="181" customWidth="1"/>
    <col min="2059" max="2064" width="4.5" style="181" customWidth="1"/>
    <col min="2065" max="2065" width="3.25" style="181" customWidth="1"/>
    <col min="2066" max="2067" width="7.75" style="181"/>
    <col min="2068" max="2068" width="8.33203125" style="181" bestFit="1" customWidth="1"/>
    <col min="2069" max="2304" width="7.75" style="181"/>
    <col min="2305" max="2305" width="2.5" style="181" customWidth="1"/>
    <col min="2306" max="2306" width="12.08203125" style="181" customWidth="1"/>
    <col min="2307" max="2311" width="4.5" style="181" customWidth="1"/>
    <col min="2312" max="2314" width="5.08203125" style="181" customWidth="1"/>
    <col min="2315" max="2320" width="4.5" style="181" customWidth="1"/>
    <col min="2321" max="2321" width="3.25" style="181" customWidth="1"/>
    <col min="2322" max="2323" width="7.75" style="181"/>
    <col min="2324" max="2324" width="8.33203125" style="181" bestFit="1" customWidth="1"/>
    <col min="2325" max="2560" width="7.75" style="181"/>
    <col min="2561" max="2561" width="2.5" style="181" customWidth="1"/>
    <col min="2562" max="2562" width="12.08203125" style="181" customWidth="1"/>
    <col min="2563" max="2567" width="4.5" style="181" customWidth="1"/>
    <col min="2568" max="2570" width="5.08203125" style="181" customWidth="1"/>
    <col min="2571" max="2576" width="4.5" style="181" customWidth="1"/>
    <col min="2577" max="2577" width="3.25" style="181" customWidth="1"/>
    <col min="2578" max="2579" width="7.75" style="181"/>
    <col min="2580" max="2580" width="8.33203125" style="181" bestFit="1" customWidth="1"/>
    <col min="2581" max="2816" width="7.75" style="181"/>
    <col min="2817" max="2817" width="2.5" style="181" customWidth="1"/>
    <col min="2818" max="2818" width="12.08203125" style="181" customWidth="1"/>
    <col min="2819" max="2823" width="4.5" style="181" customWidth="1"/>
    <col min="2824" max="2826" width="5.08203125" style="181" customWidth="1"/>
    <col min="2827" max="2832" width="4.5" style="181" customWidth="1"/>
    <col min="2833" max="2833" width="3.25" style="181" customWidth="1"/>
    <col min="2834" max="2835" width="7.75" style="181"/>
    <col min="2836" max="2836" width="8.33203125" style="181" bestFit="1" customWidth="1"/>
    <col min="2837" max="3072" width="7.75" style="181"/>
    <col min="3073" max="3073" width="2.5" style="181" customWidth="1"/>
    <col min="3074" max="3074" width="12.08203125" style="181" customWidth="1"/>
    <col min="3075" max="3079" width="4.5" style="181" customWidth="1"/>
    <col min="3080" max="3082" width="5.08203125" style="181" customWidth="1"/>
    <col min="3083" max="3088" width="4.5" style="181" customWidth="1"/>
    <col min="3089" max="3089" width="3.25" style="181" customWidth="1"/>
    <col min="3090" max="3091" width="7.75" style="181"/>
    <col min="3092" max="3092" width="8.33203125" style="181" bestFit="1" customWidth="1"/>
    <col min="3093" max="3328" width="7.75" style="181"/>
    <col min="3329" max="3329" width="2.5" style="181" customWidth="1"/>
    <col min="3330" max="3330" width="12.08203125" style="181" customWidth="1"/>
    <col min="3331" max="3335" width="4.5" style="181" customWidth="1"/>
    <col min="3336" max="3338" width="5.08203125" style="181" customWidth="1"/>
    <col min="3339" max="3344" width="4.5" style="181" customWidth="1"/>
    <col min="3345" max="3345" width="3.25" style="181" customWidth="1"/>
    <col min="3346" max="3347" width="7.75" style="181"/>
    <col min="3348" max="3348" width="8.33203125" style="181" bestFit="1" customWidth="1"/>
    <col min="3349" max="3584" width="7.75" style="181"/>
    <col min="3585" max="3585" width="2.5" style="181" customWidth="1"/>
    <col min="3586" max="3586" width="12.08203125" style="181" customWidth="1"/>
    <col min="3587" max="3591" width="4.5" style="181" customWidth="1"/>
    <col min="3592" max="3594" width="5.08203125" style="181" customWidth="1"/>
    <col min="3595" max="3600" width="4.5" style="181" customWidth="1"/>
    <col min="3601" max="3601" width="3.25" style="181" customWidth="1"/>
    <col min="3602" max="3603" width="7.75" style="181"/>
    <col min="3604" max="3604" width="8.33203125" style="181" bestFit="1" customWidth="1"/>
    <col min="3605" max="3840" width="7.75" style="181"/>
    <col min="3841" max="3841" width="2.5" style="181" customWidth="1"/>
    <col min="3842" max="3842" width="12.08203125" style="181" customWidth="1"/>
    <col min="3843" max="3847" width="4.5" style="181" customWidth="1"/>
    <col min="3848" max="3850" width="5.08203125" style="181" customWidth="1"/>
    <col min="3851" max="3856" width="4.5" style="181" customWidth="1"/>
    <col min="3857" max="3857" width="3.25" style="181" customWidth="1"/>
    <col min="3858" max="3859" width="7.75" style="181"/>
    <col min="3860" max="3860" width="8.33203125" style="181" bestFit="1" customWidth="1"/>
    <col min="3861" max="4096" width="7.75" style="181"/>
    <col min="4097" max="4097" width="2.5" style="181" customWidth="1"/>
    <col min="4098" max="4098" width="12.08203125" style="181" customWidth="1"/>
    <col min="4099" max="4103" width="4.5" style="181" customWidth="1"/>
    <col min="4104" max="4106" width="5.08203125" style="181" customWidth="1"/>
    <col min="4107" max="4112" width="4.5" style="181" customWidth="1"/>
    <col min="4113" max="4113" width="3.25" style="181" customWidth="1"/>
    <col min="4114" max="4115" width="7.75" style="181"/>
    <col min="4116" max="4116" width="8.33203125" style="181" bestFit="1" customWidth="1"/>
    <col min="4117" max="4352" width="7.75" style="181"/>
    <col min="4353" max="4353" width="2.5" style="181" customWidth="1"/>
    <col min="4354" max="4354" width="12.08203125" style="181" customWidth="1"/>
    <col min="4355" max="4359" width="4.5" style="181" customWidth="1"/>
    <col min="4360" max="4362" width="5.08203125" style="181" customWidth="1"/>
    <col min="4363" max="4368" width="4.5" style="181" customWidth="1"/>
    <col min="4369" max="4369" width="3.25" style="181" customWidth="1"/>
    <col min="4370" max="4371" width="7.75" style="181"/>
    <col min="4372" max="4372" width="8.33203125" style="181" bestFit="1" customWidth="1"/>
    <col min="4373" max="4608" width="7.75" style="181"/>
    <col min="4609" max="4609" width="2.5" style="181" customWidth="1"/>
    <col min="4610" max="4610" width="12.08203125" style="181" customWidth="1"/>
    <col min="4611" max="4615" width="4.5" style="181" customWidth="1"/>
    <col min="4616" max="4618" width="5.08203125" style="181" customWidth="1"/>
    <col min="4619" max="4624" width="4.5" style="181" customWidth="1"/>
    <col min="4625" max="4625" width="3.25" style="181" customWidth="1"/>
    <col min="4626" max="4627" width="7.75" style="181"/>
    <col min="4628" max="4628" width="8.33203125" style="181" bestFit="1" customWidth="1"/>
    <col min="4629" max="4864" width="7.75" style="181"/>
    <col min="4865" max="4865" width="2.5" style="181" customWidth="1"/>
    <col min="4866" max="4866" width="12.08203125" style="181" customWidth="1"/>
    <col min="4867" max="4871" width="4.5" style="181" customWidth="1"/>
    <col min="4872" max="4874" width="5.08203125" style="181" customWidth="1"/>
    <col min="4875" max="4880" width="4.5" style="181" customWidth="1"/>
    <col min="4881" max="4881" width="3.25" style="181" customWidth="1"/>
    <col min="4882" max="4883" width="7.75" style="181"/>
    <col min="4884" max="4884" width="8.33203125" style="181" bestFit="1" customWidth="1"/>
    <col min="4885" max="5120" width="7.75" style="181"/>
    <col min="5121" max="5121" width="2.5" style="181" customWidth="1"/>
    <col min="5122" max="5122" width="12.08203125" style="181" customWidth="1"/>
    <col min="5123" max="5127" width="4.5" style="181" customWidth="1"/>
    <col min="5128" max="5130" width="5.08203125" style="181" customWidth="1"/>
    <col min="5131" max="5136" width="4.5" style="181" customWidth="1"/>
    <col min="5137" max="5137" width="3.25" style="181" customWidth="1"/>
    <col min="5138" max="5139" width="7.75" style="181"/>
    <col min="5140" max="5140" width="8.33203125" style="181" bestFit="1" customWidth="1"/>
    <col min="5141" max="5376" width="7.75" style="181"/>
    <col min="5377" max="5377" width="2.5" style="181" customWidth="1"/>
    <col min="5378" max="5378" width="12.08203125" style="181" customWidth="1"/>
    <col min="5379" max="5383" width="4.5" style="181" customWidth="1"/>
    <col min="5384" max="5386" width="5.08203125" style="181" customWidth="1"/>
    <col min="5387" max="5392" width="4.5" style="181" customWidth="1"/>
    <col min="5393" max="5393" width="3.25" style="181" customWidth="1"/>
    <col min="5394" max="5395" width="7.75" style="181"/>
    <col min="5396" max="5396" width="8.33203125" style="181" bestFit="1" customWidth="1"/>
    <col min="5397" max="5632" width="7.75" style="181"/>
    <col min="5633" max="5633" width="2.5" style="181" customWidth="1"/>
    <col min="5634" max="5634" width="12.08203125" style="181" customWidth="1"/>
    <col min="5635" max="5639" width="4.5" style="181" customWidth="1"/>
    <col min="5640" max="5642" width="5.08203125" style="181" customWidth="1"/>
    <col min="5643" max="5648" width="4.5" style="181" customWidth="1"/>
    <col min="5649" max="5649" width="3.25" style="181" customWidth="1"/>
    <col min="5650" max="5651" width="7.75" style="181"/>
    <col min="5652" max="5652" width="8.33203125" style="181" bestFit="1" customWidth="1"/>
    <col min="5653" max="5888" width="7.75" style="181"/>
    <col min="5889" max="5889" width="2.5" style="181" customWidth="1"/>
    <col min="5890" max="5890" width="12.08203125" style="181" customWidth="1"/>
    <col min="5891" max="5895" width="4.5" style="181" customWidth="1"/>
    <col min="5896" max="5898" width="5.08203125" style="181" customWidth="1"/>
    <col min="5899" max="5904" width="4.5" style="181" customWidth="1"/>
    <col min="5905" max="5905" width="3.25" style="181" customWidth="1"/>
    <col min="5906" max="5907" width="7.75" style="181"/>
    <col min="5908" max="5908" width="8.33203125" style="181" bestFit="1" customWidth="1"/>
    <col min="5909" max="6144" width="7.75" style="181"/>
    <col min="6145" max="6145" width="2.5" style="181" customWidth="1"/>
    <col min="6146" max="6146" width="12.08203125" style="181" customWidth="1"/>
    <col min="6147" max="6151" width="4.5" style="181" customWidth="1"/>
    <col min="6152" max="6154" width="5.08203125" style="181" customWidth="1"/>
    <col min="6155" max="6160" width="4.5" style="181" customWidth="1"/>
    <col min="6161" max="6161" width="3.25" style="181" customWidth="1"/>
    <col min="6162" max="6163" width="7.75" style="181"/>
    <col min="6164" max="6164" width="8.33203125" style="181" bestFit="1" customWidth="1"/>
    <col min="6165" max="6400" width="7.75" style="181"/>
    <col min="6401" max="6401" width="2.5" style="181" customWidth="1"/>
    <col min="6402" max="6402" width="12.08203125" style="181" customWidth="1"/>
    <col min="6403" max="6407" width="4.5" style="181" customWidth="1"/>
    <col min="6408" max="6410" width="5.08203125" style="181" customWidth="1"/>
    <col min="6411" max="6416" width="4.5" style="181" customWidth="1"/>
    <col min="6417" max="6417" width="3.25" style="181" customWidth="1"/>
    <col min="6418" max="6419" width="7.75" style="181"/>
    <col min="6420" max="6420" width="8.33203125" style="181" bestFit="1" customWidth="1"/>
    <col min="6421" max="6656" width="7.75" style="181"/>
    <col min="6657" max="6657" width="2.5" style="181" customWidth="1"/>
    <col min="6658" max="6658" width="12.08203125" style="181" customWidth="1"/>
    <col min="6659" max="6663" width="4.5" style="181" customWidth="1"/>
    <col min="6664" max="6666" width="5.08203125" style="181" customWidth="1"/>
    <col min="6667" max="6672" width="4.5" style="181" customWidth="1"/>
    <col min="6673" max="6673" width="3.25" style="181" customWidth="1"/>
    <col min="6674" max="6675" width="7.75" style="181"/>
    <col min="6676" max="6676" width="8.33203125" style="181" bestFit="1" customWidth="1"/>
    <col min="6677" max="6912" width="7.75" style="181"/>
    <col min="6913" max="6913" width="2.5" style="181" customWidth="1"/>
    <col min="6914" max="6914" width="12.08203125" style="181" customWidth="1"/>
    <col min="6915" max="6919" width="4.5" style="181" customWidth="1"/>
    <col min="6920" max="6922" width="5.08203125" style="181" customWidth="1"/>
    <col min="6923" max="6928" width="4.5" style="181" customWidth="1"/>
    <col min="6929" max="6929" width="3.25" style="181" customWidth="1"/>
    <col min="6930" max="6931" width="7.75" style="181"/>
    <col min="6932" max="6932" width="8.33203125" style="181" bestFit="1" customWidth="1"/>
    <col min="6933" max="7168" width="7.75" style="181"/>
    <col min="7169" max="7169" width="2.5" style="181" customWidth="1"/>
    <col min="7170" max="7170" width="12.08203125" style="181" customWidth="1"/>
    <col min="7171" max="7175" width="4.5" style="181" customWidth="1"/>
    <col min="7176" max="7178" width="5.08203125" style="181" customWidth="1"/>
    <col min="7179" max="7184" width="4.5" style="181" customWidth="1"/>
    <col min="7185" max="7185" width="3.25" style="181" customWidth="1"/>
    <col min="7186" max="7187" width="7.75" style="181"/>
    <col min="7188" max="7188" width="8.33203125" style="181" bestFit="1" customWidth="1"/>
    <col min="7189" max="7424" width="7.75" style="181"/>
    <col min="7425" max="7425" width="2.5" style="181" customWidth="1"/>
    <col min="7426" max="7426" width="12.08203125" style="181" customWidth="1"/>
    <col min="7427" max="7431" width="4.5" style="181" customWidth="1"/>
    <col min="7432" max="7434" width="5.08203125" style="181" customWidth="1"/>
    <col min="7435" max="7440" width="4.5" style="181" customWidth="1"/>
    <col min="7441" max="7441" width="3.25" style="181" customWidth="1"/>
    <col min="7442" max="7443" width="7.75" style="181"/>
    <col min="7444" max="7444" width="8.33203125" style="181" bestFit="1" customWidth="1"/>
    <col min="7445" max="7680" width="7.75" style="181"/>
    <col min="7681" max="7681" width="2.5" style="181" customWidth="1"/>
    <col min="7682" max="7682" width="12.08203125" style="181" customWidth="1"/>
    <col min="7683" max="7687" width="4.5" style="181" customWidth="1"/>
    <col min="7688" max="7690" width="5.08203125" style="181" customWidth="1"/>
    <col min="7691" max="7696" width="4.5" style="181" customWidth="1"/>
    <col min="7697" max="7697" width="3.25" style="181" customWidth="1"/>
    <col min="7698" max="7699" width="7.75" style="181"/>
    <col min="7700" max="7700" width="8.33203125" style="181" bestFit="1" customWidth="1"/>
    <col min="7701" max="7936" width="7.75" style="181"/>
    <col min="7937" max="7937" width="2.5" style="181" customWidth="1"/>
    <col min="7938" max="7938" width="12.08203125" style="181" customWidth="1"/>
    <col min="7939" max="7943" width="4.5" style="181" customWidth="1"/>
    <col min="7944" max="7946" width="5.08203125" style="181" customWidth="1"/>
    <col min="7947" max="7952" width="4.5" style="181" customWidth="1"/>
    <col min="7953" max="7953" width="3.25" style="181" customWidth="1"/>
    <col min="7954" max="7955" width="7.75" style="181"/>
    <col min="7956" max="7956" width="8.33203125" style="181" bestFit="1" customWidth="1"/>
    <col min="7957" max="8192" width="7.75" style="181"/>
    <col min="8193" max="8193" width="2.5" style="181" customWidth="1"/>
    <col min="8194" max="8194" width="12.08203125" style="181" customWidth="1"/>
    <col min="8195" max="8199" width="4.5" style="181" customWidth="1"/>
    <col min="8200" max="8202" width="5.08203125" style="181" customWidth="1"/>
    <col min="8203" max="8208" width="4.5" style="181" customWidth="1"/>
    <col min="8209" max="8209" width="3.25" style="181" customWidth="1"/>
    <col min="8210" max="8211" width="7.75" style="181"/>
    <col min="8212" max="8212" width="8.33203125" style="181" bestFit="1" customWidth="1"/>
    <col min="8213" max="8448" width="7.75" style="181"/>
    <col min="8449" max="8449" width="2.5" style="181" customWidth="1"/>
    <col min="8450" max="8450" width="12.08203125" style="181" customWidth="1"/>
    <col min="8451" max="8455" width="4.5" style="181" customWidth="1"/>
    <col min="8456" max="8458" width="5.08203125" style="181" customWidth="1"/>
    <col min="8459" max="8464" width="4.5" style="181" customWidth="1"/>
    <col min="8465" max="8465" width="3.25" style="181" customWidth="1"/>
    <col min="8466" max="8467" width="7.75" style="181"/>
    <col min="8468" max="8468" width="8.33203125" style="181" bestFit="1" customWidth="1"/>
    <col min="8469" max="8704" width="7.75" style="181"/>
    <col min="8705" max="8705" width="2.5" style="181" customWidth="1"/>
    <col min="8706" max="8706" width="12.08203125" style="181" customWidth="1"/>
    <col min="8707" max="8711" width="4.5" style="181" customWidth="1"/>
    <col min="8712" max="8714" width="5.08203125" style="181" customWidth="1"/>
    <col min="8715" max="8720" width="4.5" style="181" customWidth="1"/>
    <col min="8721" max="8721" width="3.25" style="181" customWidth="1"/>
    <col min="8722" max="8723" width="7.75" style="181"/>
    <col min="8724" max="8724" width="8.33203125" style="181" bestFit="1" customWidth="1"/>
    <col min="8725" max="8960" width="7.75" style="181"/>
    <col min="8961" max="8961" width="2.5" style="181" customWidth="1"/>
    <col min="8962" max="8962" width="12.08203125" style="181" customWidth="1"/>
    <col min="8963" max="8967" width="4.5" style="181" customWidth="1"/>
    <col min="8968" max="8970" width="5.08203125" style="181" customWidth="1"/>
    <col min="8971" max="8976" width="4.5" style="181" customWidth="1"/>
    <col min="8977" max="8977" width="3.25" style="181" customWidth="1"/>
    <col min="8978" max="8979" width="7.75" style="181"/>
    <col min="8980" max="8980" width="8.33203125" style="181" bestFit="1" customWidth="1"/>
    <col min="8981" max="9216" width="7.75" style="181"/>
    <col min="9217" max="9217" width="2.5" style="181" customWidth="1"/>
    <col min="9218" max="9218" width="12.08203125" style="181" customWidth="1"/>
    <col min="9219" max="9223" width="4.5" style="181" customWidth="1"/>
    <col min="9224" max="9226" width="5.08203125" style="181" customWidth="1"/>
    <col min="9227" max="9232" width="4.5" style="181" customWidth="1"/>
    <col min="9233" max="9233" width="3.25" style="181" customWidth="1"/>
    <col min="9234" max="9235" width="7.75" style="181"/>
    <col min="9236" max="9236" width="8.33203125" style="181" bestFit="1" customWidth="1"/>
    <col min="9237" max="9472" width="7.75" style="181"/>
    <col min="9473" max="9473" width="2.5" style="181" customWidth="1"/>
    <col min="9474" max="9474" width="12.08203125" style="181" customWidth="1"/>
    <col min="9475" max="9479" width="4.5" style="181" customWidth="1"/>
    <col min="9480" max="9482" width="5.08203125" style="181" customWidth="1"/>
    <col min="9483" max="9488" width="4.5" style="181" customWidth="1"/>
    <col min="9489" max="9489" width="3.25" style="181" customWidth="1"/>
    <col min="9490" max="9491" width="7.75" style="181"/>
    <col min="9492" max="9492" width="8.33203125" style="181" bestFit="1" customWidth="1"/>
    <col min="9493" max="9728" width="7.75" style="181"/>
    <col min="9729" max="9729" width="2.5" style="181" customWidth="1"/>
    <col min="9730" max="9730" width="12.08203125" style="181" customWidth="1"/>
    <col min="9731" max="9735" width="4.5" style="181" customWidth="1"/>
    <col min="9736" max="9738" width="5.08203125" style="181" customWidth="1"/>
    <col min="9739" max="9744" width="4.5" style="181" customWidth="1"/>
    <col min="9745" max="9745" width="3.25" style="181" customWidth="1"/>
    <col min="9746" max="9747" width="7.75" style="181"/>
    <col min="9748" max="9748" width="8.33203125" style="181" bestFit="1" customWidth="1"/>
    <col min="9749" max="9984" width="7.75" style="181"/>
    <col min="9985" max="9985" width="2.5" style="181" customWidth="1"/>
    <col min="9986" max="9986" width="12.08203125" style="181" customWidth="1"/>
    <col min="9987" max="9991" width="4.5" style="181" customWidth="1"/>
    <col min="9992" max="9994" width="5.08203125" style="181" customWidth="1"/>
    <col min="9995" max="10000" width="4.5" style="181" customWidth="1"/>
    <col min="10001" max="10001" width="3.25" style="181" customWidth="1"/>
    <col min="10002" max="10003" width="7.75" style="181"/>
    <col min="10004" max="10004" width="8.33203125" style="181" bestFit="1" customWidth="1"/>
    <col min="10005" max="10240" width="7.75" style="181"/>
    <col min="10241" max="10241" width="2.5" style="181" customWidth="1"/>
    <col min="10242" max="10242" width="12.08203125" style="181" customWidth="1"/>
    <col min="10243" max="10247" width="4.5" style="181" customWidth="1"/>
    <col min="10248" max="10250" width="5.08203125" style="181" customWidth="1"/>
    <col min="10251" max="10256" width="4.5" style="181" customWidth="1"/>
    <col min="10257" max="10257" width="3.25" style="181" customWidth="1"/>
    <col min="10258" max="10259" width="7.75" style="181"/>
    <col min="10260" max="10260" width="8.33203125" style="181" bestFit="1" customWidth="1"/>
    <col min="10261" max="10496" width="7.75" style="181"/>
    <col min="10497" max="10497" width="2.5" style="181" customWidth="1"/>
    <col min="10498" max="10498" width="12.08203125" style="181" customWidth="1"/>
    <col min="10499" max="10503" width="4.5" style="181" customWidth="1"/>
    <col min="10504" max="10506" width="5.08203125" style="181" customWidth="1"/>
    <col min="10507" max="10512" width="4.5" style="181" customWidth="1"/>
    <col min="10513" max="10513" width="3.25" style="181" customWidth="1"/>
    <col min="10514" max="10515" width="7.75" style="181"/>
    <col min="10516" max="10516" width="8.33203125" style="181" bestFit="1" customWidth="1"/>
    <col min="10517" max="10752" width="7.75" style="181"/>
    <col min="10753" max="10753" width="2.5" style="181" customWidth="1"/>
    <col min="10754" max="10754" width="12.08203125" style="181" customWidth="1"/>
    <col min="10755" max="10759" width="4.5" style="181" customWidth="1"/>
    <col min="10760" max="10762" width="5.08203125" style="181" customWidth="1"/>
    <col min="10763" max="10768" width="4.5" style="181" customWidth="1"/>
    <col min="10769" max="10769" width="3.25" style="181" customWidth="1"/>
    <col min="10770" max="10771" width="7.75" style="181"/>
    <col min="10772" max="10772" width="8.33203125" style="181" bestFit="1" customWidth="1"/>
    <col min="10773" max="11008" width="7.75" style="181"/>
    <col min="11009" max="11009" width="2.5" style="181" customWidth="1"/>
    <col min="11010" max="11010" width="12.08203125" style="181" customWidth="1"/>
    <col min="11011" max="11015" width="4.5" style="181" customWidth="1"/>
    <col min="11016" max="11018" width="5.08203125" style="181" customWidth="1"/>
    <col min="11019" max="11024" width="4.5" style="181" customWidth="1"/>
    <col min="11025" max="11025" width="3.25" style="181" customWidth="1"/>
    <col min="11026" max="11027" width="7.75" style="181"/>
    <col min="11028" max="11028" width="8.33203125" style="181" bestFit="1" customWidth="1"/>
    <col min="11029" max="11264" width="7.75" style="181"/>
    <col min="11265" max="11265" width="2.5" style="181" customWidth="1"/>
    <col min="11266" max="11266" width="12.08203125" style="181" customWidth="1"/>
    <col min="11267" max="11271" width="4.5" style="181" customWidth="1"/>
    <col min="11272" max="11274" width="5.08203125" style="181" customWidth="1"/>
    <col min="11275" max="11280" width="4.5" style="181" customWidth="1"/>
    <col min="11281" max="11281" width="3.25" style="181" customWidth="1"/>
    <col min="11282" max="11283" width="7.75" style="181"/>
    <col min="11284" max="11284" width="8.33203125" style="181" bestFit="1" customWidth="1"/>
    <col min="11285" max="11520" width="7.75" style="181"/>
    <col min="11521" max="11521" width="2.5" style="181" customWidth="1"/>
    <col min="11522" max="11522" width="12.08203125" style="181" customWidth="1"/>
    <col min="11523" max="11527" width="4.5" style="181" customWidth="1"/>
    <col min="11528" max="11530" width="5.08203125" style="181" customWidth="1"/>
    <col min="11531" max="11536" width="4.5" style="181" customWidth="1"/>
    <col min="11537" max="11537" width="3.25" style="181" customWidth="1"/>
    <col min="11538" max="11539" width="7.75" style="181"/>
    <col min="11540" max="11540" width="8.33203125" style="181" bestFit="1" customWidth="1"/>
    <col min="11541" max="11776" width="7.75" style="181"/>
    <col min="11777" max="11777" width="2.5" style="181" customWidth="1"/>
    <col min="11778" max="11778" width="12.08203125" style="181" customWidth="1"/>
    <col min="11779" max="11783" width="4.5" style="181" customWidth="1"/>
    <col min="11784" max="11786" width="5.08203125" style="181" customWidth="1"/>
    <col min="11787" max="11792" width="4.5" style="181" customWidth="1"/>
    <col min="11793" max="11793" width="3.25" style="181" customWidth="1"/>
    <col min="11794" max="11795" width="7.75" style="181"/>
    <col min="11796" max="11796" width="8.33203125" style="181" bestFit="1" customWidth="1"/>
    <col min="11797" max="12032" width="7.75" style="181"/>
    <col min="12033" max="12033" width="2.5" style="181" customWidth="1"/>
    <col min="12034" max="12034" width="12.08203125" style="181" customWidth="1"/>
    <col min="12035" max="12039" width="4.5" style="181" customWidth="1"/>
    <col min="12040" max="12042" width="5.08203125" style="181" customWidth="1"/>
    <col min="12043" max="12048" width="4.5" style="181" customWidth="1"/>
    <col min="12049" max="12049" width="3.25" style="181" customWidth="1"/>
    <col min="12050" max="12051" width="7.75" style="181"/>
    <col min="12052" max="12052" width="8.33203125" style="181" bestFit="1" customWidth="1"/>
    <col min="12053" max="12288" width="7.75" style="181"/>
    <col min="12289" max="12289" width="2.5" style="181" customWidth="1"/>
    <col min="12290" max="12290" width="12.08203125" style="181" customWidth="1"/>
    <col min="12291" max="12295" width="4.5" style="181" customWidth="1"/>
    <col min="12296" max="12298" width="5.08203125" style="181" customWidth="1"/>
    <col min="12299" max="12304" width="4.5" style="181" customWidth="1"/>
    <col min="12305" max="12305" width="3.25" style="181" customWidth="1"/>
    <col min="12306" max="12307" width="7.75" style="181"/>
    <col min="12308" max="12308" width="8.33203125" style="181" bestFit="1" customWidth="1"/>
    <col min="12309" max="12544" width="7.75" style="181"/>
    <col min="12545" max="12545" width="2.5" style="181" customWidth="1"/>
    <col min="12546" max="12546" width="12.08203125" style="181" customWidth="1"/>
    <col min="12547" max="12551" width="4.5" style="181" customWidth="1"/>
    <col min="12552" max="12554" width="5.08203125" style="181" customWidth="1"/>
    <col min="12555" max="12560" width="4.5" style="181" customWidth="1"/>
    <col min="12561" max="12561" width="3.25" style="181" customWidth="1"/>
    <col min="12562" max="12563" width="7.75" style="181"/>
    <col min="12564" max="12564" width="8.33203125" style="181" bestFit="1" customWidth="1"/>
    <col min="12565" max="12800" width="7.75" style="181"/>
    <col min="12801" max="12801" width="2.5" style="181" customWidth="1"/>
    <col min="12802" max="12802" width="12.08203125" style="181" customWidth="1"/>
    <col min="12803" max="12807" width="4.5" style="181" customWidth="1"/>
    <col min="12808" max="12810" width="5.08203125" style="181" customWidth="1"/>
    <col min="12811" max="12816" width="4.5" style="181" customWidth="1"/>
    <col min="12817" max="12817" width="3.25" style="181" customWidth="1"/>
    <col min="12818" max="12819" width="7.75" style="181"/>
    <col min="12820" max="12820" width="8.33203125" style="181" bestFit="1" customWidth="1"/>
    <col min="12821" max="13056" width="7.75" style="181"/>
    <col min="13057" max="13057" width="2.5" style="181" customWidth="1"/>
    <col min="13058" max="13058" width="12.08203125" style="181" customWidth="1"/>
    <col min="13059" max="13063" width="4.5" style="181" customWidth="1"/>
    <col min="13064" max="13066" width="5.08203125" style="181" customWidth="1"/>
    <col min="13067" max="13072" width="4.5" style="181" customWidth="1"/>
    <col min="13073" max="13073" width="3.25" style="181" customWidth="1"/>
    <col min="13074" max="13075" width="7.75" style="181"/>
    <col min="13076" max="13076" width="8.33203125" style="181" bestFit="1" customWidth="1"/>
    <col min="13077" max="13312" width="7.75" style="181"/>
    <col min="13313" max="13313" width="2.5" style="181" customWidth="1"/>
    <col min="13314" max="13314" width="12.08203125" style="181" customWidth="1"/>
    <col min="13315" max="13319" width="4.5" style="181" customWidth="1"/>
    <col min="13320" max="13322" width="5.08203125" style="181" customWidth="1"/>
    <col min="13323" max="13328" width="4.5" style="181" customWidth="1"/>
    <col min="13329" max="13329" width="3.25" style="181" customWidth="1"/>
    <col min="13330" max="13331" width="7.75" style="181"/>
    <col min="13332" max="13332" width="8.33203125" style="181" bestFit="1" customWidth="1"/>
    <col min="13333" max="13568" width="7.75" style="181"/>
    <col min="13569" max="13569" width="2.5" style="181" customWidth="1"/>
    <col min="13570" max="13570" width="12.08203125" style="181" customWidth="1"/>
    <col min="13571" max="13575" width="4.5" style="181" customWidth="1"/>
    <col min="13576" max="13578" width="5.08203125" style="181" customWidth="1"/>
    <col min="13579" max="13584" width="4.5" style="181" customWidth="1"/>
    <col min="13585" max="13585" width="3.25" style="181" customWidth="1"/>
    <col min="13586" max="13587" width="7.75" style="181"/>
    <col min="13588" max="13588" width="8.33203125" style="181" bestFit="1" customWidth="1"/>
    <col min="13589" max="13824" width="7.75" style="181"/>
    <col min="13825" max="13825" width="2.5" style="181" customWidth="1"/>
    <col min="13826" max="13826" width="12.08203125" style="181" customWidth="1"/>
    <col min="13827" max="13831" width="4.5" style="181" customWidth="1"/>
    <col min="13832" max="13834" width="5.08203125" style="181" customWidth="1"/>
    <col min="13835" max="13840" width="4.5" style="181" customWidth="1"/>
    <col min="13841" max="13841" width="3.25" style="181" customWidth="1"/>
    <col min="13842" max="13843" width="7.75" style="181"/>
    <col min="13844" max="13844" width="8.33203125" style="181" bestFit="1" customWidth="1"/>
    <col min="13845" max="14080" width="7.75" style="181"/>
    <col min="14081" max="14081" width="2.5" style="181" customWidth="1"/>
    <col min="14082" max="14082" width="12.08203125" style="181" customWidth="1"/>
    <col min="14083" max="14087" width="4.5" style="181" customWidth="1"/>
    <col min="14088" max="14090" width="5.08203125" style="181" customWidth="1"/>
    <col min="14091" max="14096" width="4.5" style="181" customWidth="1"/>
    <col min="14097" max="14097" width="3.25" style="181" customWidth="1"/>
    <col min="14098" max="14099" width="7.75" style="181"/>
    <col min="14100" max="14100" width="8.33203125" style="181" bestFit="1" customWidth="1"/>
    <col min="14101" max="14336" width="7.75" style="181"/>
    <col min="14337" max="14337" width="2.5" style="181" customWidth="1"/>
    <col min="14338" max="14338" width="12.08203125" style="181" customWidth="1"/>
    <col min="14339" max="14343" width="4.5" style="181" customWidth="1"/>
    <col min="14344" max="14346" width="5.08203125" style="181" customWidth="1"/>
    <col min="14347" max="14352" width="4.5" style="181" customWidth="1"/>
    <col min="14353" max="14353" width="3.25" style="181" customWidth="1"/>
    <col min="14354" max="14355" width="7.75" style="181"/>
    <col min="14356" max="14356" width="8.33203125" style="181" bestFit="1" customWidth="1"/>
    <col min="14357" max="14592" width="7.75" style="181"/>
    <col min="14593" max="14593" width="2.5" style="181" customWidth="1"/>
    <col min="14594" max="14594" width="12.08203125" style="181" customWidth="1"/>
    <col min="14595" max="14599" width="4.5" style="181" customWidth="1"/>
    <col min="14600" max="14602" width="5.08203125" style="181" customWidth="1"/>
    <col min="14603" max="14608" width="4.5" style="181" customWidth="1"/>
    <col min="14609" max="14609" width="3.25" style="181" customWidth="1"/>
    <col min="14610" max="14611" width="7.75" style="181"/>
    <col min="14612" max="14612" width="8.33203125" style="181" bestFit="1" customWidth="1"/>
    <col min="14613" max="14848" width="7.75" style="181"/>
    <col min="14849" max="14849" width="2.5" style="181" customWidth="1"/>
    <col min="14850" max="14850" width="12.08203125" style="181" customWidth="1"/>
    <col min="14851" max="14855" width="4.5" style="181" customWidth="1"/>
    <col min="14856" max="14858" width="5.08203125" style="181" customWidth="1"/>
    <col min="14859" max="14864" width="4.5" style="181" customWidth="1"/>
    <col min="14865" max="14865" width="3.25" style="181" customWidth="1"/>
    <col min="14866" max="14867" width="7.75" style="181"/>
    <col min="14868" max="14868" width="8.33203125" style="181" bestFit="1" customWidth="1"/>
    <col min="14869" max="15104" width="7.75" style="181"/>
    <col min="15105" max="15105" width="2.5" style="181" customWidth="1"/>
    <col min="15106" max="15106" width="12.08203125" style="181" customWidth="1"/>
    <col min="15107" max="15111" width="4.5" style="181" customWidth="1"/>
    <col min="15112" max="15114" width="5.08203125" style="181" customWidth="1"/>
    <col min="15115" max="15120" width="4.5" style="181" customWidth="1"/>
    <col min="15121" max="15121" width="3.25" style="181" customWidth="1"/>
    <col min="15122" max="15123" width="7.75" style="181"/>
    <col min="15124" max="15124" width="8.33203125" style="181" bestFit="1" customWidth="1"/>
    <col min="15125" max="15360" width="7.75" style="181"/>
    <col min="15361" max="15361" width="2.5" style="181" customWidth="1"/>
    <col min="15362" max="15362" width="12.08203125" style="181" customWidth="1"/>
    <col min="15363" max="15367" width="4.5" style="181" customWidth="1"/>
    <col min="15368" max="15370" width="5.08203125" style="181" customWidth="1"/>
    <col min="15371" max="15376" width="4.5" style="181" customWidth="1"/>
    <col min="15377" max="15377" width="3.25" style="181" customWidth="1"/>
    <col min="15378" max="15379" width="7.75" style="181"/>
    <col min="15380" max="15380" width="8.33203125" style="181" bestFit="1" customWidth="1"/>
    <col min="15381" max="15616" width="7.75" style="181"/>
    <col min="15617" max="15617" width="2.5" style="181" customWidth="1"/>
    <col min="15618" max="15618" width="12.08203125" style="181" customWidth="1"/>
    <col min="15619" max="15623" width="4.5" style="181" customWidth="1"/>
    <col min="15624" max="15626" width="5.08203125" style="181" customWidth="1"/>
    <col min="15627" max="15632" width="4.5" style="181" customWidth="1"/>
    <col min="15633" max="15633" width="3.25" style="181" customWidth="1"/>
    <col min="15634" max="15635" width="7.75" style="181"/>
    <col min="15636" max="15636" width="8.33203125" style="181" bestFit="1" customWidth="1"/>
    <col min="15637" max="15872" width="7.75" style="181"/>
    <col min="15873" max="15873" width="2.5" style="181" customWidth="1"/>
    <col min="15874" max="15874" width="12.08203125" style="181" customWidth="1"/>
    <col min="15875" max="15879" width="4.5" style="181" customWidth="1"/>
    <col min="15880" max="15882" width="5.08203125" style="181" customWidth="1"/>
    <col min="15883" max="15888" width="4.5" style="181" customWidth="1"/>
    <col min="15889" max="15889" width="3.25" style="181" customWidth="1"/>
    <col min="15890" max="15891" width="7.75" style="181"/>
    <col min="15892" max="15892" width="8.33203125" style="181" bestFit="1" customWidth="1"/>
    <col min="15893" max="16128" width="7.75" style="181"/>
    <col min="16129" max="16129" width="2.5" style="181" customWidth="1"/>
    <col min="16130" max="16130" width="12.08203125" style="181" customWidth="1"/>
    <col min="16131" max="16135" width="4.5" style="181" customWidth="1"/>
    <col min="16136" max="16138" width="5.08203125" style="181" customWidth="1"/>
    <col min="16139" max="16144" width="4.5" style="181" customWidth="1"/>
    <col min="16145" max="16145" width="3.25" style="181" customWidth="1"/>
    <col min="16146" max="16147" width="7.75" style="181"/>
    <col min="16148" max="16148" width="8.33203125" style="181" bestFit="1" customWidth="1"/>
    <col min="16149" max="16384" width="7.75" style="181"/>
  </cols>
  <sheetData>
    <row r="1" spans="1:25" s="138" customFormat="1" ht="16.5" customHeight="1">
      <c r="B1" s="139"/>
      <c r="R1" s="140" t="s">
        <v>337</v>
      </c>
    </row>
    <row r="2" spans="1:25" s="143" customFormat="1" ht="19.5" customHeight="1">
      <c r="A2" s="141" t="s">
        <v>454</v>
      </c>
      <c r="B2" s="140"/>
      <c r="C2" s="140"/>
      <c r="D2" s="140"/>
      <c r="E2" s="140"/>
      <c r="F2" s="140"/>
      <c r="G2" s="140"/>
      <c r="H2" s="140"/>
      <c r="I2" s="140"/>
      <c r="J2" s="140"/>
      <c r="K2" s="140"/>
      <c r="L2" s="140"/>
      <c r="M2" s="140"/>
      <c r="N2" s="140"/>
      <c r="O2" s="140"/>
      <c r="P2" s="140"/>
      <c r="R2" s="142" t="s">
        <v>338</v>
      </c>
      <c r="S2" s="140"/>
      <c r="T2" s="140"/>
      <c r="U2" s="140"/>
      <c r="V2" s="140"/>
    </row>
    <row r="3" spans="1:25" s="138" customFormat="1" ht="11.25" customHeight="1">
      <c r="A3" s="144" t="s">
        <v>483</v>
      </c>
      <c r="B3" s="144"/>
      <c r="C3" s="140"/>
      <c r="D3" s="140"/>
      <c r="E3" s="140"/>
      <c r="F3" s="140"/>
      <c r="G3" s="140"/>
      <c r="H3" s="140"/>
      <c r="I3" s="140"/>
      <c r="J3" s="140"/>
      <c r="K3" s="140"/>
      <c r="L3" s="140"/>
      <c r="M3" s="140"/>
      <c r="N3" s="145" t="str">
        <f>'SP6-1'!L3</f>
        <v>Spreadsheet 14-Apr-2023</v>
      </c>
      <c r="O3" s="140"/>
      <c r="P3" s="140"/>
      <c r="Q3" s="140"/>
      <c r="R3" s="140"/>
      <c r="S3" s="140"/>
      <c r="T3" s="140"/>
      <c r="U3" s="140"/>
      <c r="V3" s="140"/>
    </row>
    <row r="4" spans="1:25" s="149" customFormat="1" ht="89.25" customHeight="1">
      <c r="A4" s="146"/>
      <c r="B4" s="386" t="s">
        <v>484</v>
      </c>
      <c r="C4" s="386"/>
      <c r="D4" s="386"/>
      <c r="E4" s="386"/>
      <c r="F4" s="386"/>
      <c r="G4" s="386"/>
      <c r="H4" s="386"/>
      <c r="I4" s="386"/>
      <c r="J4" s="386"/>
      <c r="K4" s="386"/>
      <c r="L4" s="386"/>
      <c r="M4" s="386"/>
      <c r="N4" s="386"/>
      <c r="O4" s="386"/>
      <c r="P4" s="386"/>
      <c r="Q4" s="386"/>
      <c r="R4" s="182"/>
      <c r="S4" s="182"/>
      <c r="T4" s="147"/>
      <c r="U4" s="147"/>
      <c r="V4" s="147"/>
      <c r="W4" s="147"/>
      <c r="X4" s="147"/>
      <c r="Y4" s="147"/>
    </row>
    <row r="5" spans="1:25" s="138" customFormat="1" ht="19.5" customHeight="1" thickBot="1">
      <c r="A5" s="150"/>
      <c r="B5" s="150"/>
      <c r="C5" s="140"/>
      <c r="D5" s="140"/>
      <c r="E5" s="140"/>
      <c r="F5" s="140"/>
      <c r="G5" s="140"/>
      <c r="H5" s="140"/>
      <c r="I5" s="140"/>
      <c r="J5" s="140"/>
      <c r="K5" s="140"/>
      <c r="L5" s="140"/>
      <c r="M5" s="140"/>
      <c r="N5" s="140"/>
      <c r="O5" s="140"/>
      <c r="P5" s="140"/>
      <c r="Q5" s="140"/>
      <c r="R5" s="140"/>
      <c r="S5" s="140"/>
      <c r="T5" s="140"/>
      <c r="U5" s="140"/>
      <c r="V5" s="140"/>
    </row>
    <row r="6" spans="1:25" s="138" customFormat="1" ht="19.5" customHeight="1" thickBot="1">
      <c r="A6" s="151">
        <v>1</v>
      </c>
      <c r="B6" s="335" t="s">
        <v>485</v>
      </c>
      <c r="C6" s="335"/>
      <c r="D6" s="335"/>
      <c r="E6" s="335"/>
      <c r="F6" s="335"/>
      <c r="G6" s="335"/>
      <c r="H6" s="335"/>
      <c r="I6" s="335"/>
      <c r="J6" s="335"/>
      <c r="K6" s="335"/>
      <c r="L6" s="152"/>
      <c r="M6" s="152"/>
      <c r="N6" s="152"/>
      <c r="O6" s="152"/>
      <c r="P6" s="152"/>
      <c r="Q6" s="152"/>
      <c r="R6" s="140"/>
      <c r="S6" s="140"/>
      <c r="T6" s="140"/>
      <c r="U6" s="140"/>
      <c r="V6" s="140"/>
    </row>
    <row r="7" spans="1:25" s="138" customFormat="1" ht="19.5" customHeight="1" thickBot="1">
      <c r="A7" s="153"/>
      <c r="B7" s="152" t="s">
        <v>486</v>
      </c>
      <c r="C7" s="152"/>
      <c r="D7" s="152"/>
      <c r="E7" s="152"/>
      <c r="F7" s="152"/>
      <c r="G7" s="152"/>
      <c r="H7" s="152"/>
      <c r="I7" s="152"/>
      <c r="J7" s="152"/>
      <c r="K7" s="152"/>
      <c r="L7" s="152"/>
      <c r="M7" s="163" t="s">
        <v>254</v>
      </c>
      <c r="N7" s="387"/>
      <c r="O7" s="387"/>
      <c r="P7" s="387"/>
      <c r="Q7" s="154" t="s">
        <v>368</v>
      </c>
      <c r="R7" s="140"/>
      <c r="S7" s="140"/>
      <c r="T7" s="140"/>
      <c r="U7" s="140"/>
      <c r="V7" s="140"/>
    </row>
    <row r="8" spans="1:25" s="138" customFormat="1" ht="19.5" customHeight="1" thickBot="1">
      <c r="A8" s="153"/>
      <c r="B8" s="152" t="s">
        <v>487</v>
      </c>
      <c r="C8" s="152"/>
      <c r="D8" s="152"/>
      <c r="E8" s="152"/>
      <c r="F8" s="152"/>
      <c r="G8" s="152"/>
      <c r="H8" s="152"/>
      <c r="I8" s="152"/>
      <c r="J8" s="152"/>
      <c r="K8" s="152"/>
      <c r="L8" s="152"/>
      <c r="M8" s="163"/>
      <c r="N8" s="388"/>
      <c r="O8" s="388"/>
      <c r="P8" s="388"/>
      <c r="Q8" s="154"/>
      <c r="R8" s="140"/>
      <c r="S8" s="140"/>
      <c r="T8" s="140"/>
      <c r="U8" s="140"/>
      <c r="V8" s="140"/>
    </row>
    <row r="9" spans="1:25" s="138" customFormat="1" ht="19.5" customHeight="1" thickBot="1">
      <c r="A9" s="151"/>
      <c r="B9" s="152" t="s">
        <v>488</v>
      </c>
      <c r="C9" s="154"/>
      <c r="D9" s="154"/>
      <c r="E9" s="154"/>
      <c r="F9" s="154"/>
      <c r="G9" s="152"/>
      <c r="H9" s="152"/>
      <c r="I9" s="152"/>
      <c r="J9" s="152"/>
      <c r="K9" s="152"/>
      <c r="L9" s="152"/>
      <c r="M9" s="163"/>
      <c r="N9" s="385">
        <f>(1-((1+'SP6-1'!I26)^-N8))/LN(1+'SP6-1'!I26)</f>
        <v>0</v>
      </c>
      <c r="O9" s="385"/>
      <c r="P9" s="385"/>
      <c r="Q9" s="154" t="s">
        <v>372</v>
      </c>
      <c r="R9" s="183"/>
      <c r="S9" s="140"/>
      <c r="T9" s="140"/>
      <c r="U9" s="140"/>
      <c r="V9" s="140"/>
    </row>
    <row r="10" spans="1:25" s="138" customFormat="1" ht="19.5" customHeight="1" thickBot="1">
      <c r="A10" s="153"/>
      <c r="B10" s="152" t="s">
        <v>489</v>
      </c>
      <c r="C10" s="152"/>
      <c r="D10" s="152"/>
      <c r="E10" s="152"/>
      <c r="F10" s="152"/>
      <c r="G10" s="152"/>
      <c r="H10" s="152"/>
      <c r="I10" s="152"/>
      <c r="J10" s="152"/>
      <c r="K10" s="152"/>
      <c r="L10" s="152"/>
      <c r="M10" s="184" t="s">
        <v>490</v>
      </c>
      <c r="N10" s="389">
        <f>N7*N9</f>
        <v>0</v>
      </c>
      <c r="O10" s="389"/>
      <c r="P10" s="389"/>
      <c r="Q10" s="154" t="s">
        <v>410</v>
      </c>
      <c r="R10" s="140"/>
      <c r="S10" s="140"/>
      <c r="T10" s="140"/>
      <c r="U10" s="140"/>
      <c r="V10" s="140"/>
    </row>
    <row r="11" spans="1:25" s="138" customFormat="1" ht="19.5" customHeight="1" thickBot="1">
      <c r="A11" s="151">
        <v>2</v>
      </c>
      <c r="B11" s="335" t="s">
        <v>491</v>
      </c>
      <c r="C11" s="335"/>
      <c r="D11" s="335"/>
      <c r="E11" s="335"/>
      <c r="F11" s="335"/>
      <c r="G11" s="335"/>
      <c r="H11" s="335"/>
      <c r="I11" s="335"/>
      <c r="J11" s="335"/>
      <c r="K11" s="335"/>
      <c r="L11" s="152"/>
      <c r="M11" s="152"/>
      <c r="N11" s="152"/>
      <c r="O11" s="152"/>
      <c r="P11" s="152"/>
      <c r="Q11" s="152"/>
      <c r="R11" s="140"/>
      <c r="S11" s="140"/>
      <c r="T11" s="140"/>
      <c r="U11" s="140"/>
      <c r="V11" s="140"/>
    </row>
    <row r="12" spans="1:25" s="138" customFormat="1" ht="37.5" customHeight="1" thickBot="1">
      <c r="A12" s="153"/>
      <c r="B12" s="185" t="s">
        <v>492</v>
      </c>
      <c r="C12" s="390" t="s">
        <v>493</v>
      </c>
      <c r="D12" s="390"/>
      <c r="E12" s="390"/>
      <c r="F12" s="390"/>
      <c r="G12" s="390"/>
      <c r="H12" s="390" t="s">
        <v>371</v>
      </c>
      <c r="I12" s="390"/>
      <c r="J12" s="390"/>
      <c r="K12" s="391" t="s">
        <v>488</v>
      </c>
      <c r="L12" s="391"/>
      <c r="M12" s="391"/>
      <c r="N12" s="390" t="s">
        <v>494</v>
      </c>
      <c r="O12" s="390"/>
      <c r="P12" s="390"/>
      <c r="Q12" s="152"/>
      <c r="R12" s="140"/>
      <c r="S12" s="140"/>
      <c r="T12" s="140"/>
      <c r="U12" s="140"/>
      <c r="V12" s="140"/>
    </row>
    <row r="13" spans="1:25" s="138" customFormat="1" ht="19.5" customHeight="1" thickBot="1">
      <c r="A13" s="153"/>
      <c r="B13" s="186">
        <v>1</v>
      </c>
      <c r="C13" s="348"/>
      <c r="D13" s="348"/>
      <c r="E13" s="348"/>
      <c r="F13" s="348"/>
      <c r="G13" s="348"/>
      <c r="H13" s="387"/>
      <c r="I13" s="387"/>
      <c r="J13" s="387"/>
      <c r="K13" s="392">
        <f>1/(1+'SP6-1'!I$26)^B13</f>
        <v>0.96153846153846145</v>
      </c>
      <c r="L13" s="392"/>
      <c r="M13" s="392"/>
      <c r="N13" s="360">
        <f>IF(K13="","",H13*K13)</f>
        <v>0</v>
      </c>
      <c r="O13" s="360"/>
      <c r="P13" s="360"/>
      <c r="Q13" s="152"/>
      <c r="R13" s="140"/>
      <c r="S13" s="140"/>
      <c r="T13" s="140"/>
      <c r="U13" s="140"/>
      <c r="V13" s="140"/>
    </row>
    <row r="14" spans="1:25" s="138" customFormat="1" ht="19.5" customHeight="1" thickBot="1">
      <c r="A14" s="153"/>
      <c r="B14" s="186">
        <v>2</v>
      </c>
      <c r="C14" s="348"/>
      <c r="D14" s="348"/>
      <c r="E14" s="348"/>
      <c r="F14" s="348"/>
      <c r="G14" s="348"/>
      <c r="H14" s="387"/>
      <c r="I14" s="387"/>
      <c r="J14" s="387"/>
      <c r="K14" s="392">
        <f>1/(1+'SP6-1'!I$26)^B14</f>
        <v>0.92455621301775137</v>
      </c>
      <c r="L14" s="392"/>
      <c r="M14" s="392"/>
      <c r="N14" s="360">
        <f t="shared" ref="N14:N27" si="0">IF(K14="","",H14*K14)</f>
        <v>0</v>
      </c>
      <c r="O14" s="360"/>
      <c r="P14" s="360"/>
      <c r="Q14" s="152"/>
      <c r="R14" s="140"/>
      <c r="S14" s="140"/>
      <c r="T14" s="187"/>
      <c r="U14" s="140"/>
      <c r="V14" s="140"/>
    </row>
    <row r="15" spans="1:25" s="138" customFormat="1" ht="19.5" customHeight="1" thickBot="1">
      <c r="A15" s="153"/>
      <c r="B15" s="186">
        <v>3</v>
      </c>
      <c r="C15" s="348"/>
      <c r="D15" s="348"/>
      <c r="E15" s="348"/>
      <c r="F15" s="348"/>
      <c r="G15" s="348"/>
      <c r="H15" s="387"/>
      <c r="I15" s="387"/>
      <c r="J15" s="387"/>
      <c r="K15" s="392">
        <f>1/(1+'SP6-1'!I$26)^B15</f>
        <v>0.88899635867091487</v>
      </c>
      <c r="L15" s="392"/>
      <c r="M15" s="392"/>
      <c r="N15" s="360">
        <f t="shared" si="0"/>
        <v>0</v>
      </c>
      <c r="O15" s="360"/>
      <c r="P15" s="360"/>
      <c r="Q15" s="152"/>
      <c r="R15" s="140"/>
      <c r="S15" s="140"/>
      <c r="T15" s="187"/>
      <c r="U15" s="140"/>
      <c r="V15" s="140"/>
    </row>
    <row r="16" spans="1:25" s="138" customFormat="1" ht="19.5" customHeight="1" thickBot="1">
      <c r="A16" s="153"/>
      <c r="B16" s="186">
        <v>4</v>
      </c>
      <c r="C16" s="348"/>
      <c r="D16" s="348"/>
      <c r="E16" s="348"/>
      <c r="F16" s="348"/>
      <c r="G16" s="348"/>
      <c r="H16" s="387"/>
      <c r="I16" s="387"/>
      <c r="J16" s="387"/>
      <c r="K16" s="392">
        <f>1/(1+'SP6-1'!I$26)^B16</f>
        <v>0.85480419102972571</v>
      </c>
      <c r="L16" s="392"/>
      <c r="M16" s="392"/>
      <c r="N16" s="360">
        <f t="shared" si="0"/>
        <v>0</v>
      </c>
      <c r="O16" s="360"/>
      <c r="P16" s="360"/>
      <c r="Q16" s="152"/>
      <c r="R16" s="140"/>
      <c r="S16" s="140"/>
      <c r="T16" s="187"/>
      <c r="U16" s="140"/>
      <c r="V16" s="140"/>
    </row>
    <row r="17" spans="1:22" s="138" customFormat="1" ht="19.5" customHeight="1" thickBot="1">
      <c r="A17" s="153"/>
      <c r="B17" s="186">
        <v>5</v>
      </c>
      <c r="C17" s="348"/>
      <c r="D17" s="348"/>
      <c r="E17" s="348"/>
      <c r="F17" s="348"/>
      <c r="G17" s="348"/>
      <c r="H17" s="387"/>
      <c r="I17" s="387"/>
      <c r="J17" s="387"/>
      <c r="K17" s="392">
        <f>1/(1+'SP6-1'!I$26)^B17</f>
        <v>0.82192710675935154</v>
      </c>
      <c r="L17" s="392"/>
      <c r="M17" s="392"/>
      <c r="N17" s="360">
        <f t="shared" si="0"/>
        <v>0</v>
      </c>
      <c r="O17" s="360"/>
      <c r="P17" s="360"/>
      <c r="Q17" s="152"/>
      <c r="R17" s="140"/>
      <c r="S17" s="140"/>
      <c r="T17" s="187"/>
      <c r="U17" s="140"/>
      <c r="V17" s="140"/>
    </row>
    <row r="18" spans="1:22" s="138" customFormat="1" ht="19.5" customHeight="1" thickBot="1">
      <c r="A18" s="153"/>
      <c r="B18" s="186">
        <v>6</v>
      </c>
      <c r="C18" s="348"/>
      <c r="D18" s="348"/>
      <c r="E18" s="348"/>
      <c r="F18" s="348"/>
      <c r="G18" s="348"/>
      <c r="H18" s="387"/>
      <c r="I18" s="387"/>
      <c r="J18" s="387"/>
      <c r="K18" s="392">
        <f>1/(1+'SP6-1'!I$26)^B18</f>
        <v>0.79031452573014571</v>
      </c>
      <c r="L18" s="392"/>
      <c r="M18" s="392"/>
      <c r="N18" s="360">
        <f t="shared" si="0"/>
        <v>0</v>
      </c>
      <c r="O18" s="360"/>
      <c r="P18" s="360"/>
      <c r="Q18" s="152"/>
      <c r="R18" s="140"/>
      <c r="S18" s="140"/>
      <c r="T18" s="187"/>
      <c r="U18" s="140"/>
      <c r="V18" s="140"/>
    </row>
    <row r="19" spans="1:22" s="138" customFormat="1" ht="19.5" customHeight="1" thickBot="1">
      <c r="A19" s="153"/>
      <c r="B19" s="186">
        <v>7</v>
      </c>
      <c r="C19" s="348"/>
      <c r="D19" s="348"/>
      <c r="E19" s="348"/>
      <c r="F19" s="348"/>
      <c r="G19" s="348"/>
      <c r="H19" s="387"/>
      <c r="I19" s="387"/>
      <c r="J19" s="387"/>
      <c r="K19" s="392">
        <f>1/(1+'SP6-1'!I$26)^B19</f>
        <v>0.75991781320206331</v>
      </c>
      <c r="L19" s="392"/>
      <c r="M19" s="392"/>
      <c r="N19" s="360">
        <f t="shared" si="0"/>
        <v>0</v>
      </c>
      <c r="O19" s="360"/>
      <c r="P19" s="360"/>
      <c r="Q19" s="152"/>
      <c r="R19" s="140"/>
      <c r="S19" s="140"/>
      <c r="T19" s="187"/>
      <c r="U19" s="140"/>
      <c r="V19" s="140"/>
    </row>
    <row r="20" spans="1:22" s="138" customFormat="1" ht="19.5" customHeight="1" thickBot="1">
      <c r="A20" s="153"/>
      <c r="B20" s="186">
        <v>8</v>
      </c>
      <c r="C20" s="348"/>
      <c r="D20" s="348"/>
      <c r="E20" s="348"/>
      <c r="F20" s="348"/>
      <c r="G20" s="348"/>
      <c r="H20" s="387"/>
      <c r="I20" s="387"/>
      <c r="J20" s="387"/>
      <c r="K20" s="392">
        <f>1/(1+'SP6-1'!I$26)^B20</f>
        <v>0.73069020500198378</v>
      </c>
      <c r="L20" s="392"/>
      <c r="M20" s="392"/>
      <c r="N20" s="360">
        <f t="shared" si="0"/>
        <v>0</v>
      </c>
      <c r="O20" s="360"/>
      <c r="P20" s="360"/>
      <c r="Q20" s="152"/>
      <c r="R20" s="140"/>
      <c r="S20" s="140"/>
      <c r="T20" s="187"/>
      <c r="U20" s="140"/>
      <c r="V20" s="140"/>
    </row>
    <row r="21" spans="1:22" s="138" customFormat="1" ht="19.5" customHeight="1" thickBot="1">
      <c r="A21" s="153"/>
      <c r="B21" s="186">
        <v>9</v>
      </c>
      <c r="C21" s="348"/>
      <c r="D21" s="348"/>
      <c r="E21" s="348"/>
      <c r="F21" s="348"/>
      <c r="G21" s="348"/>
      <c r="H21" s="387"/>
      <c r="I21" s="387"/>
      <c r="J21" s="387"/>
      <c r="K21" s="392">
        <f>1/(1+'SP6-1'!I$26)^B21</f>
        <v>0.70258673557883045</v>
      </c>
      <c r="L21" s="392"/>
      <c r="M21" s="392"/>
      <c r="N21" s="360">
        <f t="shared" si="0"/>
        <v>0</v>
      </c>
      <c r="O21" s="360"/>
      <c r="P21" s="360"/>
      <c r="Q21" s="152"/>
      <c r="R21" s="140"/>
      <c r="S21" s="140"/>
      <c r="T21" s="187"/>
      <c r="U21" s="140"/>
      <c r="V21" s="140"/>
    </row>
    <row r="22" spans="1:22" s="138" customFormat="1" ht="19.5" customHeight="1" thickBot="1">
      <c r="A22" s="153"/>
      <c r="B22" s="186">
        <v>10</v>
      </c>
      <c r="C22" s="348"/>
      <c r="D22" s="348"/>
      <c r="E22" s="348"/>
      <c r="F22" s="348"/>
      <c r="G22" s="348"/>
      <c r="H22" s="387"/>
      <c r="I22" s="387"/>
      <c r="J22" s="387"/>
      <c r="K22" s="392">
        <f>1/(1+'SP6-1'!I$26)^B22</f>
        <v>0.67556416882579851</v>
      </c>
      <c r="L22" s="392"/>
      <c r="M22" s="392"/>
      <c r="N22" s="360">
        <f t="shared" si="0"/>
        <v>0</v>
      </c>
      <c r="O22" s="360"/>
      <c r="P22" s="360"/>
      <c r="Q22" s="152"/>
      <c r="R22" s="140"/>
      <c r="S22" s="140"/>
      <c r="T22" s="187"/>
      <c r="U22" s="140"/>
      <c r="V22" s="140"/>
    </row>
    <row r="23" spans="1:22" s="138" customFormat="1" ht="19.5" customHeight="1" thickBot="1">
      <c r="A23" s="153"/>
      <c r="B23" s="186">
        <v>11</v>
      </c>
      <c r="C23" s="348"/>
      <c r="D23" s="348"/>
      <c r="E23" s="348"/>
      <c r="F23" s="348"/>
      <c r="G23" s="348"/>
      <c r="H23" s="387"/>
      <c r="I23" s="387"/>
      <c r="J23" s="387"/>
      <c r="K23" s="392">
        <f>1/(1+'SP6-1'!I$26)^B23</f>
        <v>0.6495809315632679</v>
      </c>
      <c r="L23" s="392"/>
      <c r="M23" s="392"/>
      <c r="N23" s="360">
        <f t="shared" si="0"/>
        <v>0</v>
      </c>
      <c r="O23" s="360"/>
      <c r="P23" s="360"/>
      <c r="Q23" s="152"/>
      <c r="R23" s="140"/>
      <c r="S23" s="140"/>
      <c r="T23" s="187"/>
      <c r="U23" s="140"/>
      <c r="V23" s="140"/>
    </row>
    <row r="24" spans="1:22" s="138" customFormat="1" ht="19.5" customHeight="1" thickBot="1">
      <c r="A24" s="153"/>
      <c r="B24" s="186">
        <v>12</v>
      </c>
      <c r="C24" s="348"/>
      <c r="D24" s="348"/>
      <c r="E24" s="348"/>
      <c r="F24" s="348"/>
      <c r="G24" s="348"/>
      <c r="H24" s="387"/>
      <c r="I24" s="387"/>
      <c r="J24" s="387"/>
      <c r="K24" s="392">
        <f>1/(1+'SP6-1'!I$26)^B24</f>
        <v>0.62459704958006512</v>
      </c>
      <c r="L24" s="392"/>
      <c r="M24" s="392"/>
      <c r="N24" s="360">
        <f t="shared" si="0"/>
        <v>0</v>
      </c>
      <c r="O24" s="360"/>
      <c r="P24" s="360"/>
      <c r="Q24" s="152"/>
      <c r="R24" s="140"/>
      <c r="S24" s="140"/>
      <c r="T24" s="187"/>
      <c r="U24" s="140"/>
      <c r="V24" s="140"/>
    </row>
    <row r="25" spans="1:22" s="138" customFormat="1" ht="19.5" customHeight="1" thickBot="1">
      <c r="A25" s="153"/>
      <c r="B25" s="186">
        <v>13</v>
      </c>
      <c r="C25" s="348"/>
      <c r="D25" s="348"/>
      <c r="E25" s="348"/>
      <c r="F25" s="348"/>
      <c r="G25" s="348"/>
      <c r="H25" s="387"/>
      <c r="I25" s="387"/>
      <c r="J25" s="387"/>
      <c r="K25" s="392">
        <f>1/(1+'SP6-1'!I$26)^B25</f>
        <v>0.600574086134678</v>
      </c>
      <c r="L25" s="392"/>
      <c r="M25" s="392"/>
      <c r="N25" s="360">
        <f t="shared" si="0"/>
        <v>0</v>
      </c>
      <c r="O25" s="360"/>
      <c r="P25" s="360"/>
      <c r="Q25" s="152"/>
      <c r="R25" s="140"/>
      <c r="S25" s="140"/>
      <c r="T25" s="187"/>
      <c r="U25" s="140"/>
      <c r="V25" s="140"/>
    </row>
    <row r="26" spans="1:22" s="138" customFormat="1" ht="19.5" customHeight="1" thickBot="1">
      <c r="A26" s="153"/>
      <c r="B26" s="186">
        <v>14</v>
      </c>
      <c r="C26" s="348"/>
      <c r="D26" s="348"/>
      <c r="E26" s="348"/>
      <c r="F26" s="348"/>
      <c r="G26" s="348"/>
      <c r="H26" s="387"/>
      <c r="I26" s="387"/>
      <c r="J26" s="387"/>
      <c r="K26" s="392">
        <f>1/(1+'SP6-1'!I$26)^B26</f>
        <v>0.57747508282180582</v>
      </c>
      <c r="L26" s="392"/>
      <c r="M26" s="392"/>
      <c r="N26" s="360">
        <f t="shared" si="0"/>
        <v>0</v>
      </c>
      <c r="O26" s="360"/>
      <c r="P26" s="360"/>
      <c r="Q26" s="152"/>
      <c r="R26" s="140"/>
      <c r="S26" s="140"/>
      <c r="T26" s="187"/>
      <c r="U26" s="140"/>
      <c r="V26" s="140"/>
    </row>
    <row r="27" spans="1:22" s="138" customFormat="1" ht="19.5" customHeight="1" thickBot="1">
      <c r="A27" s="153"/>
      <c r="B27" s="186" t="s">
        <v>495</v>
      </c>
      <c r="C27" s="348"/>
      <c r="D27" s="348"/>
      <c r="E27" s="348"/>
      <c r="F27" s="348"/>
      <c r="G27" s="348"/>
      <c r="H27" s="387"/>
      <c r="I27" s="387"/>
      <c r="J27" s="387"/>
      <c r="K27" s="393">
        <f>Tables!AB3-Tables!AB9</f>
        <v>-11.339301647795693</v>
      </c>
      <c r="L27" s="393"/>
      <c r="M27" s="393"/>
      <c r="N27" s="360">
        <f t="shared" si="0"/>
        <v>0</v>
      </c>
      <c r="O27" s="360"/>
      <c r="P27" s="360"/>
      <c r="Q27" s="152"/>
      <c r="R27" s="140"/>
      <c r="S27" s="183"/>
      <c r="T27" s="187"/>
      <c r="U27" s="140"/>
      <c r="V27" s="140"/>
    </row>
    <row r="28" spans="1:22" s="138" customFormat="1" ht="19.5" customHeight="1" thickBot="1">
      <c r="A28" s="153"/>
      <c r="B28" s="152"/>
      <c r="C28" s="152"/>
      <c r="D28" s="152"/>
      <c r="E28" s="152"/>
      <c r="F28" s="152"/>
      <c r="G28" s="152"/>
      <c r="H28" s="152"/>
      <c r="I28" s="152"/>
      <c r="J28" s="152"/>
      <c r="K28" s="152"/>
      <c r="L28" s="152"/>
      <c r="M28" s="163" t="s">
        <v>496</v>
      </c>
      <c r="N28" s="360">
        <f>SUM(N13:P27)</f>
        <v>0</v>
      </c>
      <c r="O28" s="360"/>
      <c r="P28" s="360"/>
      <c r="Q28" s="151" t="s">
        <v>373</v>
      </c>
      <c r="R28" s="140"/>
      <c r="S28" s="140"/>
      <c r="T28" s="140"/>
      <c r="U28" s="140"/>
      <c r="V28" s="140"/>
    </row>
    <row r="29" spans="1:22" s="138" customFormat="1" ht="19.5" customHeight="1" thickBot="1">
      <c r="A29" s="151">
        <v>3</v>
      </c>
      <c r="B29" s="335" t="s">
        <v>497</v>
      </c>
      <c r="C29" s="335"/>
      <c r="D29" s="335"/>
      <c r="E29" s="335"/>
      <c r="F29" s="152"/>
      <c r="G29" s="152"/>
      <c r="H29" s="152"/>
      <c r="I29" s="152"/>
      <c r="J29" s="152"/>
      <c r="K29" s="152"/>
      <c r="L29" s="152"/>
      <c r="M29" s="152"/>
      <c r="N29" s="152"/>
      <c r="O29" s="152"/>
      <c r="P29" s="152"/>
      <c r="Q29" s="163"/>
      <c r="R29" s="140"/>
      <c r="S29" s="140"/>
      <c r="T29" s="140"/>
      <c r="U29" s="140"/>
      <c r="V29" s="140"/>
    </row>
    <row r="30" spans="1:22" s="138" customFormat="1" ht="19.5" customHeight="1" thickBot="1">
      <c r="A30" s="153"/>
      <c r="B30" s="152"/>
      <c r="C30" s="152"/>
      <c r="D30" s="152"/>
      <c r="E30" s="152"/>
      <c r="F30" s="152"/>
      <c r="G30" s="152"/>
      <c r="H30" s="152"/>
      <c r="I30" s="152"/>
      <c r="J30" s="152"/>
      <c r="K30" s="152"/>
      <c r="L30" s="152"/>
      <c r="M30" s="164" t="s">
        <v>498</v>
      </c>
      <c r="N30" s="360">
        <f>N10+N28</f>
        <v>0</v>
      </c>
      <c r="O30" s="360"/>
      <c r="P30" s="360"/>
      <c r="Q30" s="151" t="s">
        <v>355</v>
      </c>
      <c r="R30" s="140"/>
      <c r="S30" s="140"/>
      <c r="T30" s="140"/>
      <c r="U30" s="140"/>
      <c r="V30" s="140"/>
    </row>
    <row r="31" spans="1:22" s="138" customFormat="1" ht="19.5" customHeight="1" thickBot="1">
      <c r="A31" s="153"/>
      <c r="B31" s="152"/>
      <c r="C31" s="152"/>
      <c r="D31" s="152"/>
      <c r="E31" s="152"/>
      <c r="F31" s="152"/>
      <c r="G31" s="152"/>
      <c r="H31" s="152"/>
      <c r="I31" s="152"/>
      <c r="J31" s="152"/>
      <c r="K31" s="152"/>
      <c r="L31" s="152"/>
      <c r="M31" s="152"/>
      <c r="N31" s="152"/>
      <c r="O31" s="152"/>
      <c r="P31" s="163" t="s">
        <v>499</v>
      </c>
      <c r="Q31" s="152"/>
      <c r="R31" s="140"/>
      <c r="S31" s="140"/>
      <c r="T31" s="140"/>
      <c r="U31" s="140"/>
      <c r="V31" s="140"/>
    </row>
    <row r="32" spans="1:22" s="138" customFormat="1" ht="13.5" customHeight="1">
      <c r="A32" s="150"/>
      <c r="B32" s="140"/>
      <c r="C32" s="140"/>
      <c r="D32" s="140"/>
      <c r="E32" s="140"/>
      <c r="F32" s="140"/>
      <c r="G32" s="140"/>
      <c r="H32" s="140"/>
      <c r="I32" s="140"/>
      <c r="J32" s="140"/>
      <c r="K32" s="140"/>
      <c r="L32" s="140"/>
      <c r="M32" s="140"/>
      <c r="N32" s="140"/>
      <c r="O32" s="140"/>
      <c r="P32" s="140"/>
      <c r="Q32" s="140"/>
      <c r="R32" s="140"/>
      <c r="S32" s="140"/>
      <c r="T32" s="140"/>
      <c r="U32" s="140"/>
      <c r="V32" s="140"/>
    </row>
    <row r="33" spans="1:22" s="138" customFormat="1" ht="13.5" customHeight="1">
      <c r="A33" s="150"/>
      <c r="B33" s="140"/>
      <c r="C33" s="140"/>
      <c r="D33" s="140"/>
      <c r="E33" s="140"/>
      <c r="F33" s="140"/>
      <c r="G33" s="140"/>
      <c r="H33" s="140"/>
      <c r="I33" s="140"/>
      <c r="J33" s="140"/>
      <c r="K33" s="140"/>
      <c r="L33" s="140"/>
      <c r="M33" s="188"/>
      <c r="N33" s="140"/>
      <c r="O33" s="140"/>
      <c r="P33" s="140"/>
      <c r="Q33" s="150"/>
      <c r="R33" s="140"/>
      <c r="S33" s="140"/>
      <c r="T33" s="140"/>
      <c r="U33" s="140"/>
      <c r="V33" s="140"/>
    </row>
    <row r="34" spans="1:22" s="138" customFormat="1" ht="13.5" customHeight="1">
      <c r="A34" s="150"/>
      <c r="B34" s="140"/>
      <c r="C34" s="140"/>
      <c r="D34" s="140"/>
      <c r="E34" s="140"/>
      <c r="F34" s="140"/>
      <c r="G34" s="140"/>
      <c r="H34" s="140"/>
      <c r="I34" s="140"/>
      <c r="J34" s="140"/>
      <c r="K34" s="140"/>
      <c r="L34" s="140"/>
      <c r="M34" s="188"/>
      <c r="N34" s="140"/>
      <c r="O34" s="140"/>
      <c r="P34" s="140"/>
      <c r="Q34" s="150"/>
      <c r="R34" s="140"/>
      <c r="S34" s="140"/>
      <c r="T34" s="140"/>
      <c r="U34" s="140"/>
      <c r="V34" s="140"/>
    </row>
    <row r="35" spans="1:22" s="138" customFormat="1" ht="13.5" customHeight="1">
      <c r="A35" s="150"/>
      <c r="B35" s="140"/>
      <c r="C35" s="140"/>
      <c r="D35" s="140"/>
      <c r="E35" s="140"/>
      <c r="F35" s="140"/>
      <c r="G35" s="140"/>
      <c r="H35" s="140"/>
      <c r="I35" s="140"/>
      <c r="J35" s="140"/>
      <c r="K35" s="140"/>
      <c r="L35" s="140"/>
      <c r="M35" s="140"/>
      <c r="N35" s="140"/>
      <c r="O35" s="140"/>
      <c r="P35" s="140"/>
      <c r="Q35" s="150"/>
      <c r="R35" s="140"/>
      <c r="S35" s="140"/>
      <c r="T35" s="140"/>
      <c r="U35" s="140"/>
      <c r="V35" s="140"/>
    </row>
    <row r="36" spans="1:22" s="138" customFormat="1" ht="13.5" customHeight="1">
      <c r="A36" s="140"/>
      <c r="B36" s="140"/>
      <c r="C36" s="140"/>
      <c r="D36" s="140"/>
      <c r="E36" s="140"/>
      <c r="F36" s="140"/>
      <c r="G36" s="140"/>
      <c r="H36" s="140"/>
      <c r="I36" s="140"/>
      <c r="J36" s="140"/>
      <c r="K36" s="140"/>
      <c r="L36" s="140"/>
      <c r="M36" s="140"/>
      <c r="N36" s="140"/>
      <c r="O36" s="140"/>
      <c r="P36" s="140"/>
      <c r="Q36" s="140"/>
      <c r="R36" s="140"/>
      <c r="S36" s="140"/>
      <c r="T36" s="140"/>
      <c r="U36" s="140"/>
      <c r="V36" s="140"/>
    </row>
    <row r="37" spans="1:22" s="143" customFormat="1">
      <c r="A37" s="140"/>
      <c r="B37" s="140"/>
      <c r="C37" s="140"/>
      <c r="D37" s="140"/>
      <c r="E37" s="140"/>
      <c r="F37" s="140"/>
      <c r="G37" s="140"/>
      <c r="H37" s="140"/>
      <c r="I37" s="140"/>
      <c r="J37" s="140"/>
      <c r="K37" s="140"/>
      <c r="L37" s="140"/>
      <c r="M37" s="140"/>
      <c r="N37" s="140"/>
      <c r="O37" s="140"/>
      <c r="P37" s="140"/>
      <c r="Q37" s="140"/>
      <c r="R37" s="140"/>
      <c r="S37" s="140"/>
      <c r="T37" s="140"/>
      <c r="U37" s="140"/>
      <c r="V37" s="140"/>
    </row>
    <row r="38" spans="1:22">
      <c r="A38" s="176"/>
      <c r="B38" s="176"/>
      <c r="C38" s="176"/>
      <c r="D38" s="176"/>
      <c r="E38" s="176"/>
      <c r="F38" s="176"/>
      <c r="G38" s="176"/>
      <c r="H38" s="176"/>
      <c r="I38" s="176"/>
      <c r="J38" s="176"/>
      <c r="K38" s="176"/>
      <c r="L38" s="176"/>
      <c r="M38" s="176"/>
      <c r="N38" s="176"/>
      <c r="O38" s="176"/>
      <c r="P38" s="176"/>
      <c r="Q38" s="176"/>
      <c r="R38" s="176"/>
      <c r="S38" s="176"/>
      <c r="T38" s="176"/>
      <c r="U38" s="176"/>
      <c r="V38" s="176"/>
    </row>
    <row r="39" spans="1:22">
      <c r="A39" s="176"/>
      <c r="B39" s="176"/>
      <c r="C39" s="176"/>
      <c r="D39" s="176"/>
      <c r="E39" s="176"/>
      <c r="F39" s="176"/>
      <c r="G39" s="176"/>
      <c r="H39" s="176"/>
      <c r="I39" s="176"/>
      <c r="J39" s="176"/>
      <c r="K39" s="176"/>
      <c r="L39" s="176"/>
      <c r="M39" s="176"/>
      <c r="N39" s="176"/>
      <c r="O39" s="176"/>
      <c r="P39" s="176"/>
      <c r="Q39" s="176"/>
      <c r="R39" s="176"/>
      <c r="S39" s="176"/>
      <c r="T39" s="176"/>
      <c r="U39" s="176"/>
      <c r="V39" s="176"/>
    </row>
    <row r="40" spans="1:22">
      <c r="A40" s="176"/>
      <c r="B40" s="176"/>
      <c r="C40" s="176"/>
      <c r="D40" s="176"/>
      <c r="E40" s="176"/>
      <c r="F40" s="176"/>
      <c r="G40" s="176"/>
      <c r="H40" s="176"/>
      <c r="I40" s="176"/>
      <c r="J40" s="176"/>
      <c r="K40" s="176"/>
      <c r="L40" s="176"/>
      <c r="M40" s="176"/>
      <c r="N40" s="176"/>
      <c r="O40" s="176"/>
      <c r="P40" s="176"/>
      <c r="Q40" s="176"/>
      <c r="R40" s="176"/>
      <c r="S40" s="176"/>
      <c r="T40" s="176"/>
      <c r="U40" s="176"/>
      <c r="V40" s="176"/>
    </row>
    <row r="41" spans="1:22">
      <c r="A41" s="176"/>
      <c r="B41" s="176"/>
      <c r="C41" s="176"/>
      <c r="D41" s="176"/>
      <c r="E41" s="176"/>
      <c r="F41" s="176"/>
      <c r="G41" s="176"/>
      <c r="H41" s="176"/>
      <c r="I41" s="176"/>
      <c r="J41" s="176"/>
      <c r="K41" s="176"/>
      <c r="L41" s="176"/>
      <c r="M41" s="176"/>
      <c r="N41" s="176"/>
      <c r="O41" s="176"/>
      <c r="P41" s="176"/>
      <c r="Q41" s="176"/>
      <c r="R41" s="176"/>
      <c r="S41" s="176"/>
      <c r="T41" s="176"/>
      <c r="U41" s="176"/>
      <c r="V41" s="176"/>
    </row>
    <row r="42" spans="1:22" hidden="1">
      <c r="A42" s="176"/>
      <c r="B42" s="176"/>
      <c r="C42" s="176"/>
      <c r="D42" s="176"/>
      <c r="E42" s="176"/>
      <c r="F42" s="176"/>
      <c r="G42" s="176"/>
      <c r="H42" s="176"/>
      <c r="I42" s="176"/>
      <c r="J42" s="176"/>
      <c r="K42" s="176"/>
      <c r="L42" s="176"/>
      <c r="M42" s="176"/>
      <c r="N42" s="176"/>
      <c r="O42" s="176"/>
      <c r="P42" s="176"/>
      <c r="Q42" s="176"/>
      <c r="R42" s="176"/>
      <c r="S42" s="176"/>
      <c r="T42" s="176"/>
      <c r="U42" s="176"/>
      <c r="V42" s="176"/>
    </row>
    <row r="43" spans="1:22" ht="12.65" hidden="1" customHeight="1" thickBot="1">
      <c r="A43" s="176"/>
      <c r="B43" s="176"/>
      <c r="C43" s="176"/>
      <c r="D43" s="176"/>
      <c r="E43" s="176"/>
      <c r="F43" s="176"/>
      <c r="G43" s="176"/>
      <c r="H43" s="176"/>
      <c r="I43" s="176"/>
      <c r="J43" s="176"/>
      <c r="K43" s="176"/>
      <c r="L43" s="176"/>
      <c r="M43" s="176"/>
      <c r="N43" s="176"/>
      <c r="O43" s="176"/>
      <c r="P43" s="176"/>
      <c r="Q43" s="176"/>
      <c r="R43" s="176"/>
      <c r="S43" s="176"/>
      <c r="T43" s="176"/>
      <c r="U43" s="176"/>
      <c r="V43" s="176"/>
    </row>
    <row r="44" spans="1:22" hidden="1">
      <c r="A44" s="189"/>
      <c r="B44" s="176"/>
      <c r="C44" s="176"/>
      <c r="D44" s="176"/>
      <c r="E44" s="176"/>
      <c r="F44" s="176"/>
      <c r="G44" s="176"/>
      <c r="H44" s="176"/>
      <c r="I44" s="176"/>
      <c r="J44" s="176"/>
      <c r="K44" s="176"/>
      <c r="L44" s="176"/>
      <c r="M44" s="176"/>
      <c r="N44" s="176"/>
      <c r="O44" s="176"/>
      <c r="P44" s="176"/>
      <c r="Q44" s="176"/>
      <c r="R44" s="176"/>
      <c r="S44" s="176"/>
      <c r="T44" s="176"/>
      <c r="U44" s="176"/>
      <c r="V44" s="176"/>
    </row>
    <row r="45" spans="1:22">
      <c r="A45" s="190"/>
      <c r="B45" s="176"/>
      <c r="C45" s="176"/>
      <c r="D45" s="176"/>
      <c r="E45" s="176"/>
      <c r="F45" s="176"/>
      <c r="G45" s="176"/>
      <c r="H45" s="176"/>
      <c r="I45" s="176"/>
      <c r="J45" s="176"/>
      <c r="K45" s="176"/>
      <c r="L45" s="176"/>
      <c r="M45" s="176"/>
      <c r="N45" s="176"/>
      <c r="O45" s="176"/>
      <c r="P45" s="176"/>
      <c r="Q45" s="176"/>
      <c r="R45" s="176"/>
      <c r="S45" s="176"/>
      <c r="T45" s="176"/>
      <c r="U45" s="176"/>
      <c r="V45" s="176"/>
    </row>
    <row r="46" spans="1:22">
      <c r="A46" s="190"/>
      <c r="B46" s="176"/>
      <c r="C46" s="176"/>
      <c r="D46" s="176"/>
      <c r="E46" s="176"/>
      <c r="F46" s="176"/>
      <c r="G46" s="176"/>
      <c r="H46" s="176"/>
      <c r="I46" s="176"/>
      <c r="J46" s="176"/>
      <c r="K46" s="176"/>
      <c r="L46" s="176"/>
      <c r="M46" s="176"/>
      <c r="N46" s="176"/>
      <c r="O46" s="176"/>
      <c r="P46" s="176"/>
      <c r="Q46" s="176"/>
      <c r="R46" s="176"/>
      <c r="S46" s="176"/>
      <c r="T46" s="176"/>
      <c r="U46" s="176"/>
      <c r="V46" s="176"/>
    </row>
    <row r="47" spans="1:22">
      <c r="A47" s="190"/>
      <c r="B47" s="176"/>
      <c r="C47" s="176"/>
      <c r="D47" s="176"/>
      <c r="E47" s="176"/>
      <c r="F47" s="176"/>
      <c r="G47" s="176"/>
      <c r="H47" s="176"/>
      <c r="I47" s="176"/>
      <c r="J47" s="176"/>
      <c r="K47" s="176"/>
      <c r="L47" s="176"/>
      <c r="M47" s="176"/>
      <c r="N47" s="176"/>
      <c r="O47" s="176"/>
      <c r="P47" s="176"/>
      <c r="Q47" s="176"/>
      <c r="R47" s="176"/>
      <c r="S47" s="176"/>
      <c r="T47" s="176"/>
      <c r="U47" s="176"/>
      <c r="V47" s="176"/>
    </row>
    <row r="48" spans="1:22">
      <c r="A48" s="190"/>
      <c r="B48" s="176"/>
      <c r="C48" s="176"/>
      <c r="D48" s="176"/>
      <c r="E48" s="176"/>
      <c r="F48" s="176"/>
      <c r="G48" s="176"/>
      <c r="H48" s="176"/>
      <c r="I48" s="176"/>
      <c r="J48" s="176"/>
      <c r="K48" s="176"/>
      <c r="L48" s="176"/>
      <c r="M48" s="176"/>
      <c r="N48" s="176"/>
      <c r="O48" s="176"/>
      <c r="P48" s="176"/>
      <c r="Q48" s="176"/>
      <c r="R48" s="176"/>
      <c r="S48" s="176"/>
      <c r="T48" s="176"/>
      <c r="U48" s="176"/>
      <c r="V48" s="176"/>
    </row>
    <row r="49" spans="1:22">
      <c r="A49" s="190"/>
      <c r="B49" s="176"/>
      <c r="C49" s="176"/>
      <c r="D49" s="176"/>
      <c r="E49" s="176"/>
      <c r="F49" s="176"/>
      <c r="G49" s="176"/>
      <c r="H49" s="176"/>
      <c r="I49" s="176"/>
      <c r="J49" s="176"/>
      <c r="K49" s="176"/>
      <c r="L49" s="176"/>
      <c r="M49" s="176"/>
      <c r="N49" s="176"/>
      <c r="O49" s="176"/>
      <c r="P49" s="176"/>
      <c r="Q49" s="176"/>
      <c r="R49" s="176"/>
      <c r="S49" s="176"/>
      <c r="T49" s="176"/>
      <c r="U49" s="176"/>
      <c r="V49" s="176"/>
    </row>
    <row r="50" spans="1:22">
      <c r="A50" s="190"/>
      <c r="B50" s="176"/>
      <c r="C50" s="176"/>
      <c r="D50" s="176"/>
      <c r="E50" s="176"/>
      <c r="F50" s="176"/>
      <c r="G50" s="176"/>
      <c r="H50" s="176"/>
      <c r="I50" s="176"/>
      <c r="J50" s="176"/>
      <c r="K50" s="176"/>
      <c r="L50" s="176"/>
      <c r="M50" s="176"/>
      <c r="N50" s="176"/>
      <c r="O50" s="176"/>
      <c r="P50" s="176"/>
      <c r="Q50" s="176"/>
      <c r="R50" s="176"/>
      <c r="S50" s="176"/>
      <c r="T50" s="176"/>
      <c r="U50" s="176"/>
      <c r="V50" s="176"/>
    </row>
    <row r="51" spans="1:22">
      <c r="A51" s="190"/>
      <c r="B51" s="176"/>
      <c r="C51" s="176"/>
      <c r="D51" s="176"/>
      <c r="E51" s="176"/>
      <c r="F51" s="176"/>
      <c r="G51" s="176"/>
      <c r="H51" s="176"/>
      <c r="I51" s="176"/>
      <c r="J51" s="176"/>
      <c r="K51" s="176"/>
      <c r="L51" s="176"/>
      <c r="M51" s="176"/>
      <c r="N51" s="176"/>
      <c r="O51" s="176"/>
      <c r="P51" s="176"/>
      <c r="Q51" s="176"/>
      <c r="R51" s="176"/>
      <c r="S51" s="176"/>
      <c r="T51" s="176"/>
      <c r="U51" s="176"/>
      <c r="V51" s="176"/>
    </row>
    <row r="52" spans="1:22">
      <c r="A52" s="190"/>
      <c r="B52" s="176"/>
      <c r="C52" s="176"/>
      <c r="D52" s="176"/>
      <c r="E52" s="176"/>
      <c r="F52" s="176"/>
      <c r="G52" s="176"/>
      <c r="H52" s="176"/>
      <c r="I52" s="176"/>
      <c r="J52" s="176"/>
      <c r="K52" s="176"/>
      <c r="L52" s="176"/>
      <c r="M52" s="176"/>
      <c r="N52" s="176"/>
      <c r="O52" s="176"/>
      <c r="P52" s="176"/>
      <c r="Q52" s="176"/>
      <c r="R52" s="176"/>
      <c r="S52" s="176"/>
      <c r="T52" s="176"/>
      <c r="U52" s="176"/>
      <c r="V52" s="176"/>
    </row>
    <row r="53" spans="1:22">
      <c r="A53" s="190"/>
      <c r="B53" s="176"/>
      <c r="C53" s="176"/>
      <c r="D53" s="176"/>
      <c r="E53" s="176"/>
      <c r="F53" s="176"/>
      <c r="G53" s="176"/>
      <c r="H53" s="176"/>
      <c r="I53" s="176"/>
      <c r="J53" s="176"/>
      <c r="K53" s="176"/>
      <c r="L53" s="176"/>
      <c r="M53" s="176"/>
      <c r="N53" s="176"/>
      <c r="O53" s="176"/>
      <c r="P53" s="176"/>
      <c r="Q53" s="176"/>
      <c r="R53" s="176"/>
      <c r="S53" s="176"/>
      <c r="T53" s="176"/>
      <c r="U53" s="176"/>
      <c r="V53" s="176"/>
    </row>
    <row r="54" spans="1:22">
      <c r="A54" s="190"/>
      <c r="B54" s="176"/>
      <c r="C54" s="176"/>
      <c r="D54" s="176"/>
      <c r="E54" s="176"/>
      <c r="F54" s="176"/>
      <c r="G54" s="176"/>
      <c r="H54" s="176"/>
      <c r="I54" s="176"/>
      <c r="J54" s="176"/>
      <c r="K54" s="176"/>
      <c r="L54" s="176"/>
      <c r="M54" s="176"/>
      <c r="N54" s="176"/>
      <c r="O54" s="176"/>
      <c r="P54" s="176"/>
      <c r="Q54" s="176"/>
      <c r="R54" s="176"/>
      <c r="S54" s="176"/>
      <c r="T54" s="176"/>
      <c r="U54" s="176"/>
      <c r="V54" s="176"/>
    </row>
    <row r="55" spans="1:22">
      <c r="A55" s="190"/>
      <c r="B55" s="176"/>
      <c r="C55" s="176"/>
      <c r="D55" s="176"/>
      <c r="E55" s="176"/>
      <c r="F55" s="176"/>
      <c r="G55" s="176"/>
      <c r="H55" s="176"/>
      <c r="I55" s="176"/>
      <c r="J55" s="176"/>
      <c r="K55" s="176"/>
      <c r="L55" s="176"/>
      <c r="M55" s="176"/>
      <c r="N55" s="176"/>
      <c r="O55" s="176"/>
      <c r="P55" s="176"/>
      <c r="Q55" s="176"/>
      <c r="R55" s="176"/>
      <c r="S55" s="176"/>
      <c r="T55" s="176"/>
      <c r="U55" s="176"/>
      <c r="V55" s="176"/>
    </row>
    <row r="56" spans="1:22">
      <c r="A56" s="190"/>
      <c r="B56" s="176"/>
      <c r="C56" s="176"/>
      <c r="D56" s="176"/>
      <c r="E56" s="176"/>
      <c r="F56" s="176"/>
      <c r="G56" s="176"/>
      <c r="H56" s="176"/>
      <c r="I56" s="176"/>
      <c r="J56" s="176"/>
      <c r="K56" s="176"/>
      <c r="L56" s="176"/>
      <c r="M56" s="176"/>
      <c r="N56" s="176"/>
      <c r="O56" s="176"/>
      <c r="P56" s="176"/>
      <c r="Q56" s="176"/>
      <c r="R56" s="176"/>
      <c r="S56" s="176"/>
      <c r="T56" s="176"/>
      <c r="U56" s="176"/>
      <c r="V56" s="176"/>
    </row>
    <row r="57" spans="1:22">
      <c r="A57" s="190"/>
      <c r="B57" s="176"/>
      <c r="C57" s="176"/>
      <c r="D57" s="176"/>
      <c r="E57" s="176"/>
      <c r="F57" s="176"/>
      <c r="G57" s="176"/>
      <c r="H57" s="176"/>
      <c r="I57" s="176"/>
      <c r="J57" s="176"/>
      <c r="K57" s="176"/>
      <c r="L57" s="176"/>
      <c r="M57" s="176"/>
      <c r="N57" s="176"/>
      <c r="O57" s="176"/>
      <c r="P57" s="176"/>
      <c r="Q57" s="176"/>
      <c r="R57" s="176"/>
      <c r="S57" s="176"/>
      <c r="T57" s="176"/>
      <c r="U57" s="176"/>
      <c r="V57" s="176"/>
    </row>
    <row r="58" spans="1:22">
      <c r="A58" s="190"/>
      <c r="B58" s="176"/>
      <c r="C58" s="176"/>
      <c r="D58" s="176"/>
      <c r="E58" s="176"/>
      <c r="F58" s="176"/>
      <c r="G58" s="176"/>
      <c r="H58" s="176"/>
      <c r="I58" s="176"/>
      <c r="J58" s="176"/>
      <c r="K58" s="176"/>
      <c r="L58" s="176"/>
      <c r="M58" s="176"/>
      <c r="N58" s="176"/>
      <c r="O58" s="176"/>
      <c r="P58" s="176"/>
      <c r="Q58" s="176"/>
      <c r="R58" s="176"/>
      <c r="S58" s="176"/>
      <c r="T58" s="176"/>
      <c r="U58" s="176"/>
      <c r="V58" s="176"/>
    </row>
    <row r="59" spans="1:22">
      <c r="A59" s="190"/>
      <c r="B59" s="176"/>
      <c r="C59" s="176"/>
      <c r="D59" s="176"/>
      <c r="E59" s="176"/>
      <c r="F59" s="176"/>
      <c r="G59" s="176"/>
      <c r="H59" s="176"/>
      <c r="I59" s="176"/>
      <c r="J59" s="176"/>
      <c r="K59" s="176"/>
      <c r="L59" s="176"/>
      <c r="M59" s="176"/>
      <c r="N59" s="176"/>
      <c r="O59" s="176"/>
      <c r="P59" s="176"/>
      <c r="Q59" s="176"/>
      <c r="R59" s="176"/>
      <c r="S59" s="176"/>
      <c r="T59" s="176"/>
      <c r="U59" s="176"/>
      <c r="V59" s="176"/>
    </row>
    <row r="60" spans="1:22">
      <c r="A60" s="190"/>
      <c r="B60" s="176"/>
      <c r="C60" s="176"/>
      <c r="D60" s="176"/>
      <c r="E60" s="176"/>
      <c r="F60" s="176"/>
      <c r="G60" s="176"/>
      <c r="H60" s="176"/>
      <c r="I60" s="176"/>
      <c r="J60" s="176"/>
      <c r="K60" s="176"/>
      <c r="L60" s="176"/>
      <c r="M60" s="176"/>
      <c r="N60" s="176"/>
      <c r="O60" s="176"/>
      <c r="P60" s="176"/>
      <c r="Q60" s="176"/>
      <c r="R60" s="176"/>
      <c r="S60" s="176"/>
      <c r="T60" s="176"/>
      <c r="U60" s="176"/>
      <c r="V60" s="176"/>
    </row>
    <row r="61" spans="1:22">
      <c r="A61" s="190"/>
      <c r="B61" s="176"/>
      <c r="C61" s="176"/>
      <c r="D61" s="176"/>
      <c r="E61" s="176"/>
      <c r="F61" s="176"/>
      <c r="G61" s="176"/>
      <c r="H61" s="176"/>
      <c r="I61" s="176"/>
      <c r="J61" s="176"/>
      <c r="K61" s="176"/>
      <c r="L61" s="176"/>
      <c r="M61" s="176"/>
      <c r="N61" s="176"/>
      <c r="O61" s="176"/>
      <c r="P61" s="176"/>
      <c r="Q61" s="176"/>
      <c r="R61" s="176"/>
      <c r="S61" s="176"/>
      <c r="T61" s="176"/>
      <c r="U61" s="176"/>
      <c r="V61" s="176"/>
    </row>
    <row r="62" spans="1:22">
      <c r="A62" s="190"/>
      <c r="B62" s="176"/>
      <c r="C62" s="176"/>
      <c r="D62" s="176"/>
      <c r="E62" s="176"/>
      <c r="F62" s="176"/>
      <c r="G62" s="176"/>
      <c r="H62" s="176"/>
      <c r="I62" s="176"/>
      <c r="J62" s="176"/>
      <c r="K62" s="176"/>
      <c r="L62" s="176"/>
      <c r="M62" s="176"/>
      <c r="N62" s="176"/>
      <c r="O62" s="176"/>
      <c r="P62" s="176"/>
      <c r="Q62" s="176"/>
      <c r="R62" s="176"/>
      <c r="S62" s="176"/>
      <c r="T62" s="176"/>
      <c r="U62" s="176"/>
      <c r="V62" s="176"/>
    </row>
    <row r="63" spans="1:22">
      <c r="A63" s="190"/>
      <c r="B63" s="176"/>
      <c r="C63" s="176"/>
      <c r="D63" s="176"/>
      <c r="E63" s="176"/>
      <c r="F63" s="176"/>
      <c r="G63" s="176"/>
      <c r="H63" s="176"/>
      <c r="I63" s="176"/>
      <c r="J63" s="176"/>
      <c r="K63" s="176"/>
      <c r="L63" s="176"/>
      <c r="M63" s="176"/>
      <c r="N63" s="176"/>
      <c r="O63" s="176"/>
      <c r="P63" s="176"/>
      <c r="Q63" s="176"/>
      <c r="R63" s="176"/>
      <c r="S63" s="176"/>
      <c r="T63" s="176"/>
      <c r="U63" s="176"/>
      <c r="V63" s="176"/>
    </row>
    <row r="64" spans="1:22">
      <c r="A64" s="190"/>
      <c r="B64" s="176"/>
      <c r="C64" s="176"/>
      <c r="D64" s="176"/>
      <c r="E64" s="176"/>
      <c r="F64" s="176"/>
      <c r="G64" s="176"/>
      <c r="H64" s="176"/>
      <c r="I64" s="176"/>
      <c r="J64" s="176"/>
      <c r="K64" s="176"/>
      <c r="L64" s="176"/>
      <c r="M64" s="176"/>
      <c r="N64" s="176"/>
      <c r="O64" s="176"/>
      <c r="P64" s="176"/>
      <c r="Q64" s="176"/>
      <c r="R64" s="176"/>
      <c r="S64" s="176"/>
      <c r="T64" s="176"/>
      <c r="U64" s="176"/>
      <c r="V64" s="176"/>
    </row>
    <row r="65" spans="1:22">
      <c r="A65" s="190"/>
      <c r="B65" s="176"/>
      <c r="C65" s="176"/>
      <c r="D65" s="176"/>
      <c r="E65" s="176"/>
      <c r="F65" s="176"/>
      <c r="G65" s="176"/>
      <c r="H65" s="176"/>
      <c r="I65" s="176"/>
      <c r="J65" s="176"/>
      <c r="K65" s="176"/>
      <c r="L65" s="176"/>
      <c r="M65" s="176"/>
      <c r="N65" s="176"/>
      <c r="O65" s="176"/>
      <c r="P65" s="176"/>
      <c r="Q65" s="176"/>
      <c r="R65" s="176"/>
      <c r="S65" s="176"/>
      <c r="T65" s="176"/>
      <c r="U65" s="176"/>
      <c r="V65" s="176"/>
    </row>
    <row r="66" spans="1:22">
      <c r="A66" s="190"/>
      <c r="B66" s="176"/>
      <c r="C66" s="176"/>
      <c r="D66" s="176"/>
      <c r="E66" s="176"/>
      <c r="F66" s="176"/>
      <c r="G66" s="176"/>
      <c r="H66" s="176"/>
      <c r="I66" s="176"/>
      <c r="J66" s="176"/>
      <c r="K66" s="176"/>
      <c r="L66" s="176"/>
      <c r="M66" s="176"/>
      <c r="N66" s="176"/>
      <c r="O66" s="176"/>
      <c r="P66" s="176"/>
      <c r="Q66" s="176"/>
      <c r="R66" s="176"/>
      <c r="S66" s="176"/>
      <c r="T66" s="176"/>
      <c r="U66" s="176"/>
      <c r="V66" s="176"/>
    </row>
    <row r="67" spans="1:22">
      <c r="A67" s="190"/>
      <c r="B67" s="176"/>
      <c r="C67" s="176"/>
      <c r="D67" s="176"/>
      <c r="E67" s="176"/>
      <c r="F67" s="176"/>
      <c r="G67" s="176"/>
      <c r="H67" s="176"/>
      <c r="I67" s="176"/>
      <c r="J67" s="176"/>
      <c r="K67" s="176"/>
      <c r="L67" s="176"/>
      <c r="M67" s="176"/>
      <c r="N67" s="176"/>
      <c r="O67" s="176"/>
      <c r="P67" s="176"/>
      <c r="Q67" s="176"/>
      <c r="R67" s="176"/>
      <c r="S67" s="176"/>
      <c r="T67" s="176"/>
      <c r="U67" s="176"/>
      <c r="V67" s="176"/>
    </row>
    <row r="68" spans="1:22">
      <c r="A68" s="190"/>
      <c r="B68" s="176"/>
      <c r="C68" s="176"/>
      <c r="D68" s="176"/>
      <c r="E68" s="176"/>
      <c r="F68" s="176"/>
      <c r="G68" s="176"/>
      <c r="H68" s="176"/>
      <c r="I68" s="176"/>
      <c r="J68" s="176"/>
      <c r="K68" s="176"/>
      <c r="L68" s="176"/>
      <c r="M68" s="176"/>
      <c r="N68" s="176"/>
      <c r="O68" s="176"/>
      <c r="P68" s="176"/>
      <c r="Q68" s="176"/>
      <c r="R68" s="176"/>
      <c r="S68" s="176"/>
      <c r="T68" s="176"/>
      <c r="U68" s="176"/>
      <c r="V68" s="176"/>
    </row>
    <row r="69" spans="1:22">
      <c r="A69" s="190"/>
      <c r="B69" s="176"/>
      <c r="C69" s="176"/>
      <c r="D69" s="176"/>
      <c r="E69" s="176"/>
      <c r="F69" s="176"/>
      <c r="G69" s="176"/>
      <c r="H69" s="176"/>
      <c r="I69" s="176"/>
      <c r="J69" s="176"/>
      <c r="K69" s="176"/>
      <c r="L69" s="176"/>
      <c r="M69" s="176"/>
      <c r="N69" s="176"/>
      <c r="O69" s="176"/>
      <c r="P69" s="176"/>
      <c r="Q69" s="176"/>
      <c r="R69" s="176"/>
      <c r="S69" s="176"/>
      <c r="T69" s="176"/>
      <c r="U69" s="176"/>
      <c r="V69" s="176"/>
    </row>
    <row r="70" spans="1:22">
      <c r="A70" s="190"/>
      <c r="B70" s="176"/>
      <c r="C70" s="176"/>
      <c r="D70" s="176"/>
      <c r="E70" s="176"/>
      <c r="F70" s="176"/>
      <c r="G70" s="176"/>
      <c r="H70" s="176"/>
      <c r="I70" s="176"/>
      <c r="J70" s="176"/>
      <c r="K70" s="176"/>
      <c r="L70" s="176"/>
      <c r="M70" s="176"/>
      <c r="N70" s="176"/>
      <c r="O70" s="176"/>
      <c r="P70" s="176"/>
      <c r="Q70" s="176"/>
      <c r="R70" s="176"/>
      <c r="S70" s="176"/>
      <c r="T70" s="176"/>
      <c r="U70" s="176"/>
      <c r="V70" s="176"/>
    </row>
    <row r="71" spans="1:22">
      <c r="A71" s="190"/>
      <c r="B71" s="176"/>
      <c r="C71" s="176"/>
      <c r="D71" s="176"/>
      <c r="E71" s="176"/>
      <c r="F71" s="176"/>
      <c r="G71" s="176"/>
      <c r="H71" s="176"/>
      <c r="I71" s="176"/>
      <c r="J71" s="176"/>
      <c r="K71" s="176"/>
      <c r="L71" s="176"/>
      <c r="M71" s="176"/>
      <c r="N71" s="176"/>
      <c r="O71" s="176"/>
      <c r="P71" s="176"/>
      <c r="Q71" s="176"/>
      <c r="R71" s="176"/>
      <c r="S71" s="176"/>
      <c r="T71" s="176"/>
      <c r="U71" s="176"/>
      <c r="V71" s="176"/>
    </row>
    <row r="72" spans="1:22">
      <c r="A72" s="190"/>
      <c r="B72" s="176"/>
      <c r="C72" s="176"/>
      <c r="D72" s="176"/>
      <c r="E72" s="176"/>
      <c r="F72" s="176"/>
      <c r="G72" s="176"/>
      <c r="H72" s="176"/>
      <c r="I72" s="176"/>
      <c r="J72" s="176"/>
      <c r="K72" s="176"/>
      <c r="L72" s="176"/>
      <c r="M72" s="176"/>
      <c r="N72" s="176"/>
      <c r="O72" s="176"/>
      <c r="P72" s="176"/>
      <c r="Q72" s="176"/>
      <c r="R72" s="176"/>
      <c r="S72" s="176"/>
      <c r="T72" s="176"/>
      <c r="U72" s="176"/>
      <c r="V72" s="176"/>
    </row>
    <row r="73" spans="1:22">
      <c r="A73" s="190"/>
      <c r="B73" s="176"/>
      <c r="C73" s="176"/>
      <c r="D73" s="176"/>
      <c r="E73" s="176"/>
      <c r="F73" s="176"/>
      <c r="G73" s="176"/>
      <c r="H73" s="176"/>
      <c r="I73" s="176"/>
      <c r="J73" s="176"/>
      <c r="K73" s="176"/>
      <c r="L73" s="176"/>
      <c r="M73" s="176"/>
      <c r="N73" s="176"/>
      <c r="O73" s="176"/>
      <c r="P73" s="176"/>
      <c r="Q73" s="176"/>
      <c r="R73" s="176"/>
      <c r="S73" s="176"/>
      <c r="T73" s="176"/>
      <c r="U73" s="176"/>
      <c r="V73" s="176"/>
    </row>
    <row r="74" spans="1:22" ht="14" thickBot="1">
      <c r="A74" s="191"/>
      <c r="B74" s="176"/>
      <c r="C74" s="176"/>
      <c r="D74" s="176"/>
      <c r="E74" s="176"/>
      <c r="F74" s="176"/>
      <c r="G74" s="176"/>
      <c r="H74" s="176"/>
      <c r="I74" s="176"/>
      <c r="J74" s="176"/>
      <c r="K74" s="176"/>
      <c r="L74" s="176"/>
      <c r="M74" s="176"/>
      <c r="N74" s="176"/>
      <c r="O74" s="176"/>
      <c r="P74" s="176"/>
      <c r="Q74" s="176"/>
      <c r="R74" s="176"/>
      <c r="S74" s="176"/>
      <c r="T74" s="176"/>
      <c r="U74" s="176"/>
      <c r="V74" s="176"/>
    </row>
    <row r="75" spans="1:22">
      <c r="A75" s="176"/>
      <c r="B75" s="176"/>
      <c r="C75" s="176"/>
      <c r="D75" s="176"/>
      <c r="E75" s="176"/>
      <c r="F75" s="176"/>
      <c r="G75" s="176"/>
      <c r="H75" s="176"/>
      <c r="I75" s="176"/>
      <c r="J75" s="176"/>
      <c r="K75" s="176"/>
      <c r="L75" s="176"/>
      <c r="M75" s="176"/>
      <c r="N75" s="176"/>
      <c r="O75" s="176"/>
      <c r="P75" s="176"/>
      <c r="Q75" s="176"/>
      <c r="R75" s="176"/>
      <c r="S75" s="176"/>
      <c r="T75" s="176"/>
      <c r="U75" s="176"/>
      <c r="V75" s="176"/>
    </row>
    <row r="76" spans="1:22">
      <c r="A76" s="176"/>
      <c r="B76" s="176"/>
      <c r="C76" s="176"/>
      <c r="D76" s="176"/>
      <c r="E76" s="176"/>
      <c r="F76" s="176"/>
      <c r="G76" s="176"/>
      <c r="H76" s="176"/>
      <c r="I76" s="176"/>
      <c r="J76" s="176"/>
      <c r="K76" s="176"/>
      <c r="L76" s="176"/>
      <c r="M76" s="176"/>
      <c r="N76" s="176"/>
      <c r="O76" s="176"/>
      <c r="P76" s="176"/>
      <c r="Q76" s="176"/>
      <c r="R76" s="176"/>
      <c r="S76" s="176"/>
      <c r="T76" s="176"/>
      <c r="U76" s="176"/>
      <c r="V76" s="176"/>
    </row>
    <row r="77" spans="1:22">
      <c r="A77" s="176"/>
      <c r="B77" s="176"/>
      <c r="C77" s="176"/>
      <c r="D77" s="176"/>
      <c r="E77" s="176"/>
      <c r="F77" s="176"/>
      <c r="G77" s="176"/>
      <c r="H77" s="176"/>
      <c r="I77" s="176"/>
      <c r="J77" s="176"/>
      <c r="K77" s="176"/>
      <c r="L77" s="176"/>
      <c r="M77" s="176"/>
      <c r="N77" s="176"/>
      <c r="O77" s="176"/>
      <c r="P77" s="176"/>
      <c r="Q77" s="176"/>
      <c r="R77" s="176"/>
      <c r="S77" s="176"/>
      <c r="T77" s="176"/>
      <c r="U77" s="176"/>
      <c r="V77" s="176"/>
    </row>
    <row r="78" spans="1:22">
      <c r="A78" s="176"/>
      <c r="B78" s="176"/>
      <c r="C78" s="176"/>
      <c r="D78" s="176"/>
      <c r="E78" s="176"/>
      <c r="F78" s="176"/>
      <c r="G78" s="176"/>
      <c r="H78" s="176"/>
      <c r="I78" s="176"/>
      <c r="J78" s="176"/>
      <c r="K78" s="176"/>
      <c r="L78" s="176"/>
      <c r="M78" s="176"/>
      <c r="N78" s="176"/>
      <c r="O78" s="176"/>
      <c r="P78" s="176"/>
      <c r="Q78" s="176"/>
      <c r="R78" s="176"/>
      <c r="S78" s="176"/>
      <c r="T78" s="176"/>
      <c r="U78" s="176"/>
      <c r="V78" s="176"/>
    </row>
  </sheetData>
  <sheetProtection algorithmName="SHA-512" hashValue="DdSWIGkD38+l1mGeCtrMBhQuOYxDqn1Qk/GN7bslUvIF8uG+WVKXbJ/5ywD9A1zqwX4unFNvdOtJN/pTSR53yg==" saltValue="buhAzvXoOcAZEx8wL26mSA==" spinCount="100000" sheet="1" selectLockedCells="1"/>
  <protectedRanges>
    <protectedRange sqref="N33:P34" name="Range13"/>
    <protectedRange sqref="Q7:Q8 F7:L8 C6:Q6" name="Range1"/>
    <protectedRange sqref="Q10 L11:Q11 F10:K11" name="Range2"/>
    <protectedRange sqref="Q12:Q14 M28:P28 F12:P12 F27:P27 F13:J26 L13:P26" name="Range5"/>
    <protectedRange sqref="H28" name="Range9"/>
    <protectedRange sqref="F29:F32" name="Range10"/>
    <protectedRange sqref="O29:P30" name="Range11"/>
    <protectedRange sqref="N33:P34" name="Range12"/>
  </protectedRanges>
  <mergeCells count="74">
    <mergeCell ref="N30:P30"/>
    <mergeCell ref="C27:G27"/>
    <mergeCell ref="H27:J27"/>
    <mergeCell ref="K27:M27"/>
    <mergeCell ref="N27:P27"/>
    <mergeCell ref="N28:P28"/>
    <mergeCell ref="B29:E29"/>
    <mergeCell ref="C25:G25"/>
    <mergeCell ref="H25:J25"/>
    <mergeCell ref="K25:M25"/>
    <mergeCell ref="N25:P25"/>
    <mergeCell ref="C26:G26"/>
    <mergeCell ref="H26:J26"/>
    <mergeCell ref="K26:M26"/>
    <mergeCell ref="N26:P26"/>
    <mergeCell ref="C23:G23"/>
    <mergeCell ref="H23:J23"/>
    <mergeCell ref="K23:M23"/>
    <mergeCell ref="N23:P23"/>
    <mergeCell ref="C24:G24"/>
    <mergeCell ref="H24:J24"/>
    <mergeCell ref="K24:M24"/>
    <mergeCell ref="N24:P24"/>
    <mergeCell ref="C21:G21"/>
    <mergeCell ref="H21:J21"/>
    <mergeCell ref="K21:M21"/>
    <mergeCell ref="N21:P21"/>
    <mergeCell ref="C22:G22"/>
    <mergeCell ref="H22:J22"/>
    <mergeCell ref="K22:M22"/>
    <mergeCell ref="N22:P22"/>
    <mergeCell ref="C19:G19"/>
    <mergeCell ref="H19:J19"/>
    <mergeCell ref="K19:M19"/>
    <mergeCell ref="N19:P19"/>
    <mergeCell ref="C20:G20"/>
    <mergeCell ref="H20:J20"/>
    <mergeCell ref="K20:M20"/>
    <mergeCell ref="N20:P20"/>
    <mergeCell ref="C17:G17"/>
    <mergeCell ref="H17:J17"/>
    <mergeCell ref="K17:M17"/>
    <mergeCell ref="N17:P17"/>
    <mergeCell ref="C18:G18"/>
    <mergeCell ref="H18:J18"/>
    <mergeCell ref="K18:M18"/>
    <mergeCell ref="N18:P18"/>
    <mergeCell ref="C15:G15"/>
    <mergeCell ref="H15:J15"/>
    <mergeCell ref="K15:M15"/>
    <mergeCell ref="N15:P15"/>
    <mergeCell ref="C16:G16"/>
    <mergeCell ref="H16:J16"/>
    <mergeCell ref="K16:M16"/>
    <mergeCell ref="N16:P16"/>
    <mergeCell ref="C13:G13"/>
    <mergeCell ref="H13:J13"/>
    <mergeCell ref="K13:M13"/>
    <mergeCell ref="N13:P13"/>
    <mergeCell ref="C14:G14"/>
    <mergeCell ref="H14:J14"/>
    <mergeCell ref="K14:M14"/>
    <mergeCell ref="N14:P14"/>
    <mergeCell ref="N10:P10"/>
    <mergeCell ref="B11:K11"/>
    <mergeCell ref="C12:G12"/>
    <mergeCell ref="H12:J12"/>
    <mergeCell ref="K12:M12"/>
    <mergeCell ref="N12:P12"/>
    <mergeCell ref="N9:P9"/>
    <mergeCell ref="B4:Q4"/>
    <mergeCell ref="B6:K6"/>
    <mergeCell ref="N7:P7"/>
    <mergeCell ref="N8:P8"/>
  </mergeCells>
  <dataValidations count="1">
    <dataValidation allowBlank="1" showErrorMessage="1" errorTitle="Input not valid" error="Please select the year by pushing the drop-down arrow and clicking the correct year" prompt="Select the year" sqref="B13:B27 IX13:IX27 ST13:ST27 ACP13:ACP27 AML13:AML27 AWH13:AWH27 BGD13:BGD27 BPZ13:BPZ27 BZV13:BZV27 CJR13:CJR27 CTN13:CTN27 DDJ13:DDJ27 DNF13:DNF27 DXB13:DXB27 EGX13:EGX27 EQT13:EQT27 FAP13:FAP27 FKL13:FKL27 FUH13:FUH27 GED13:GED27 GNZ13:GNZ27 GXV13:GXV27 HHR13:HHR27 HRN13:HRN27 IBJ13:IBJ27 ILF13:ILF27 IVB13:IVB27 JEX13:JEX27 JOT13:JOT27 JYP13:JYP27 KIL13:KIL27 KSH13:KSH27 LCD13:LCD27 LLZ13:LLZ27 LVV13:LVV27 MFR13:MFR27 MPN13:MPN27 MZJ13:MZJ27 NJF13:NJF27 NTB13:NTB27 OCX13:OCX27 OMT13:OMT27 OWP13:OWP27 PGL13:PGL27 PQH13:PQH27 QAD13:QAD27 QJZ13:QJZ27 QTV13:QTV27 RDR13:RDR27 RNN13:RNN27 RXJ13:RXJ27 SHF13:SHF27 SRB13:SRB27 TAX13:TAX27 TKT13:TKT27 TUP13:TUP27 UEL13:UEL27 UOH13:UOH27 UYD13:UYD27 VHZ13:VHZ27 VRV13:VRV27 WBR13:WBR27 WLN13:WLN27 WVJ13:WVJ27 B65549:B65563 IX65549:IX65563 ST65549:ST65563 ACP65549:ACP65563 AML65549:AML65563 AWH65549:AWH65563 BGD65549:BGD65563 BPZ65549:BPZ65563 BZV65549:BZV65563 CJR65549:CJR65563 CTN65549:CTN65563 DDJ65549:DDJ65563 DNF65549:DNF65563 DXB65549:DXB65563 EGX65549:EGX65563 EQT65549:EQT65563 FAP65549:FAP65563 FKL65549:FKL65563 FUH65549:FUH65563 GED65549:GED65563 GNZ65549:GNZ65563 GXV65549:GXV65563 HHR65549:HHR65563 HRN65549:HRN65563 IBJ65549:IBJ65563 ILF65549:ILF65563 IVB65549:IVB65563 JEX65549:JEX65563 JOT65549:JOT65563 JYP65549:JYP65563 KIL65549:KIL65563 KSH65549:KSH65563 LCD65549:LCD65563 LLZ65549:LLZ65563 LVV65549:LVV65563 MFR65549:MFR65563 MPN65549:MPN65563 MZJ65549:MZJ65563 NJF65549:NJF65563 NTB65549:NTB65563 OCX65549:OCX65563 OMT65549:OMT65563 OWP65549:OWP65563 PGL65549:PGL65563 PQH65549:PQH65563 QAD65549:QAD65563 QJZ65549:QJZ65563 QTV65549:QTV65563 RDR65549:RDR65563 RNN65549:RNN65563 RXJ65549:RXJ65563 SHF65549:SHF65563 SRB65549:SRB65563 TAX65549:TAX65563 TKT65549:TKT65563 TUP65549:TUP65563 UEL65549:UEL65563 UOH65549:UOH65563 UYD65549:UYD65563 VHZ65549:VHZ65563 VRV65549:VRV65563 WBR65549:WBR65563 WLN65549:WLN65563 WVJ65549:WVJ65563 B131085:B131099 IX131085:IX131099 ST131085:ST131099 ACP131085:ACP131099 AML131085:AML131099 AWH131085:AWH131099 BGD131085:BGD131099 BPZ131085:BPZ131099 BZV131085:BZV131099 CJR131085:CJR131099 CTN131085:CTN131099 DDJ131085:DDJ131099 DNF131085:DNF131099 DXB131085:DXB131099 EGX131085:EGX131099 EQT131085:EQT131099 FAP131085:FAP131099 FKL131085:FKL131099 FUH131085:FUH131099 GED131085:GED131099 GNZ131085:GNZ131099 GXV131085:GXV131099 HHR131085:HHR131099 HRN131085:HRN131099 IBJ131085:IBJ131099 ILF131085:ILF131099 IVB131085:IVB131099 JEX131085:JEX131099 JOT131085:JOT131099 JYP131085:JYP131099 KIL131085:KIL131099 KSH131085:KSH131099 LCD131085:LCD131099 LLZ131085:LLZ131099 LVV131085:LVV131099 MFR131085:MFR131099 MPN131085:MPN131099 MZJ131085:MZJ131099 NJF131085:NJF131099 NTB131085:NTB131099 OCX131085:OCX131099 OMT131085:OMT131099 OWP131085:OWP131099 PGL131085:PGL131099 PQH131085:PQH131099 QAD131085:QAD131099 QJZ131085:QJZ131099 QTV131085:QTV131099 RDR131085:RDR131099 RNN131085:RNN131099 RXJ131085:RXJ131099 SHF131085:SHF131099 SRB131085:SRB131099 TAX131085:TAX131099 TKT131085:TKT131099 TUP131085:TUP131099 UEL131085:UEL131099 UOH131085:UOH131099 UYD131085:UYD131099 VHZ131085:VHZ131099 VRV131085:VRV131099 WBR131085:WBR131099 WLN131085:WLN131099 WVJ131085:WVJ131099 B196621:B196635 IX196621:IX196635 ST196621:ST196635 ACP196621:ACP196635 AML196621:AML196635 AWH196621:AWH196635 BGD196621:BGD196635 BPZ196621:BPZ196635 BZV196621:BZV196635 CJR196621:CJR196635 CTN196621:CTN196635 DDJ196621:DDJ196635 DNF196621:DNF196635 DXB196621:DXB196635 EGX196621:EGX196635 EQT196621:EQT196635 FAP196621:FAP196635 FKL196621:FKL196635 FUH196621:FUH196635 GED196621:GED196635 GNZ196621:GNZ196635 GXV196621:GXV196635 HHR196621:HHR196635 HRN196621:HRN196635 IBJ196621:IBJ196635 ILF196621:ILF196635 IVB196621:IVB196635 JEX196621:JEX196635 JOT196621:JOT196635 JYP196621:JYP196635 KIL196621:KIL196635 KSH196621:KSH196635 LCD196621:LCD196635 LLZ196621:LLZ196635 LVV196621:LVV196635 MFR196621:MFR196635 MPN196621:MPN196635 MZJ196621:MZJ196635 NJF196621:NJF196635 NTB196621:NTB196635 OCX196621:OCX196635 OMT196621:OMT196635 OWP196621:OWP196635 PGL196621:PGL196635 PQH196621:PQH196635 QAD196621:QAD196635 QJZ196621:QJZ196635 QTV196621:QTV196635 RDR196621:RDR196635 RNN196621:RNN196635 RXJ196621:RXJ196635 SHF196621:SHF196635 SRB196621:SRB196635 TAX196621:TAX196635 TKT196621:TKT196635 TUP196621:TUP196635 UEL196621:UEL196635 UOH196621:UOH196635 UYD196621:UYD196635 VHZ196621:VHZ196635 VRV196621:VRV196635 WBR196621:WBR196635 WLN196621:WLN196635 WVJ196621:WVJ196635 B262157:B262171 IX262157:IX262171 ST262157:ST262171 ACP262157:ACP262171 AML262157:AML262171 AWH262157:AWH262171 BGD262157:BGD262171 BPZ262157:BPZ262171 BZV262157:BZV262171 CJR262157:CJR262171 CTN262157:CTN262171 DDJ262157:DDJ262171 DNF262157:DNF262171 DXB262157:DXB262171 EGX262157:EGX262171 EQT262157:EQT262171 FAP262157:FAP262171 FKL262157:FKL262171 FUH262157:FUH262171 GED262157:GED262171 GNZ262157:GNZ262171 GXV262157:GXV262171 HHR262157:HHR262171 HRN262157:HRN262171 IBJ262157:IBJ262171 ILF262157:ILF262171 IVB262157:IVB262171 JEX262157:JEX262171 JOT262157:JOT262171 JYP262157:JYP262171 KIL262157:KIL262171 KSH262157:KSH262171 LCD262157:LCD262171 LLZ262157:LLZ262171 LVV262157:LVV262171 MFR262157:MFR262171 MPN262157:MPN262171 MZJ262157:MZJ262171 NJF262157:NJF262171 NTB262157:NTB262171 OCX262157:OCX262171 OMT262157:OMT262171 OWP262157:OWP262171 PGL262157:PGL262171 PQH262157:PQH262171 QAD262157:QAD262171 QJZ262157:QJZ262171 QTV262157:QTV262171 RDR262157:RDR262171 RNN262157:RNN262171 RXJ262157:RXJ262171 SHF262157:SHF262171 SRB262157:SRB262171 TAX262157:TAX262171 TKT262157:TKT262171 TUP262157:TUP262171 UEL262157:UEL262171 UOH262157:UOH262171 UYD262157:UYD262171 VHZ262157:VHZ262171 VRV262157:VRV262171 WBR262157:WBR262171 WLN262157:WLN262171 WVJ262157:WVJ262171 B327693:B327707 IX327693:IX327707 ST327693:ST327707 ACP327693:ACP327707 AML327693:AML327707 AWH327693:AWH327707 BGD327693:BGD327707 BPZ327693:BPZ327707 BZV327693:BZV327707 CJR327693:CJR327707 CTN327693:CTN327707 DDJ327693:DDJ327707 DNF327693:DNF327707 DXB327693:DXB327707 EGX327693:EGX327707 EQT327693:EQT327707 FAP327693:FAP327707 FKL327693:FKL327707 FUH327693:FUH327707 GED327693:GED327707 GNZ327693:GNZ327707 GXV327693:GXV327707 HHR327693:HHR327707 HRN327693:HRN327707 IBJ327693:IBJ327707 ILF327693:ILF327707 IVB327693:IVB327707 JEX327693:JEX327707 JOT327693:JOT327707 JYP327693:JYP327707 KIL327693:KIL327707 KSH327693:KSH327707 LCD327693:LCD327707 LLZ327693:LLZ327707 LVV327693:LVV327707 MFR327693:MFR327707 MPN327693:MPN327707 MZJ327693:MZJ327707 NJF327693:NJF327707 NTB327693:NTB327707 OCX327693:OCX327707 OMT327693:OMT327707 OWP327693:OWP327707 PGL327693:PGL327707 PQH327693:PQH327707 QAD327693:QAD327707 QJZ327693:QJZ327707 QTV327693:QTV327707 RDR327693:RDR327707 RNN327693:RNN327707 RXJ327693:RXJ327707 SHF327693:SHF327707 SRB327693:SRB327707 TAX327693:TAX327707 TKT327693:TKT327707 TUP327693:TUP327707 UEL327693:UEL327707 UOH327693:UOH327707 UYD327693:UYD327707 VHZ327693:VHZ327707 VRV327693:VRV327707 WBR327693:WBR327707 WLN327693:WLN327707 WVJ327693:WVJ327707 B393229:B393243 IX393229:IX393243 ST393229:ST393243 ACP393229:ACP393243 AML393229:AML393243 AWH393229:AWH393243 BGD393229:BGD393243 BPZ393229:BPZ393243 BZV393229:BZV393243 CJR393229:CJR393243 CTN393229:CTN393243 DDJ393229:DDJ393243 DNF393229:DNF393243 DXB393229:DXB393243 EGX393229:EGX393243 EQT393229:EQT393243 FAP393229:FAP393243 FKL393229:FKL393243 FUH393229:FUH393243 GED393229:GED393243 GNZ393229:GNZ393243 GXV393229:GXV393243 HHR393229:HHR393243 HRN393229:HRN393243 IBJ393229:IBJ393243 ILF393229:ILF393243 IVB393229:IVB393243 JEX393229:JEX393243 JOT393229:JOT393243 JYP393229:JYP393243 KIL393229:KIL393243 KSH393229:KSH393243 LCD393229:LCD393243 LLZ393229:LLZ393243 LVV393229:LVV393243 MFR393229:MFR393243 MPN393229:MPN393243 MZJ393229:MZJ393243 NJF393229:NJF393243 NTB393229:NTB393243 OCX393229:OCX393243 OMT393229:OMT393243 OWP393229:OWP393243 PGL393229:PGL393243 PQH393229:PQH393243 QAD393229:QAD393243 QJZ393229:QJZ393243 QTV393229:QTV393243 RDR393229:RDR393243 RNN393229:RNN393243 RXJ393229:RXJ393243 SHF393229:SHF393243 SRB393229:SRB393243 TAX393229:TAX393243 TKT393229:TKT393243 TUP393229:TUP393243 UEL393229:UEL393243 UOH393229:UOH393243 UYD393229:UYD393243 VHZ393229:VHZ393243 VRV393229:VRV393243 WBR393229:WBR393243 WLN393229:WLN393243 WVJ393229:WVJ393243 B458765:B458779 IX458765:IX458779 ST458765:ST458779 ACP458765:ACP458779 AML458765:AML458779 AWH458765:AWH458779 BGD458765:BGD458779 BPZ458765:BPZ458779 BZV458765:BZV458779 CJR458765:CJR458779 CTN458765:CTN458779 DDJ458765:DDJ458779 DNF458765:DNF458779 DXB458765:DXB458779 EGX458765:EGX458779 EQT458765:EQT458779 FAP458765:FAP458779 FKL458765:FKL458779 FUH458765:FUH458779 GED458765:GED458779 GNZ458765:GNZ458779 GXV458765:GXV458779 HHR458765:HHR458779 HRN458765:HRN458779 IBJ458765:IBJ458779 ILF458765:ILF458779 IVB458765:IVB458779 JEX458765:JEX458779 JOT458765:JOT458779 JYP458765:JYP458779 KIL458765:KIL458779 KSH458765:KSH458779 LCD458765:LCD458779 LLZ458765:LLZ458779 LVV458765:LVV458779 MFR458765:MFR458779 MPN458765:MPN458779 MZJ458765:MZJ458779 NJF458765:NJF458779 NTB458765:NTB458779 OCX458765:OCX458779 OMT458765:OMT458779 OWP458765:OWP458779 PGL458765:PGL458779 PQH458765:PQH458779 QAD458765:QAD458779 QJZ458765:QJZ458779 QTV458765:QTV458779 RDR458765:RDR458779 RNN458765:RNN458779 RXJ458765:RXJ458779 SHF458765:SHF458779 SRB458765:SRB458779 TAX458765:TAX458779 TKT458765:TKT458779 TUP458765:TUP458779 UEL458765:UEL458779 UOH458765:UOH458779 UYD458765:UYD458779 VHZ458765:VHZ458779 VRV458765:VRV458779 WBR458765:WBR458779 WLN458765:WLN458779 WVJ458765:WVJ458779 B524301:B524315 IX524301:IX524315 ST524301:ST524315 ACP524301:ACP524315 AML524301:AML524315 AWH524301:AWH524315 BGD524301:BGD524315 BPZ524301:BPZ524315 BZV524301:BZV524315 CJR524301:CJR524315 CTN524301:CTN524315 DDJ524301:DDJ524315 DNF524301:DNF524315 DXB524301:DXB524315 EGX524301:EGX524315 EQT524301:EQT524315 FAP524301:FAP524315 FKL524301:FKL524315 FUH524301:FUH524315 GED524301:GED524315 GNZ524301:GNZ524315 GXV524301:GXV524315 HHR524301:HHR524315 HRN524301:HRN524315 IBJ524301:IBJ524315 ILF524301:ILF524315 IVB524301:IVB524315 JEX524301:JEX524315 JOT524301:JOT524315 JYP524301:JYP524315 KIL524301:KIL524315 KSH524301:KSH524315 LCD524301:LCD524315 LLZ524301:LLZ524315 LVV524301:LVV524315 MFR524301:MFR524315 MPN524301:MPN524315 MZJ524301:MZJ524315 NJF524301:NJF524315 NTB524301:NTB524315 OCX524301:OCX524315 OMT524301:OMT524315 OWP524301:OWP524315 PGL524301:PGL524315 PQH524301:PQH524315 QAD524301:QAD524315 QJZ524301:QJZ524315 QTV524301:QTV524315 RDR524301:RDR524315 RNN524301:RNN524315 RXJ524301:RXJ524315 SHF524301:SHF524315 SRB524301:SRB524315 TAX524301:TAX524315 TKT524301:TKT524315 TUP524301:TUP524315 UEL524301:UEL524315 UOH524301:UOH524315 UYD524301:UYD524315 VHZ524301:VHZ524315 VRV524301:VRV524315 WBR524301:WBR524315 WLN524301:WLN524315 WVJ524301:WVJ524315 B589837:B589851 IX589837:IX589851 ST589837:ST589851 ACP589837:ACP589851 AML589837:AML589851 AWH589837:AWH589851 BGD589837:BGD589851 BPZ589837:BPZ589851 BZV589837:BZV589851 CJR589837:CJR589851 CTN589837:CTN589851 DDJ589837:DDJ589851 DNF589837:DNF589851 DXB589837:DXB589851 EGX589837:EGX589851 EQT589837:EQT589851 FAP589837:FAP589851 FKL589837:FKL589851 FUH589837:FUH589851 GED589837:GED589851 GNZ589837:GNZ589851 GXV589837:GXV589851 HHR589837:HHR589851 HRN589837:HRN589851 IBJ589837:IBJ589851 ILF589837:ILF589851 IVB589837:IVB589851 JEX589837:JEX589851 JOT589837:JOT589851 JYP589837:JYP589851 KIL589837:KIL589851 KSH589837:KSH589851 LCD589837:LCD589851 LLZ589837:LLZ589851 LVV589837:LVV589851 MFR589837:MFR589851 MPN589837:MPN589851 MZJ589837:MZJ589851 NJF589837:NJF589851 NTB589837:NTB589851 OCX589837:OCX589851 OMT589837:OMT589851 OWP589837:OWP589851 PGL589837:PGL589851 PQH589837:PQH589851 QAD589837:QAD589851 QJZ589837:QJZ589851 QTV589837:QTV589851 RDR589837:RDR589851 RNN589837:RNN589851 RXJ589837:RXJ589851 SHF589837:SHF589851 SRB589837:SRB589851 TAX589837:TAX589851 TKT589837:TKT589851 TUP589837:TUP589851 UEL589837:UEL589851 UOH589837:UOH589851 UYD589837:UYD589851 VHZ589837:VHZ589851 VRV589837:VRV589851 WBR589837:WBR589851 WLN589837:WLN589851 WVJ589837:WVJ589851 B655373:B655387 IX655373:IX655387 ST655373:ST655387 ACP655373:ACP655387 AML655373:AML655387 AWH655373:AWH655387 BGD655373:BGD655387 BPZ655373:BPZ655387 BZV655373:BZV655387 CJR655373:CJR655387 CTN655373:CTN655387 DDJ655373:DDJ655387 DNF655373:DNF655387 DXB655373:DXB655387 EGX655373:EGX655387 EQT655373:EQT655387 FAP655373:FAP655387 FKL655373:FKL655387 FUH655373:FUH655387 GED655373:GED655387 GNZ655373:GNZ655387 GXV655373:GXV655387 HHR655373:HHR655387 HRN655373:HRN655387 IBJ655373:IBJ655387 ILF655373:ILF655387 IVB655373:IVB655387 JEX655373:JEX655387 JOT655373:JOT655387 JYP655373:JYP655387 KIL655373:KIL655387 KSH655373:KSH655387 LCD655373:LCD655387 LLZ655373:LLZ655387 LVV655373:LVV655387 MFR655373:MFR655387 MPN655373:MPN655387 MZJ655373:MZJ655387 NJF655373:NJF655387 NTB655373:NTB655387 OCX655373:OCX655387 OMT655373:OMT655387 OWP655373:OWP655387 PGL655373:PGL655387 PQH655373:PQH655387 QAD655373:QAD655387 QJZ655373:QJZ655387 QTV655373:QTV655387 RDR655373:RDR655387 RNN655373:RNN655387 RXJ655373:RXJ655387 SHF655373:SHF655387 SRB655373:SRB655387 TAX655373:TAX655387 TKT655373:TKT655387 TUP655373:TUP655387 UEL655373:UEL655387 UOH655373:UOH655387 UYD655373:UYD655387 VHZ655373:VHZ655387 VRV655373:VRV655387 WBR655373:WBR655387 WLN655373:WLN655387 WVJ655373:WVJ655387 B720909:B720923 IX720909:IX720923 ST720909:ST720923 ACP720909:ACP720923 AML720909:AML720923 AWH720909:AWH720923 BGD720909:BGD720923 BPZ720909:BPZ720923 BZV720909:BZV720923 CJR720909:CJR720923 CTN720909:CTN720923 DDJ720909:DDJ720923 DNF720909:DNF720923 DXB720909:DXB720923 EGX720909:EGX720923 EQT720909:EQT720923 FAP720909:FAP720923 FKL720909:FKL720923 FUH720909:FUH720923 GED720909:GED720923 GNZ720909:GNZ720923 GXV720909:GXV720923 HHR720909:HHR720923 HRN720909:HRN720923 IBJ720909:IBJ720923 ILF720909:ILF720923 IVB720909:IVB720923 JEX720909:JEX720923 JOT720909:JOT720923 JYP720909:JYP720923 KIL720909:KIL720923 KSH720909:KSH720923 LCD720909:LCD720923 LLZ720909:LLZ720923 LVV720909:LVV720923 MFR720909:MFR720923 MPN720909:MPN720923 MZJ720909:MZJ720923 NJF720909:NJF720923 NTB720909:NTB720923 OCX720909:OCX720923 OMT720909:OMT720923 OWP720909:OWP720923 PGL720909:PGL720923 PQH720909:PQH720923 QAD720909:QAD720923 QJZ720909:QJZ720923 QTV720909:QTV720923 RDR720909:RDR720923 RNN720909:RNN720923 RXJ720909:RXJ720923 SHF720909:SHF720923 SRB720909:SRB720923 TAX720909:TAX720923 TKT720909:TKT720923 TUP720909:TUP720923 UEL720909:UEL720923 UOH720909:UOH720923 UYD720909:UYD720923 VHZ720909:VHZ720923 VRV720909:VRV720923 WBR720909:WBR720923 WLN720909:WLN720923 WVJ720909:WVJ720923 B786445:B786459 IX786445:IX786459 ST786445:ST786459 ACP786445:ACP786459 AML786445:AML786459 AWH786445:AWH786459 BGD786445:BGD786459 BPZ786445:BPZ786459 BZV786445:BZV786459 CJR786445:CJR786459 CTN786445:CTN786459 DDJ786445:DDJ786459 DNF786445:DNF786459 DXB786445:DXB786459 EGX786445:EGX786459 EQT786445:EQT786459 FAP786445:FAP786459 FKL786445:FKL786459 FUH786445:FUH786459 GED786445:GED786459 GNZ786445:GNZ786459 GXV786445:GXV786459 HHR786445:HHR786459 HRN786445:HRN786459 IBJ786445:IBJ786459 ILF786445:ILF786459 IVB786445:IVB786459 JEX786445:JEX786459 JOT786445:JOT786459 JYP786445:JYP786459 KIL786445:KIL786459 KSH786445:KSH786459 LCD786445:LCD786459 LLZ786445:LLZ786459 LVV786445:LVV786459 MFR786445:MFR786459 MPN786445:MPN786459 MZJ786445:MZJ786459 NJF786445:NJF786459 NTB786445:NTB786459 OCX786445:OCX786459 OMT786445:OMT786459 OWP786445:OWP786459 PGL786445:PGL786459 PQH786445:PQH786459 QAD786445:QAD786459 QJZ786445:QJZ786459 QTV786445:QTV786459 RDR786445:RDR786459 RNN786445:RNN786459 RXJ786445:RXJ786459 SHF786445:SHF786459 SRB786445:SRB786459 TAX786445:TAX786459 TKT786445:TKT786459 TUP786445:TUP786459 UEL786445:UEL786459 UOH786445:UOH786459 UYD786445:UYD786459 VHZ786445:VHZ786459 VRV786445:VRV786459 WBR786445:WBR786459 WLN786445:WLN786459 WVJ786445:WVJ786459 B851981:B851995 IX851981:IX851995 ST851981:ST851995 ACP851981:ACP851995 AML851981:AML851995 AWH851981:AWH851995 BGD851981:BGD851995 BPZ851981:BPZ851995 BZV851981:BZV851995 CJR851981:CJR851995 CTN851981:CTN851995 DDJ851981:DDJ851995 DNF851981:DNF851995 DXB851981:DXB851995 EGX851981:EGX851995 EQT851981:EQT851995 FAP851981:FAP851995 FKL851981:FKL851995 FUH851981:FUH851995 GED851981:GED851995 GNZ851981:GNZ851995 GXV851981:GXV851995 HHR851981:HHR851995 HRN851981:HRN851995 IBJ851981:IBJ851995 ILF851981:ILF851995 IVB851981:IVB851995 JEX851981:JEX851995 JOT851981:JOT851995 JYP851981:JYP851995 KIL851981:KIL851995 KSH851981:KSH851995 LCD851981:LCD851995 LLZ851981:LLZ851995 LVV851981:LVV851995 MFR851981:MFR851995 MPN851981:MPN851995 MZJ851981:MZJ851995 NJF851981:NJF851995 NTB851981:NTB851995 OCX851981:OCX851995 OMT851981:OMT851995 OWP851981:OWP851995 PGL851981:PGL851995 PQH851981:PQH851995 QAD851981:QAD851995 QJZ851981:QJZ851995 QTV851981:QTV851995 RDR851981:RDR851995 RNN851981:RNN851995 RXJ851981:RXJ851995 SHF851981:SHF851995 SRB851981:SRB851995 TAX851981:TAX851995 TKT851981:TKT851995 TUP851981:TUP851995 UEL851981:UEL851995 UOH851981:UOH851995 UYD851981:UYD851995 VHZ851981:VHZ851995 VRV851981:VRV851995 WBR851981:WBR851995 WLN851981:WLN851995 WVJ851981:WVJ851995 B917517:B917531 IX917517:IX917531 ST917517:ST917531 ACP917517:ACP917531 AML917517:AML917531 AWH917517:AWH917531 BGD917517:BGD917531 BPZ917517:BPZ917531 BZV917517:BZV917531 CJR917517:CJR917531 CTN917517:CTN917531 DDJ917517:DDJ917531 DNF917517:DNF917531 DXB917517:DXB917531 EGX917517:EGX917531 EQT917517:EQT917531 FAP917517:FAP917531 FKL917517:FKL917531 FUH917517:FUH917531 GED917517:GED917531 GNZ917517:GNZ917531 GXV917517:GXV917531 HHR917517:HHR917531 HRN917517:HRN917531 IBJ917517:IBJ917531 ILF917517:ILF917531 IVB917517:IVB917531 JEX917517:JEX917531 JOT917517:JOT917531 JYP917517:JYP917531 KIL917517:KIL917531 KSH917517:KSH917531 LCD917517:LCD917531 LLZ917517:LLZ917531 LVV917517:LVV917531 MFR917517:MFR917531 MPN917517:MPN917531 MZJ917517:MZJ917531 NJF917517:NJF917531 NTB917517:NTB917531 OCX917517:OCX917531 OMT917517:OMT917531 OWP917517:OWP917531 PGL917517:PGL917531 PQH917517:PQH917531 QAD917517:QAD917531 QJZ917517:QJZ917531 QTV917517:QTV917531 RDR917517:RDR917531 RNN917517:RNN917531 RXJ917517:RXJ917531 SHF917517:SHF917531 SRB917517:SRB917531 TAX917517:TAX917531 TKT917517:TKT917531 TUP917517:TUP917531 UEL917517:UEL917531 UOH917517:UOH917531 UYD917517:UYD917531 VHZ917517:VHZ917531 VRV917517:VRV917531 WBR917517:WBR917531 WLN917517:WLN917531 WVJ917517:WVJ917531 B983053:B983067 IX983053:IX983067 ST983053:ST983067 ACP983053:ACP983067 AML983053:AML983067 AWH983053:AWH983067 BGD983053:BGD983067 BPZ983053:BPZ983067 BZV983053:BZV983067 CJR983053:CJR983067 CTN983053:CTN983067 DDJ983053:DDJ983067 DNF983053:DNF983067 DXB983053:DXB983067 EGX983053:EGX983067 EQT983053:EQT983067 FAP983053:FAP983067 FKL983053:FKL983067 FUH983053:FUH983067 GED983053:GED983067 GNZ983053:GNZ983067 GXV983053:GXV983067 HHR983053:HHR983067 HRN983053:HRN983067 IBJ983053:IBJ983067 ILF983053:ILF983067 IVB983053:IVB983067 JEX983053:JEX983067 JOT983053:JOT983067 JYP983053:JYP983067 KIL983053:KIL983067 KSH983053:KSH983067 LCD983053:LCD983067 LLZ983053:LLZ983067 LVV983053:LVV983067 MFR983053:MFR983067 MPN983053:MPN983067 MZJ983053:MZJ983067 NJF983053:NJF983067 NTB983053:NTB983067 OCX983053:OCX983067 OMT983053:OMT983067 OWP983053:OWP983067 PGL983053:PGL983067 PQH983053:PQH983067 QAD983053:QAD983067 QJZ983053:QJZ983067 QTV983053:QTV983067 RDR983053:RDR983067 RNN983053:RNN983067 RXJ983053:RXJ983067 SHF983053:SHF983067 SRB983053:SRB983067 TAX983053:TAX983067 TKT983053:TKT983067 TUP983053:TUP983067 UEL983053:UEL983067 UOH983053:UOH983067 UYD983053:UYD983067 VHZ983053:VHZ983067 VRV983053:VRV983067 WBR983053:WBR983067 WLN983053:WLN983067 WVJ983053:WVJ983067" xr:uid="{D73F72F2-9D2F-40A4-BD38-3399AE7726BD}"/>
  </dataValidations>
  <hyperlinks>
    <hyperlink ref="B4:Q4" r:id="rId1" display="https://www.nzta.govt.nz/resources/monetised-benefits-and-costs-manual" xr:uid="{9064265C-8A15-4F3B-97E0-E9A4ABA54F57}"/>
  </hyperlinks>
  <printOptions horizontalCentered="1"/>
  <pageMargins left="0.74803149606299213" right="0.70866141732283472" top="0.74803149606299213" bottom="0.9055118110236221" header="0.39370078740157483" footer="0.39370078740157483"/>
  <pageSetup paperSize="9" scale="93" orientation="portrait" r:id="rId2"/>
  <headerFooter scaleWithDoc="0" alignWithMargins="0">
    <oddHeader xml:space="preserve">&amp;L&amp;"-,Regular"&amp;8&amp;F&amp;R&amp;"-,Regular"&amp;8&amp;A
______________________________________________________________________________________________
</oddHeader>
    <oddFooter>&amp;L______________________________________________________________________________________________
&amp;"Verdana,Regular"&amp;8NZ Transport Agency’s Economic evaluation manual 
Effective from Jul 2013</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3E01D-FC2E-494B-A866-5EB5184DB113}">
  <sheetPr>
    <pageSetUpPr fitToPage="1"/>
  </sheetPr>
  <dimension ref="A1:Y78"/>
  <sheetViews>
    <sheetView zoomScaleNormal="100" zoomScaleSheetLayoutView="100" workbookViewId="0">
      <selection activeCell="C22" sqref="C22:G22"/>
    </sheetView>
  </sheetViews>
  <sheetFormatPr defaultColWidth="7.75" defaultRowHeight="13.5"/>
  <cols>
    <col min="1" max="1" width="2.5" style="181" customWidth="1"/>
    <col min="2" max="2" width="12.08203125" style="181" customWidth="1"/>
    <col min="3" max="7" width="4.5" style="181" customWidth="1"/>
    <col min="8" max="10" width="5.08203125" style="181" customWidth="1"/>
    <col min="11" max="16" width="4.5" style="181" customWidth="1"/>
    <col min="17" max="17" width="3.25" style="181" customWidth="1"/>
    <col min="18" max="19" width="7.75" style="181"/>
    <col min="20" max="20" width="8.33203125" style="181" bestFit="1" customWidth="1"/>
    <col min="21" max="256" width="7.75" style="181"/>
    <col min="257" max="257" width="2.5" style="181" customWidth="1"/>
    <col min="258" max="258" width="12.08203125" style="181" customWidth="1"/>
    <col min="259" max="263" width="4.5" style="181" customWidth="1"/>
    <col min="264" max="266" width="5.08203125" style="181" customWidth="1"/>
    <col min="267" max="272" width="4.5" style="181" customWidth="1"/>
    <col min="273" max="273" width="3.25" style="181" customWidth="1"/>
    <col min="274" max="275" width="7.75" style="181"/>
    <col min="276" max="276" width="8.33203125" style="181" bestFit="1" customWidth="1"/>
    <col min="277" max="512" width="7.75" style="181"/>
    <col min="513" max="513" width="2.5" style="181" customWidth="1"/>
    <col min="514" max="514" width="12.08203125" style="181" customWidth="1"/>
    <col min="515" max="519" width="4.5" style="181" customWidth="1"/>
    <col min="520" max="522" width="5.08203125" style="181" customWidth="1"/>
    <col min="523" max="528" width="4.5" style="181" customWidth="1"/>
    <col min="529" max="529" width="3.25" style="181" customWidth="1"/>
    <col min="530" max="531" width="7.75" style="181"/>
    <col min="532" max="532" width="8.33203125" style="181" bestFit="1" customWidth="1"/>
    <col min="533" max="768" width="7.75" style="181"/>
    <col min="769" max="769" width="2.5" style="181" customWidth="1"/>
    <col min="770" max="770" width="12.08203125" style="181" customWidth="1"/>
    <col min="771" max="775" width="4.5" style="181" customWidth="1"/>
    <col min="776" max="778" width="5.08203125" style="181" customWidth="1"/>
    <col min="779" max="784" width="4.5" style="181" customWidth="1"/>
    <col min="785" max="785" width="3.25" style="181" customWidth="1"/>
    <col min="786" max="787" width="7.75" style="181"/>
    <col min="788" max="788" width="8.33203125" style="181" bestFit="1" customWidth="1"/>
    <col min="789" max="1024" width="7.75" style="181"/>
    <col min="1025" max="1025" width="2.5" style="181" customWidth="1"/>
    <col min="1026" max="1026" width="12.08203125" style="181" customWidth="1"/>
    <col min="1027" max="1031" width="4.5" style="181" customWidth="1"/>
    <col min="1032" max="1034" width="5.08203125" style="181" customWidth="1"/>
    <col min="1035" max="1040" width="4.5" style="181" customWidth="1"/>
    <col min="1041" max="1041" width="3.25" style="181" customWidth="1"/>
    <col min="1042" max="1043" width="7.75" style="181"/>
    <col min="1044" max="1044" width="8.33203125" style="181" bestFit="1" customWidth="1"/>
    <col min="1045" max="1280" width="7.75" style="181"/>
    <col min="1281" max="1281" width="2.5" style="181" customWidth="1"/>
    <col min="1282" max="1282" width="12.08203125" style="181" customWidth="1"/>
    <col min="1283" max="1287" width="4.5" style="181" customWidth="1"/>
    <col min="1288" max="1290" width="5.08203125" style="181" customWidth="1"/>
    <col min="1291" max="1296" width="4.5" style="181" customWidth="1"/>
    <col min="1297" max="1297" width="3.25" style="181" customWidth="1"/>
    <col min="1298" max="1299" width="7.75" style="181"/>
    <col min="1300" max="1300" width="8.33203125" style="181" bestFit="1" customWidth="1"/>
    <col min="1301" max="1536" width="7.75" style="181"/>
    <col min="1537" max="1537" width="2.5" style="181" customWidth="1"/>
    <col min="1538" max="1538" width="12.08203125" style="181" customWidth="1"/>
    <col min="1539" max="1543" width="4.5" style="181" customWidth="1"/>
    <col min="1544" max="1546" width="5.08203125" style="181" customWidth="1"/>
    <col min="1547" max="1552" width="4.5" style="181" customWidth="1"/>
    <col min="1553" max="1553" width="3.25" style="181" customWidth="1"/>
    <col min="1554" max="1555" width="7.75" style="181"/>
    <col min="1556" max="1556" width="8.33203125" style="181" bestFit="1" customWidth="1"/>
    <col min="1557" max="1792" width="7.75" style="181"/>
    <col min="1793" max="1793" width="2.5" style="181" customWidth="1"/>
    <col min="1794" max="1794" width="12.08203125" style="181" customWidth="1"/>
    <col min="1795" max="1799" width="4.5" style="181" customWidth="1"/>
    <col min="1800" max="1802" width="5.08203125" style="181" customWidth="1"/>
    <col min="1803" max="1808" width="4.5" style="181" customWidth="1"/>
    <col min="1809" max="1809" width="3.25" style="181" customWidth="1"/>
    <col min="1810" max="1811" width="7.75" style="181"/>
    <col min="1812" max="1812" width="8.33203125" style="181" bestFit="1" customWidth="1"/>
    <col min="1813" max="2048" width="7.75" style="181"/>
    <col min="2049" max="2049" width="2.5" style="181" customWidth="1"/>
    <col min="2050" max="2050" width="12.08203125" style="181" customWidth="1"/>
    <col min="2051" max="2055" width="4.5" style="181" customWidth="1"/>
    <col min="2056" max="2058" width="5.08203125" style="181" customWidth="1"/>
    <col min="2059" max="2064" width="4.5" style="181" customWidth="1"/>
    <col min="2065" max="2065" width="3.25" style="181" customWidth="1"/>
    <col min="2066" max="2067" width="7.75" style="181"/>
    <col min="2068" max="2068" width="8.33203125" style="181" bestFit="1" customWidth="1"/>
    <col min="2069" max="2304" width="7.75" style="181"/>
    <col min="2305" max="2305" width="2.5" style="181" customWidth="1"/>
    <col min="2306" max="2306" width="12.08203125" style="181" customWidth="1"/>
    <col min="2307" max="2311" width="4.5" style="181" customWidth="1"/>
    <col min="2312" max="2314" width="5.08203125" style="181" customWidth="1"/>
    <col min="2315" max="2320" width="4.5" style="181" customWidth="1"/>
    <col min="2321" max="2321" width="3.25" style="181" customWidth="1"/>
    <col min="2322" max="2323" width="7.75" style="181"/>
    <col min="2324" max="2324" width="8.33203125" style="181" bestFit="1" customWidth="1"/>
    <col min="2325" max="2560" width="7.75" style="181"/>
    <col min="2561" max="2561" width="2.5" style="181" customWidth="1"/>
    <col min="2562" max="2562" width="12.08203125" style="181" customWidth="1"/>
    <col min="2563" max="2567" width="4.5" style="181" customWidth="1"/>
    <col min="2568" max="2570" width="5.08203125" style="181" customWidth="1"/>
    <col min="2571" max="2576" width="4.5" style="181" customWidth="1"/>
    <col min="2577" max="2577" width="3.25" style="181" customWidth="1"/>
    <col min="2578" max="2579" width="7.75" style="181"/>
    <col min="2580" max="2580" width="8.33203125" style="181" bestFit="1" customWidth="1"/>
    <col min="2581" max="2816" width="7.75" style="181"/>
    <col min="2817" max="2817" width="2.5" style="181" customWidth="1"/>
    <col min="2818" max="2818" width="12.08203125" style="181" customWidth="1"/>
    <col min="2819" max="2823" width="4.5" style="181" customWidth="1"/>
    <col min="2824" max="2826" width="5.08203125" style="181" customWidth="1"/>
    <col min="2827" max="2832" width="4.5" style="181" customWidth="1"/>
    <col min="2833" max="2833" width="3.25" style="181" customWidth="1"/>
    <col min="2834" max="2835" width="7.75" style="181"/>
    <col min="2836" max="2836" width="8.33203125" style="181" bestFit="1" customWidth="1"/>
    <col min="2837" max="3072" width="7.75" style="181"/>
    <col min="3073" max="3073" width="2.5" style="181" customWidth="1"/>
    <col min="3074" max="3074" width="12.08203125" style="181" customWidth="1"/>
    <col min="3075" max="3079" width="4.5" style="181" customWidth="1"/>
    <col min="3080" max="3082" width="5.08203125" style="181" customWidth="1"/>
    <col min="3083" max="3088" width="4.5" style="181" customWidth="1"/>
    <col min="3089" max="3089" width="3.25" style="181" customWidth="1"/>
    <col min="3090" max="3091" width="7.75" style="181"/>
    <col min="3092" max="3092" width="8.33203125" style="181" bestFit="1" customWidth="1"/>
    <col min="3093" max="3328" width="7.75" style="181"/>
    <col min="3329" max="3329" width="2.5" style="181" customWidth="1"/>
    <col min="3330" max="3330" width="12.08203125" style="181" customWidth="1"/>
    <col min="3331" max="3335" width="4.5" style="181" customWidth="1"/>
    <col min="3336" max="3338" width="5.08203125" style="181" customWidth="1"/>
    <col min="3339" max="3344" width="4.5" style="181" customWidth="1"/>
    <col min="3345" max="3345" width="3.25" style="181" customWidth="1"/>
    <col min="3346" max="3347" width="7.75" style="181"/>
    <col min="3348" max="3348" width="8.33203125" style="181" bestFit="1" customWidth="1"/>
    <col min="3349" max="3584" width="7.75" style="181"/>
    <col min="3585" max="3585" width="2.5" style="181" customWidth="1"/>
    <col min="3586" max="3586" width="12.08203125" style="181" customWidth="1"/>
    <col min="3587" max="3591" width="4.5" style="181" customWidth="1"/>
    <col min="3592" max="3594" width="5.08203125" style="181" customWidth="1"/>
    <col min="3595" max="3600" width="4.5" style="181" customWidth="1"/>
    <col min="3601" max="3601" width="3.25" style="181" customWidth="1"/>
    <col min="3602" max="3603" width="7.75" style="181"/>
    <col min="3604" max="3604" width="8.33203125" style="181" bestFit="1" customWidth="1"/>
    <col min="3605" max="3840" width="7.75" style="181"/>
    <col min="3841" max="3841" width="2.5" style="181" customWidth="1"/>
    <col min="3842" max="3842" width="12.08203125" style="181" customWidth="1"/>
    <col min="3843" max="3847" width="4.5" style="181" customWidth="1"/>
    <col min="3848" max="3850" width="5.08203125" style="181" customWidth="1"/>
    <col min="3851" max="3856" width="4.5" style="181" customWidth="1"/>
    <col min="3857" max="3857" width="3.25" style="181" customWidth="1"/>
    <col min="3858" max="3859" width="7.75" style="181"/>
    <col min="3860" max="3860" width="8.33203125" style="181" bestFit="1" customWidth="1"/>
    <col min="3861" max="4096" width="7.75" style="181"/>
    <col min="4097" max="4097" width="2.5" style="181" customWidth="1"/>
    <col min="4098" max="4098" width="12.08203125" style="181" customWidth="1"/>
    <col min="4099" max="4103" width="4.5" style="181" customWidth="1"/>
    <col min="4104" max="4106" width="5.08203125" style="181" customWidth="1"/>
    <col min="4107" max="4112" width="4.5" style="181" customWidth="1"/>
    <col min="4113" max="4113" width="3.25" style="181" customWidth="1"/>
    <col min="4114" max="4115" width="7.75" style="181"/>
    <col min="4116" max="4116" width="8.33203125" style="181" bestFit="1" customWidth="1"/>
    <col min="4117" max="4352" width="7.75" style="181"/>
    <col min="4353" max="4353" width="2.5" style="181" customWidth="1"/>
    <col min="4354" max="4354" width="12.08203125" style="181" customWidth="1"/>
    <col min="4355" max="4359" width="4.5" style="181" customWidth="1"/>
    <col min="4360" max="4362" width="5.08203125" style="181" customWidth="1"/>
    <col min="4363" max="4368" width="4.5" style="181" customWidth="1"/>
    <col min="4369" max="4369" width="3.25" style="181" customWidth="1"/>
    <col min="4370" max="4371" width="7.75" style="181"/>
    <col min="4372" max="4372" width="8.33203125" style="181" bestFit="1" customWidth="1"/>
    <col min="4373" max="4608" width="7.75" style="181"/>
    <col min="4609" max="4609" width="2.5" style="181" customWidth="1"/>
    <col min="4610" max="4610" width="12.08203125" style="181" customWidth="1"/>
    <col min="4611" max="4615" width="4.5" style="181" customWidth="1"/>
    <col min="4616" max="4618" width="5.08203125" style="181" customWidth="1"/>
    <col min="4619" max="4624" width="4.5" style="181" customWidth="1"/>
    <col min="4625" max="4625" width="3.25" style="181" customWidth="1"/>
    <col min="4626" max="4627" width="7.75" style="181"/>
    <col min="4628" max="4628" width="8.33203125" style="181" bestFit="1" customWidth="1"/>
    <col min="4629" max="4864" width="7.75" style="181"/>
    <col min="4865" max="4865" width="2.5" style="181" customWidth="1"/>
    <col min="4866" max="4866" width="12.08203125" style="181" customWidth="1"/>
    <col min="4867" max="4871" width="4.5" style="181" customWidth="1"/>
    <col min="4872" max="4874" width="5.08203125" style="181" customWidth="1"/>
    <col min="4875" max="4880" width="4.5" style="181" customWidth="1"/>
    <col min="4881" max="4881" width="3.25" style="181" customWidth="1"/>
    <col min="4882" max="4883" width="7.75" style="181"/>
    <col min="4884" max="4884" width="8.33203125" style="181" bestFit="1" customWidth="1"/>
    <col min="4885" max="5120" width="7.75" style="181"/>
    <col min="5121" max="5121" width="2.5" style="181" customWidth="1"/>
    <col min="5122" max="5122" width="12.08203125" style="181" customWidth="1"/>
    <col min="5123" max="5127" width="4.5" style="181" customWidth="1"/>
    <col min="5128" max="5130" width="5.08203125" style="181" customWidth="1"/>
    <col min="5131" max="5136" width="4.5" style="181" customWidth="1"/>
    <col min="5137" max="5137" width="3.25" style="181" customWidth="1"/>
    <col min="5138" max="5139" width="7.75" style="181"/>
    <col min="5140" max="5140" width="8.33203125" style="181" bestFit="1" customWidth="1"/>
    <col min="5141" max="5376" width="7.75" style="181"/>
    <col min="5377" max="5377" width="2.5" style="181" customWidth="1"/>
    <col min="5378" max="5378" width="12.08203125" style="181" customWidth="1"/>
    <col min="5379" max="5383" width="4.5" style="181" customWidth="1"/>
    <col min="5384" max="5386" width="5.08203125" style="181" customWidth="1"/>
    <col min="5387" max="5392" width="4.5" style="181" customWidth="1"/>
    <col min="5393" max="5393" width="3.25" style="181" customWidth="1"/>
    <col min="5394" max="5395" width="7.75" style="181"/>
    <col min="5396" max="5396" width="8.33203125" style="181" bestFit="1" customWidth="1"/>
    <col min="5397" max="5632" width="7.75" style="181"/>
    <col min="5633" max="5633" width="2.5" style="181" customWidth="1"/>
    <col min="5634" max="5634" width="12.08203125" style="181" customWidth="1"/>
    <col min="5635" max="5639" width="4.5" style="181" customWidth="1"/>
    <col min="5640" max="5642" width="5.08203125" style="181" customWidth="1"/>
    <col min="5643" max="5648" width="4.5" style="181" customWidth="1"/>
    <col min="5649" max="5649" width="3.25" style="181" customWidth="1"/>
    <col min="5650" max="5651" width="7.75" style="181"/>
    <col min="5652" max="5652" width="8.33203125" style="181" bestFit="1" customWidth="1"/>
    <col min="5653" max="5888" width="7.75" style="181"/>
    <col min="5889" max="5889" width="2.5" style="181" customWidth="1"/>
    <col min="5890" max="5890" width="12.08203125" style="181" customWidth="1"/>
    <col min="5891" max="5895" width="4.5" style="181" customWidth="1"/>
    <col min="5896" max="5898" width="5.08203125" style="181" customWidth="1"/>
    <col min="5899" max="5904" width="4.5" style="181" customWidth="1"/>
    <col min="5905" max="5905" width="3.25" style="181" customWidth="1"/>
    <col min="5906" max="5907" width="7.75" style="181"/>
    <col min="5908" max="5908" width="8.33203125" style="181" bestFit="1" customWidth="1"/>
    <col min="5909" max="6144" width="7.75" style="181"/>
    <col min="6145" max="6145" width="2.5" style="181" customWidth="1"/>
    <col min="6146" max="6146" width="12.08203125" style="181" customWidth="1"/>
    <col min="6147" max="6151" width="4.5" style="181" customWidth="1"/>
    <col min="6152" max="6154" width="5.08203125" style="181" customWidth="1"/>
    <col min="6155" max="6160" width="4.5" style="181" customWidth="1"/>
    <col min="6161" max="6161" width="3.25" style="181" customWidth="1"/>
    <col min="6162" max="6163" width="7.75" style="181"/>
    <col min="6164" max="6164" width="8.33203125" style="181" bestFit="1" customWidth="1"/>
    <col min="6165" max="6400" width="7.75" style="181"/>
    <col min="6401" max="6401" width="2.5" style="181" customWidth="1"/>
    <col min="6402" max="6402" width="12.08203125" style="181" customWidth="1"/>
    <col min="6403" max="6407" width="4.5" style="181" customWidth="1"/>
    <col min="6408" max="6410" width="5.08203125" style="181" customWidth="1"/>
    <col min="6411" max="6416" width="4.5" style="181" customWidth="1"/>
    <col min="6417" max="6417" width="3.25" style="181" customWidth="1"/>
    <col min="6418" max="6419" width="7.75" style="181"/>
    <col min="6420" max="6420" width="8.33203125" style="181" bestFit="1" customWidth="1"/>
    <col min="6421" max="6656" width="7.75" style="181"/>
    <col min="6657" max="6657" width="2.5" style="181" customWidth="1"/>
    <col min="6658" max="6658" width="12.08203125" style="181" customWidth="1"/>
    <col min="6659" max="6663" width="4.5" style="181" customWidth="1"/>
    <col min="6664" max="6666" width="5.08203125" style="181" customWidth="1"/>
    <col min="6667" max="6672" width="4.5" style="181" customWidth="1"/>
    <col min="6673" max="6673" width="3.25" style="181" customWidth="1"/>
    <col min="6674" max="6675" width="7.75" style="181"/>
    <col min="6676" max="6676" width="8.33203125" style="181" bestFit="1" customWidth="1"/>
    <col min="6677" max="6912" width="7.75" style="181"/>
    <col min="6913" max="6913" width="2.5" style="181" customWidth="1"/>
    <col min="6914" max="6914" width="12.08203125" style="181" customWidth="1"/>
    <col min="6915" max="6919" width="4.5" style="181" customWidth="1"/>
    <col min="6920" max="6922" width="5.08203125" style="181" customWidth="1"/>
    <col min="6923" max="6928" width="4.5" style="181" customWidth="1"/>
    <col min="6929" max="6929" width="3.25" style="181" customWidth="1"/>
    <col min="6930" max="6931" width="7.75" style="181"/>
    <col min="6932" max="6932" width="8.33203125" style="181" bestFit="1" customWidth="1"/>
    <col min="6933" max="7168" width="7.75" style="181"/>
    <col min="7169" max="7169" width="2.5" style="181" customWidth="1"/>
    <col min="7170" max="7170" width="12.08203125" style="181" customWidth="1"/>
    <col min="7171" max="7175" width="4.5" style="181" customWidth="1"/>
    <col min="7176" max="7178" width="5.08203125" style="181" customWidth="1"/>
    <col min="7179" max="7184" width="4.5" style="181" customWidth="1"/>
    <col min="7185" max="7185" width="3.25" style="181" customWidth="1"/>
    <col min="7186" max="7187" width="7.75" style="181"/>
    <col min="7188" max="7188" width="8.33203125" style="181" bestFit="1" customWidth="1"/>
    <col min="7189" max="7424" width="7.75" style="181"/>
    <col min="7425" max="7425" width="2.5" style="181" customWidth="1"/>
    <col min="7426" max="7426" width="12.08203125" style="181" customWidth="1"/>
    <col min="7427" max="7431" width="4.5" style="181" customWidth="1"/>
    <col min="7432" max="7434" width="5.08203125" style="181" customWidth="1"/>
    <col min="7435" max="7440" width="4.5" style="181" customWidth="1"/>
    <col min="7441" max="7441" width="3.25" style="181" customWidth="1"/>
    <col min="7442" max="7443" width="7.75" style="181"/>
    <col min="7444" max="7444" width="8.33203125" style="181" bestFit="1" customWidth="1"/>
    <col min="7445" max="7680" width="7.75" style="181"/>
    <col min="7681" max="7681" width="2.5" style="181" customWidth="1"/>
    <col min="7682" max="7682" width="12.08203125" style="181" customWidth="1"/>
    <col min="7683" max="7687" width="4.5" style="181" customWidth="1"/>
    <col min="7688" max="7690" width="5.08203125" style="181" customWidth="1"/>
    <col min="7691" max="7696" width="4.5" style="181" customWidth="1"/>
    <col min="7697" max="7697" width="3.25" style="181" customWidth="1"/>
    <col min="7698" max="7699" width="7.75" style="181"/>
    <col min="7700" max="7700" width="8.33203125" style="181" bestFit="1" customWidth="1"/>
    <col min="7701" max="7936" width="7.75" style="181"/>
    <col min="7937" max="7937" width="2.5" style="181" customWidth="1"/>
    <col min="7938" max="7938" width="12.08203125" style="181" customWidth="1"/>
    <col min="7939" max="7943" width="4.5" style="181" customWidth="1"/>
    <col min="7944" max="7946" width="5.08203125" style="181" customWidth="1"/>
    <col min="7947" max="7952" width="4.5" style="181" customWidth="1"/>
    <col min="7953" max="7953" width="3.25" style="181" customWidth="1"/>
    <col min="7954" max="7955" width="7.75" style="181"/>
    <col min="7956" max="7956" width="8.33203125" style="181" bestFit="1" customWidth="1"/>
    <col min="7957" max="8192" width="7.75" style="181"/>
    <col min="8193" max="8193" width="2.5" style="181" customWidth="1"/>
    <col min="8194" max="8194" width="12.08203125" style="181" customWidth="1"/>
    <col min="8195" max="8199" width="4.5" style="181" customWidth="1"/>
    <col min="8200" max="8202" width="5.08203125" style="181" customWidth="1"/>
    <col min="8203" max="8208" width="4.5" style="181" customWidth="1"/>
    <col min="8209" max="8209" width="3.25" style="181" customWidth="1"/>
    <col min="8210" max="8211" width="7.75" style="181"/>
    <col min="8212" max="8212" width="8.33203125" style="181" bestFit="1" customWidth="1"/>
    <col min="8213" max="8448" width="7.75" style="181"/>
    <col min="8449" max="8449" width="2.5" style="181" customWidth="1"/>
    <col min="8450" max="8450" width="12.08203125" style="181" customWidth="1"/>
    <col min="8451" max="8455" width="4.5" style="181" customWidth="1"/>
    <col min="8456" max="8458" width="5.08203125" style="181" customWidth="1"/>
    <col min="8459" max="8464" width="4.5" style="181" customWidth="1"/>
    <col min="8465" max="8465" width="3.25" style="181" customWidth="1"/>
    <col min="8466" max="8467" width="7.75" style="181"/>
    <col min="8468" max="8468" width="8.33203125" style="181" bestFit="1" customWidth="1"/>
    <col min="8469" max="8704" width="7.75" style="181"/>
    <col min="8705" max="8705" width="2.5" style="181" customWidth="1"/>
    <col min="8706" max="8706" width="12.08203125" style="181" customWidth="1"/>
    <col min="8707" max="8711" width="4.5" style="181" customWidth="1"/>
    <col min="8712" max="8714" width="5.08203125" style="181" customWidth="1"/>
    <col min="8715" max="8720" width="4.5" style="181" customWidth="1"/>
    <col min="8721" max="8721" width="3.25" style="181" customWidth="1"/>
    <col min="8722" max="8723" width="7.75" style="181"/>
    <col min="8724" max="8724" width="8.33203125" style="181" bestFit="1" customWidth="1"/>
    <col min="8725" max="8960" width="7.75" style="181"/>
    <col min="8961" max="8961" width="2.5" style="181" customWidth="1"/>
    <col min="8962" max="8962" width="12.08203125" style="181" customWidth="1"/>
    <col min="8963" max="8967" width="4.5" style="181" customWidth="1"/>
    <col min="8968" max="8970" width="5.08203125" style="181" customWidth="1"/>
    <col min="8971" max="8976" width="4.5" style="181" customWidth="1"/>
    <col min="8977" max="8977" width="3.25" style="181" customWidth="1"/>
    <col min="8978" max="8979" width="7.75" style="181"/>
    <col min="8980" max="8980" width="8.33203125" style="181" bestFit="1" customWidth="1"/>
    <col min="8981" max="9216" width="7.75" style="181"/>
    <col min="9217" max="9217" width="2.5" style="181" customWidth="1"/>
    <col min="9218" max="9218" width="12.08203125" style="181" customWidth="1"/>
    <col min="9219" max="9223" width="4.5" style="181" customWidth="1"/>
    <col min="9224" max="9226" width="5.08203125" style="181" customWidth="1"/>
    <col min="9227" max="9232" width="4.5" style="181" customWidth="1"/>
    <col min="9233" max="9233" width="3.25" style="181" customWidth="1"/>
    <col min="9234" max="9235" width="7.75" style="181"/>
    <col min="9236" max="9236" width="8.33203125" style="181" bestFit="1" customWidth="1"/>
    <col min="9237" max="9472" width="7.75" style="181"/>
    <col min="9473" max="9473" width="2.5" style="181" customWidth="1"/>
    <col min="9474" max="9474" width="12.08203125" style="181" customWidth="1"/>
    <col min="9475" max="9479" width="4.5" style="181" customWidth="1"/>
    <col min="9480" max="9482" width="5.08203125" style="181" customWidth="1"/>
    <col min="9483" max="9488" width="4.5" style="181" customWidth="1"/>
    <col min="9489" max="9489" width="3.25" style="181" customWidth="1"/>
    <col min="9490" max="9491" width="7.75" style="181"/>
    <col min="9492" max="9492" width="8.33203125" style="181" bestFit="1" customWidth="1"/>
    <col min="9493" max="9728" width="7.75" style="181"/>
    <col min="9729" max="9729" width="2.5" style="181" customWidth="1"/>
    <col min="9730" max="9730" width="12.08203125" style="181" customWidth="1"/>
    <col min="9731" max="9735" width="4.5" style="181" customWidth="1"/>
    <col min="9736" max="9738" width="5.08203125" style="181" customWidth="1"/>
    <col min="9739" max="9744" width="4.5" style="181" customWidth="1"/>
    <col min="9745" max="9745" width="3.25" style="181" customWidth="1"/>
    <col min="9746" max="9747" width="7.75" style="181"/>
    <col min="9748" max="9748" width="8.33203125" style="181" bestFit="1" customWidth="1"/>
    <col min="9749" max="9984" width="7.75" style="181"/>
    <col min="9985" max="9985" width="2.5" style="181" customWidth="1"/>
    <col min="9986" max="9986" width="12.08203125" style="181" customWidth="1"/>
    <col min="9987" max="9991" width="4.5" style="181" customWidth="1"/>
    <col min="9992" max="9994" width="5.08203125" style="181" customWidth="1"/>
    <col min="9995" max="10000" width="4.5" style="181" customWidth="1"/>
    <col min="10001" max="10001" width="3.25" style="181" customWidth="1"/>
    <col min="10002" max="10003" width="7.75" style="181"/>
    <col min="10004" max="10004" width="8.33203125" style="181" bestFit="1" customWidth="1"/>
    <col min="10005" max="10240" width="7.75" style="181"/>
    <col min="10241" max="10241" width="2.5" style="181" customWidth="1"/>
    <col min="10242" max="10242" width="12.08203125" style="181" customWidth="1"/>
    <col min="10243" max="10247" width="4.5" style="181" customWidth="1"/>
    <col min="10248" max="10250" width="5.08203125" style="181" customWidth="1"/>
    <col min="10251" max="10256" width="4.5" style="181" customWidth="1"/>
    <col min="10257" max="10257" width="3.25" style="181" customWidth="1"/>
    <col min="10258" max="10259" width="7.75" style="181"/>
    <col min="10260" max="10260" width="8.33203125" style="181" bestFit="1" customWidth="1"/>
    <col min="10261" max="10496" width="7.75" style="181"/>
    <col min="10497" max="10497" width="2.5" style="181" customWidth="1"/>
    <col min="10498" max="10498" width="12.08203125" style="181" customWidth="1"/>
    <col min="10499" max="10503" width="4.5" style="181" customWidth="1"/>
    <col min="10504" max="10506" width="5.08203125" style="181" customWidth="1"/>
    <col min="10507" max="10512" width="4.5" style="181" customWidth="1"/>
    <col min="10513" max="10513" width="3.25" style="181" customWidth="1"/>
    <col min="10514" max="10515" width="7.75" style="181"/>
    <col min="10516" max="10516" width="8.33203125" style="181" bestFit="1" customWidth="1"/>
    <col min="10517" max="10752" width="7.75" style="181"/>
    <col min="10753" max="10753" width="2.5" style="181" customWidth="1"/>
    <col min="10754" max="10754" width="12.08203125" style="181" customWidth="1"/>
    <col min="10755" max="10759" width="4.5" style="181" customWidth="1"/>
    <col min="10760" max="10762" width="5.08203125" style="181" customWidth="1"/>
    <col min="10763" max="10768" width="4.5" style="181" customWidth="1"/>
    <col min="10769" max="10769" width="3.25" style="181" customWidth="1"/>
    <col min="10770" max="10771" width="7.75" style="181"/>
    <col min="10772" max="10772" width="8.33203125" style="181" bestFit="1" customWidth="1"/>
    <col min="10773" max="11008" width="7.75" style="181"/>
    <col min="11009" max="11009" width="2.5" style="181" customWidth="1"/>
    <col min="11010" max="11010" width="12.08203125" style="181" customWidth="1"/>
    <col min="11011" max="11015" width="4.5" style="181" customWidth="1"/>
    <col min="11016" max="11018" width="5.08203125" style="181" customWidth="1"/>
    <col min="11019" max="11024" width="4.5" style="181" customWidth="1"/>
    <col min="11025" max="11025" width="3.25" style="181" customWidth="1"/>
    <col min="11026" max="11027" width="7.75" style="181"/>
    <col min="11028" max="11028" width="8.33203125" style="181" bestFit="1" customWidth="1"/>
    <col min="11029" max="11264" width="7.75" style="181"/>
    <col min="11265" max="11265" width="2.5" style="181" customWidth="1"/>
    <col min="11266" max="11266" width="12.08203125" style="181" customWidth="1"/>
    <col min="11267" max="11271" width="4.5" style="181" customWidth="1"/>
    <col min="11272" max="11274" width="5.08203125" style="181" customWidth="1"/>
    <col min="11275" max="11280" width="4.5" style="181" customWidth="1"/>
    <col min="11281" max="11281" width="3.25" style="181" customWidth="1"/>
    <col min="11282" max="11283" width="7.75" style="181"/>
    <col min="11284" max="11284" width="8.33203125" style="181" bestFit="1" customWidth="1"/>
    <col min="11285" max="11520" width="7.75" style="181"/>
    <col min="11521" max="11521" width="2.5" style="181" customWidth="1"/>
    <col min="11522" max="11522" width="12.08203125" style="181" customWidth="1"/>
    <col min="11523" max="11527" width="4.5" style="181" customWidth="1"/>
    <col min="11528" max="11530" width="5.08203125" style="181" customWidth="1"/>
    <col min="11531" max="11536" width="4.5" style="181" customWidth="1"/>
    <col min="11537" max="11537" width="3.25" style="181" customWidth="1"/>
    <col min="11538" max="11539" width="7.75" style="181"/>
    <col min="11540" max="11540" width="8.33203125" style="181" bestFit="1" customWidth="1"/>
    <col min="11541" max="11776" width="7.75" style="181"/>
    <col min="11777" max="11777" width="2.5" style="181" customWidth="1"/>
    <col min="11778" max="11778" width="12.08203125" style="181" customWidth="1"/>
    <col min="11779" max="11783" width="4.5" style="181" customWidth="1"/>
    <col min="11784" max="11786" width="5.08203125" style="181" customWidth="1"/>
    <col min="11787" max="11792" width="4.5" style="181" customWidth="1"/>
    <col min="11793" max="11793" width="3.25" style="181" customWidth="1"/>
    <col min="11794" max="11795" width="7.75" style="181"/>
    <col min="11796" max="11796" width="8.33203125" style="181" bestFit="1" customWidth="1"/>
    <col min="11797" max="12032" width="7.75" style="181"/>
    <col min="12033" max="12033" width="2.5" style="181" customWidth="1"/>
    <col min="12034" max="12034" width="12.08203125" style="181" customWidth="1"/>
    <col min="12035" max="12039" width="4.5" style="181" customWidth="1"/>
    <col min="12040" max="12042" width="5.08203125" style="181" customWidth="1"/>
    <col min="12043" max="12048" width="4.5" style="181" customWidth="1"/>
    <col min="12049" max="12049" width="3.25" style="181" customWidth="1"/>
    <col min="12050" max="12051" width="7.75" style="181"/>
    <col min="12052" max="12052" width="8.33203125" style="181" bestFit="1" customWidth="1"/>
    <col min="12053" max="12288" width="7.75" style="181"/>
    <col min="12289" max="12289" width="2.5" style="181" customWidth="1"/>
    <col min="12290" max="12290" width="12.08203125" style="181" customWidth="1"/>
    <col min="12291" max="12295" width="4.5" style="181" customWidth="1"/>
    <col min="12296" max="12298" width="5.08203125" style="181" customWidth="1"/>
    <col min="12299" max="12304" width="4.5" style="181" customWidth="1"/>
    <col min="12305" max="12305" width="3.25" style="181" customWidth="1"/>
    <col min="12306" max="12307" width="7.75" style="181"/>
    <col min="12308" max="12308" width="8.33203125" style="181" bestFit="1" customWidth="1"/>
    <col min="12309" max="12544" width="7.75" style="181"/>
    <col min="12545" max="12545" width="2.5" style="181" customWidth="1"/>
    <col min="12546" max="12546" width="12.08203125" style="181" customWidth="1"/>
    <col min="12547" max="12551" width="4.5" style="181" customWidth="1"/>
    <col min="12552" max="12554" width="5.08203125" style="181" customWidth="1"/>
    <col min="12555" max="12560" width="4.5" style="181" customWidth="1"/>
    <col min="12561" max="12561" width="3.25" style="181" customWidth="1"/>
    <col min="12562" max="12563" width="7.75" style="181"/>
    <col min="12564" max="12564" width="8.33203125" style="181" bestFit="1" customWidth="1"/>
    <col min="12565" max="12800" width="7.75" style="181"/>
    <col min="12801" max="12801" width="2.5" style="181" customWidth="1"/>
    <col min="12802" max="12802" width="12.08203125" style="181" customWidth="1"/>
    <col min="12803" max="12807" width="4.5" style="181" customWidth="1"/>
    <col min="12808" max="12810" width="5.08203125" style="181" customWidth="1"/>
    <col min="12811" max="12816" width="4.5" style="181" customWidth="1"/>
    <col min="12817" max="12817" width="3.25" style="181" customWidth="1"/>
    <col min="12818" max="12819" width="7.75" style="181"/>
    <col min="12820" max="12820" width="8.33203125" style="181" bestFit="1" customWidth="1"/>
    <col min="12821" max="13056" width="7.75" style="181"/>
    <col min="13057" max="13057" width="2.5" style="181" customWidth="1"/>
    <col min="13058" max="13058" width="12.08203125" style="181" customWidth="1"/>
    <col min="13059" max="13063" width="4.5" style="181" customWidth="1"/>
    <col min="13064" max="13066" width="5.08203125" style="181" customWidth="1"/>
    <col min="13067" max="13072" width="4.5" style="181" customWidth="1"/>
    <col min="13073" max="13073" width="3.25" style="181" customWidth="1"/>
    <col min="13074" max="13075" width="7.75" style="181"/>
    <col min="13076" max="13076" width="8.33203125" style="181" bestFit="1" customWidth="1"/>
    <col min="13077" max="13312" width="7.75" style="181"/>
    <col min="13313" max="13313" width="2.5" style="181" customWidth="1"/>
    <col min="13314" max="13314" width="12.08203125" style="181" customWidth="1"/>
    <col min="13315" max="13319" width="4.5" style="181" customWidth="1"/>
    <col min="13320" max="13322" width="5.08203125" style="181" customWidth="1"/>
    <col min="13323" max="13328" width="4.5" style="181" customWidth="1"/>
    <col min="13329" max="13329" width="3.25" style="181" customWidth="1"/>
    <col min="13330" max="13331" width="7.75" style="181"/>
    <col min="13332" max="13332" width="8.33203125" style="181" bestFit="1" customWidth="1"/>
    <col min="13333" max="13568" width="7.75" style="181"/>
    <col min="13569" max="13569" width="2.5" style="181" customWidth="1"/>
    <col min="13570" max="13570" width="12.08203125" style="181" customWidth="1"/>
    <col min="13571" max="13575" width="4.5" style="181" customWidth="1"/>
    <col min="13576" max="13578" width="5.08203125" style="181" customWidth="1"/>
    <col min="13579" max="13584" width="4.5" style="181" customWidth="1"/>
    <col min="13585" max="13585" width="3.25" style="181" customWidth="1"/>
    <col min="13586" max="13587" width="7.75" style="181"/>
    <col min="13588" max="13588" width="8.33203125" style="181" bestFit="1" customWidth="1"/>
    <col min="13589" max="13824" width="7.75" style="181"/>
    <col min="13825" max="13825" width="2.5" style="181" customWidth="1"/>
    <col min="13826" max="13826" width="12.08203125" style="181" customWidth="1"/>
    <col min="13827" max="13831" width="4.5" style="181" customWidth="1"/>
    <col min="13832" max="13834" width="5.08203125" style="181" customWidth="1"/>
    <col min="13835" max="13840" width="4.5" style="181" customWidth="1"/>
    <col min="13841" max="13841" width="3.25" style="181" customWidth="1"/>
    <col min="13842" max="13843" width="7.75" style="181"/>
    <col min="13844" max="13844" width="8.33203125" style="181" bestFit="1" customWidth="1"/>
    <col min="13845" max="14080" width="7.75" style="181"/>
    <col min="14081" max="14081" width="2.5" style="181" customWidth="1"/>
    <col min="14082" max="14082" width="12.08203125" style="181" customWidth="1"/>
    <col min="14083" max="14087" width="4.5" style="181" customWidth="1"/>
    <col min="14088" max="14090" width="5.08203125" style="181" customWidth="1"/>
    <col min="14091" max="14096" width="4.5" style="181" customWidth="1"/>
    <col min="14097" max="14097" width="3.25" style="181" customWidth="1"/>
    <col min="14098" max="14099" width="7.75" style="181"/>
    <col min="14100" max="14100" width="8.33203125" style="181" bestFit="1" customWidth="1"/>
    <col min="14101" max="14336" width="7.75" style="181"/>
    <col min="14337" max="14337" width="2.5" style="181" customWidth="1"/>
    <col min="14338" max="14338" width="12.08203125" style="181" customWidth="1"/>
    <col min="14339" max="14343" width="4.5" style="181" customWidth="1"/>
    <col min="14344" max="14346" width="5.08203125" style="181" customWidth="1"/>
    <col min="14347" max="14352" width="4.5" style="181" customWidth="1"/>
    <col min="14353" max="14353" width="3.25" style="181" customWidth="1"/>
    <col min="14354" max="14355" width="7.75" style="181"/>
    <col min="14356" max="14356" width="8.33203125" style="181" bestFit="1" customWidth="1"/>
    <col min="14357" max="14592" width="7.75" style="181"/>
    <col min="14593" max="14593" width="2.5" style="181" customWidth="1"/>
    <col min="14594" max="14594" width="12.08203125" style="181" customWidth="1"/>
    <col min="14595" max="14599" width="4.5" style="181" customWidth="1"/>
    <col min="14600" max="14602" width="5.08203125" style="181" customWidth="1"/>
    <col min="14603" max="14608" width="4.5" style="181" customWidth="1"/>
    <col min="14609" max="14609" width="3.25" style="181" customWidth="1"/>
    <col min="14610" max="14611" width="7.75" style="181"/>
    <col min="14612" max="14612" width="8.33203125" style="181" bestFit="1" customWidth="1"/>
    <col min="14613" max="14848" width="7.75" style="181"/>
    <col min="14849" max="14849" width="2.5" style="181" customWidth="1"/>
    <col min="14850" max="14850" width="12.08203125" style="181" customWidth="1"/>
    <col min="14851" max="14855" width="4.5" style="181" customWidth="1"/>
    <col min="14856" max="14858" width="5.08203125" style="181" customWidth="1"/>
    <col min="14859" max="14864" width="4.5" style="181" customWidth="1"/>
    <col min="14865" max="14865" width="3.25" style="181" customWidth="1"/>
    <col min="14866" max="14867" width="7.75" style="181"/>
    <col min="14868" max="14868" width="8.33203125" style="181" bestFit="1" customWidth="1"/>
    <col min="14869" max="15104" width="7.75" style="181"/>
    <col min="15105" max="15105" width="2.5" style="181" customWidth="1"/>
    <col min="15106" max="15106" width="12.08203125" style="181" customWidth="1"/>
    <col min="15107" max="15111" width="4.5" style="181" customWidth="1"/>
    <col min="15112" max="15114" width="5.08203125" style="181" customWidth="1"/>
    <col min="15115" max="15120" width="4.5" style="181" customWidth="1"/>
    <col min="15121" max="15121" width="3.25" style="181" customWidth="1"/>
    <col min="15122" max="15123" width="7.75" style="181"/>
    <col min="15124" max="15124" width="8.33203125" style="181" bestFit="1" customWidth="1"/>
    <col min="15125" max="15360" width="7.75" style="181"/>
    <col min="15361" max="15361" width="2.5" style="181" customWidth="1"/>
    <col min="15362" max="15362" width="12.08203125" style="181" customWidth="1"/>
    <col min="15363" max="15367" width="4.5" style="181" customWidth="1"/>
    <col min="15368" max="15370" width="5.08203125" style="181" customWidth="1"/>
    <col min="15371" max="15376" width="4.5" style="181" customWidth="1"/>
    <col min="15377" max="15377" width="3.25" style="181" customWidth="1"/>
    <col min="15378" max="15379" width="7.75" style="181"/>
    <col min="15380" max="15380" width="8.33203125" style="181" bestFit="1" customWidth="1"/>
    <col min="15381" max="15616" width="7.75" style="181"/>
    <col min="15617" max="15617" width="2.5" style="181" customWidth="1"/>
    <col min="15618" max="15618" width="12.08203125" style="181" customWidth="1"/>
    <col min="15619" max="15623" width="4.5" style="181" customWidth="1"/>
    <col min="15624" max="15626" width="5.08203125" style="181" customWidth="1"/>
    <col min="15627" max="15632" width="4.5" style="181" customWidth="1"/>
    <col min="15633" max="15633" width="3.25" style="181" customWidth="1"/>
    <col min="15634" max="15635" width="7.75" style="181"/>
    <col min="15636" max="15636" width="8.33203125" style="181" bestFit="1" customWidth="1"/>
    <col min="15637" max="15872" width="7.75" style="181"/>
    <col min="15873" max="15873" width="2.5" style="181" customWidth="1"/>
    <col min="15874" max="15874" width="12.08203125" style="181" customWidth="1"/>
    <col min="15875" max="15879" width="4.5" style="181" customWidth="1"/>
    <col min="15880" max="15882" width="5.08203125" style="181" customWidth="1"/>
    <col min="15883" max="15888" width="4.5" style="181" customWidth="1"/>
    <col min="15889" max="15889" width="3.25" style="181" customWidth="1"/>
    <col min="15890" max="15891" width="7.75" style="181"/>
    <col min="15892" max="15892" width="8.33203125" style="181" bestFit="1" customWidth="1"/>
    <col min="15893" max="16128" width="7.75" style="181"/>
    <col min="16129" max="16129" width="2.5" style="181" customWidth="1"/>
    <col min="16130" max="16130" width="12.08203125" style="181" customWidth="1"/>
    <col min="16131" max="16135" width="4.5" style="181" customWidth="1"/>
    <col min="16136" max="16138" width="5.08203125" style="181" customWidth="1"/>
    <col min="16139" max="16144" width="4.5" style="181" customWidth="1"/>
    <col min="16145" max="16145" width="3.25" style="181" customWidth="1"/>
    <col min="16146" max="16147" width="7.75" style="181"/>
    <col min="16148" max="16148" width="8.33203125" style="181" bestFit="1" customWidth="1"/>
    <col min="16149" max="16384" width="7.75" style="181"/>
  </cols>
  <sheetData>
    <row r="1" spans="1:25" s="138" customFormat="1" ht="16.5" customHeight="1">
      <c r="B1" s="139"/>
      <c r="R1" s="140" t="s">
        <v>337</v>
      </c>
    </row>
    <row r="2" spans="1:25" s="143" customFormat="1" ht="19.5" customHeight="1">
      <c r="A2" s="141" t="s">
        <v>454</v>
      </c>
      <c r="B2" s="140"/>
      <c r="C2" s="140"/>
      <c r="D2" s="140"/>
      <c r="E2" s="140"/>
      <c r="F2" s="140"/>
      <c r="G2" s="140"/>
      <c r="H2" s="140"/>
      <c r="I2" s="140"/>
      <c r="J2" s="140"/>
      <c r="K2" s="140"/>
      <c r="L2" s="140"/>
      <c r="M2" s="140"/>
      <c r="N2" s="140"/>
      <c r="O2" s="140"/>
      <c r="P2" s="140"/>
      <c r="R2" s="142" t="s">
        <v>338</v>
      </c>
      <c r="S2" s="140"/>
      <c r="T2" s="140"/>
      <c r="U2" s="140"/>
      <c r="V2" s="140"/>
    </row>
    <row r="3" spans="1:25" s="138" customFormat="1" ht="11.25" customHeight="1">
      <c r="A3" s="144" t="s">
        <v>483</v>
      </c>
      <c r="B3" s="144"/>
      <c r="C3" s="140"/>
      <c r="D3" s="140"/>
      <c r="E3" s="140"/>
      <c r="F3" s="140"/>
      <c r="G3" s="140"/>
      <c r="H3" s="140"/>
      <c r="I3" s="140"/>
      <c r="J3" s="140"/>
      <c r="K3" s="140"/>
      <c r="L3" s="140"/>
      <c r="M3" s="140"/>
      <c r="N3" s="145" t="str">
        <f>'SP6-1'!L3</f>
        <v>Spreadsheet 14-Apr-2023</v>
      </c>
      <c r="O3" s="140"/>
      <c r="P3" s="140"/>
      <c r="Q3" s="140"/>
      <c r="R3" s="140"/>
      <c r="S3" s="140"/>
      <c r="T3" s="140"/>
      <c r="U3" s="140"/>
      <c r="V3" s="140"/>
    </row>
    <row r="4" spans="1:25" s="149" customFormat="1" ht="89.25" customHeight="1">
      <c r="A4" s="146"/>
      <c r="B4" s="386" t="s">
        <v>484</v>
      </c>
      <c r="C4" s="386"/>
      <c r="D4" s="386"/>
      <c r="E4" s="386"/>
      <c r="F4" s="386"/>
      <c r="G4" s="386"/>
      <c r="H4" s="386"/>
      <c r="I4" s="386"/>
      <c r="J4" s="386"/>
      <c r="K4" s="386"/>
      <c r="L4" s="386"/>
      <c r="M4" s="386"/>
      <c r="N4" s="386"/>
      <c r="O4" s="386"/>
      <c r="P4" s="386"/>
      <c r="Q4" s="386"/>
      <c r="R4" s="182"/>
      <c r="S4" s="182"/>
      <c r="T4" s="147"/>
      <c r="U4" s="147"/>
      <c r="V4" s="147"/>
      <c r="W4" s="147"/>
      <c r="X4" s="147"/>
      <c r="Y4" s="147"/>
    </row>
    <row r="5" spans="1:25" s="138" customFormat="1" ht="15" customHeight="1" thickBot="1">
      <c r="A5" s="150"/>
      <c r="B5" s="150"/>
      <c r="C5" s="140"/>
      <c r="D5" s="140"/>
      <c r="E5" s="140"/>
      <c r="F5" s="140"/>
      <c r="G5" s="140"/>
      <c r="H5" s="140"/>
      <c r="I5" s="140"/>
      <c r="J5" s="140"/>
      <c r="K5" s="140"/>
      <c r="L5" s="140"/>
      <c r="M5" s="140"/>
      <c r="N5" s="140"/>
      <c r="O5" s="140"/>
      <c r="P5" s="140"/>
      <c r="Q5" s="140"/>
      <c r="R5" s="140"/>
      <c r="S5" s="140"/>
      <c r="T5" s="140"/>
      <c r="U5" s="140"/>
      <c r="V5" s="140"/>
    </row>
    <row r="6" spans="1:25" s="138" customFormat="1" ht="19.5" customHeight="1" thickBot="1">
      <c r="A6" s="151">
        <v>1</v>
      </c>
      <c r="B6" s="335" t="s">
        <v>485</v>
      </c>
      <c r="C6" s="335"/>
      <c r="D6" s="335"/>
      <c r="E6" s="335"/>
      <c r="F6" s="335"/>
      <c r="G6" s="335"/>
      <c r="H6" s="335"/>
      <c r="I6" s="335"/>
      <c r="J6" s="335"/>
      <c r="K6" s="335"/>
      <c r="L6" s="152"/>
      <c r="M6" s="152"/>
      <c r="N6" s="152"/>
      <c r="O6" s="152"/>
      <c r="P6" s="152"/>
      <c r="Q6" s="152"/>
      <c r="R6" s="140"/>
      <c r="S6" s="140"/>
      <c r="T6" s="140"/>
      <c r="U6" s="140"/>
      <c r="V6" s="140"/>
    </row>
    <row r="7" spans="1:25" s="138" customFormat="1" ht="19.5" customHeight="1" thickBot="1">
      <c r="A7" s="153"/>
      <c r="B7" s="152" t="s">
        <v>486</v>
      </c>
      <c r="C7" s="152"/>
      <c r="D7" s="152"/>
      <c r="E7" s="152"/>
      <c r="F7" s="152"/>
      <c r="G7" s="152"/>
      <c r="H7" s="152"/>
      <c r="I7" s="152"/>
      <c r="J7" s="152"/>
      <c r="K7" s="152"/>
      <c r="L7" s="152"/>
      <c r="M7" s="163" t="s">
        <v>254</v>
      </c>
      <c r="N7" s="387"/>
      <c r="O7" s="387"/>
      <c r="P7" s="387"/>
      <c r="Q7" s="154" t="s">
        <v>368</v>
      </c>
      <c r="R7" s="140"/>
      <c r="S7" s="140"/>
      <c r="T7" s="140"/>
      <c r="U7" s="140"/>
      <c r="V7" s="140"/>
    </row>
    <row r="8" spans="1:25" s="138" customFormat="1" ht="19.5" customHeight="1" thickBot="1">
      <c r="A8" s="153"/>
      <c r="B8" s="152" t="s">
        <v>487</v>
      </c>
      <c r="C8" s="152"/>
      <c r="D8" s="152"/>
      <c r="E8" s="152"/>
      <c r="F8" s="152"/>
      <c r="G8" s="152"/>
      <c r="H8" s="152"/>
      <c r="I8" s="152"/>
      <c r="J8" s="152"/>
      <c r="K8" s="152"/>
      <c r="L8" s="152"/>
      <c r="M8" s="163"/>
      <c r="N8" s="388"/>
      <c r="O8" s="388"/>
      <c r="P8" s="388"/>
      <c r="Q8" s="154"/>
      <c r="R8" s="140"/>
      <c r="S8" s="140"/>
      <c r="T8" s="140"/>
      <c r="U8" s="140"/>
      <c r="V8" s="140"/>
    </row>
    <row r="9" spans="1:25" s="138" customFormat="1" ht="19.5" customHeight="1" thickBot="1">
      <c r="A9" s="151"/>
      <c r="B9" s="152" t="s">
        <v>488</v>
      </c>
      <c r="C9" s="154"/>
      <c r="D9" s="154"/>
      <c r="E9" s="154"/>
      <c r="F9" s="154"/>
      <c r="G9" s="152"/>
      <c r="H9" s="152"/>
      <c r="I9" s="152"/>
      <c r="J9" s="152"/>
      <c r="K9" s="152"/>
      <c r="L9" s="152"/>
      <c r="M9" s="163"/>
      <c r="N9" s="385">
        <f>(1-((1+'SP6-1'!I26)^-N8))/LN(1+'SP6-1'!I26)</f>
        <v>0</v>
      </c>
      <c r="O9" s="385"/>
      <c r="P9" s="385"/>
      <c r="Q9" s="154" t="s">
        <v>372</v>
      </c>
      <c r="R9" s="183"/>
      <c r="S9" s="140"/>
      <c r="T9" s="140"/>
      <c r="U9" s="140"/>
      <c r="V9" s="140"/>
    </row>
    <row r="10" spans="1:25" s="138" customFormat="1" ht="19.5" customHeight="1" thickBot="1">
      <c r="A10" s="153"/>
      <c r="B10" s="152" t="s">
        <v>489</v>
      </c>
      <c r="C10" s="152"/>
      <c r="D10" s="152"/>
      <c r="E10" s="152"/>
      <c r="F10" s="152"/>
      <c r="G10" s="152"/>
      <c r="H10" s="152"/>
      <c r="I10" s="152"/>
      <c r="J10" s="152"/>
      <c r="K10" s="152"/>
      <c r="L10" s="152"/>
      <c r="M10" s="184" t="s">
        <v>490</v>
      </c>
      <c r="N10" s="389">
        <f>N7*N9</f>
        <v>0</v>
      </c>
      <c r="O10" s="389"/>
      <c r="P10" s="389"/>
      <c r="Q10" s="154" t="s">
        <v>410</v>
      </c>
      <c r="R10" s="140"/>
      <c r="S10" s="140"/>
      <c r="T10" s="140"/>
      <c r="U10" s="140"/>
      <c r="V10" s="140"/>
    </row>
    <row r="11" spans="1:25" s="138" customFormat="1" ht="19.5" customHeight="1" thickBot="1">
      <c r="A11" s="151">
        <v>2</v>
      </c>
      <c r="B11" s="335" t="s">
        <v>491</v>
      </c>
      <c r="C11" s="335"/>
      <c r="D11" s="335"/>
      <c r="E11" s="335"/>
      <c r="F11" s="335"/>
      <c r="G11" s="335"/>
      <c r="H11" s="335"/>
      <c r="I11" s="335"/>
      <c r="J11" s="335"/>
      <c r="K11" s="335"/>
      <c r="L11" s="152"/>
      <c r="M11" s="152"/>
      <c r="N11" s="152"/>
      <c r="O11" s="152"/>
      <c r="P11" s="152"/>
      <c r="Q11" s="152"/>
      <c r="R11" s="140"/>
      <c r="S11" s="140"/>
      <c r="T11" s="140"/>
      <c r="U11" s="140"/>
      <c r="V11" s="140"/>
    </row>
    <row r="12" spans="1:25" s="138" customFormat="1" ht="37.5" customHeight="1" thickBot="1">
      <c r="A12" s="153"/>
      <c r="B12" s="185" t="s">
        <v>492</v>
      </c>
      <c r="C12" s="390" t="s">
        <v>493</v>
      </c>
      <c r="D12" s="390"/>
      <c r="E12" s="390"/>
      <c r="F12" s="390"/>
      <c r="G12" s="390"/>
      <c r="H12" s="390" t="s">
        <v>371</v>
      </c>
      <c r="I12" s="390"/>
      <c r="J12" s="390"/>
      <c r="K12" s="391" t="s">
        <v>488</v>
      </c>
      <c r="L12" s="391"/>
      <c r="M12" s="391"/>
      <c r="N12" s="390" t="s">
        <v>494</v>
      </c>
      <c r="O12" s="390"/>
      <c r="P12" s="390"/>
      <c r="Q12" s="152"/>
      <c r="R12" s="140"/>
      <c r="S12" s="140"/>
      <c r="T12" s="140"/>
      <c r="U12" s="140"/>
      <c r="V12" s="140"/>
    </row>
    <row r="13" spans="1:25" s="138" customFormat="1" ht="19.5" customHeight="1" thickBot="1">
      <c r="A13" s="153"/>
      <c r="B13" s="186">
        <v>1</v>
      </c>
      <c r="C13" s="348"/>
      <c r="D13" s="348"/>
      <c r="E13" s="348"/>
      <c r="F13" s="348"/>
      <c r="G13" s="348"/>
      <c r="H13" s="387"/>
      <c r="I13" s="387"/>
      <c r="J13" s="387"/>
      <c r="K13" s="392">
        <f>1/(1+'SP6-1'!I$26)^B13</f>
        <v>0.96153846153846145</v>
      </c>
      <c r="L13" s="392"/>
      <c r="M13" s="392"/>
      <c r="N13" s="360">
        <f>IF(K13="","",H13*K13)</f>
        <v>0</v>
      </c>
      <c r="O13" s="360"/>
      <c r="P13" s="360"/>
      <c r="Q13" s="152"/>
      <c r="R13" s="140"/>
      <c r="S13" s="140"/>
      <c r="T13" s="140"/>
      <c r="U13" s="140"/>
      <c r="V13" s="140"/>
    </row>
    <row r="14" spans="1:25" s="138" customFormat="1" ht="19.5" customHeight="1" thickBot="1">
      <c r="A14" s="153"/>
      <c r="B14" s="186">
        <v>2</v>
      </c>
      <c r="C14" s="348"/>
      <c r="D14" s="348"/>
      <c r="E14" s="348"/>
      <c r="F14" s="348"/>
      <c r="G14" s="348"/>
      <c r="H14" s="387"/>
      <c r="I14" s="387"/>
      <c r="J14" s="387"/>
      <c r="K14" s="392">
        <f>1/(1+'SP6-1'!I$26)^B14</f>
        <v>0.92455621301775137</v>
      </c>
      <c r="L14" s="392"/>
      <c r="M14" s="392"/>
      <c r="N14" s="360">
        <f t="shared" ref="N14:N27" si="0">IF(K14="","",H14*K14)</f>
        <v>0</v>
      </c>
      <c r="O14" s="360"/>
      <c r="P14" s="360"/>
      <c r="Q14" s="152"/>
      <c r="R14" s="140"/>
      <c r="S14" s="140"/>
      <c r="T14" s="187"/>
      <c r="U14" s="140"/>
      <c r="V14" s="140"/>
    </row>
    <row r="15" spans="1:25" s="138" customFormat="1" ht="19.5" customHeight="1" thickBot="1">
      <c r="A15" s="153"/>
      <c r="B15" s="186">
        <v>3</v>
      </c>
      <c r="C15" s="348"/>
      <c r="D15" s="348"/>
      <c r="E15" s="348"/>
      <c r="F15" s="348"/>
      <c r="G15" s="348"/>
      <c r="H15" s="387"/>
      <c r="I15" s="387"/>
      <c r="J15" s="387"/>
      <c r="K15" s="392">
        <f>1/(1+'SP6-1'!I$26)^B15</f>
        <v>0.88899635867091487</v>
      </c>
      <c r="L15" s="392"/>
      <c r="M15" s="392"/>
      <c r="N15" s="360">
        <f t="shared" si="0"/>
        <v>0</v>
      </c>
      <c r="O15" s="360"/>
      <c r="P15" s="360"/>
      <c r="Q15" s="152"/>
      <c r="R15" s="140"/>
      <c r="S15" s="140"/>
      <c r="T15" s="187"/>
      <c r="U15" s="140"/>
      <c r="V15" s="140"/>
    </row>
    <row r="16" spans="1:25" s="138" customFormat="1" ht="19.5" customHeight="1" thickBot="1">
      <c r="A16" s="153"/>
      <c r="B16" s="186">
        <v>4</v>
      </c>
      <c r="C16" s="348"/>
      <c r="D16" s="348"/>
      <c r="E16" s="348"/>
      <c r="F16" s="348"/>
      <c r="G16" s="348"/>
      <c r="H16" s="387"/>
      <c r="I16" s="387"/>
      <c r="J16" s="387"/>
      <c r="K16" s="392">
        <f>1/(1+'SP6-1'!I$26)^B16</f>
        <v>0.85480419102972571</v>
      </c>
      <c r="L16" s="392"/>
      <c r="M16" s="392"/>
      <c r="N16" s="360">
        <f t="shared" si="0"/>
        <v>0</v>
      </c>
      <c r="O16" s="360"/>
      <c r="P16" s="360"/>
      <c r="Q16" s="152"/>
      <c r="R16" s="140"/>
      <c r="S16" s="140"/>
      <c r="T16" s="187"/>
      <c r="U16" s="140"/>
      <c r="V16" s="140"/>
    </row>
    <row r="17" spans="1:22" s="138" customFormat="1" ht="19.5" customHeight="1" thickBot="1">
      <c r="A17" s="153"/>
      <c r="B17" s="186">
        <v>5</v>
      </c>
      <c r="C17" s="348"/>
      <c r="D17" s="348"/>
      <c r="E17" s="348"/>
      <c r="F17" s="348"/>
      <c r="G17" s="348"/>
      <c r="H17" s="387"/>
      <c r="I17" s="387"/>
      <c r="J17" s="387"/>
      <c r="K17" s="392">
        <f>1/(1+'SP6-1'!I$26)^B17</f>
        <v>0.82192710675935154</v>
      </c>
      <c r="L17" s="392"/>
      <c r="M17" s="392"/>
      <c r="N17" s="360">
        <f t="shared" si="0"/>
        <v>0</v>
      </c>
      <c r="O17" s="360"/>
      <c r="P17" s="360"/>
      <c r="Q17" s="152"/>
      <c r="R17" s="140"/>
      <c r="S17" s="140"/>
      <c r="T17" s="187"/>
      <c r="U17" s="140"/>
      <c r="V17" s="140"/>
    </row>
    <row r="18" spans="1:22" s="138" customFormat="1" ht="19.5" customHeight="1" thickBot="1">
      <c r="A18" s="153"/>
      <c r="B18" s="186">
        <v>6</v>
      </c>
      <c r="C18" s="348"/>
      <c r="D18" s="348"/>
      <c r="E18" s="348"/>
      <c r="F18" s="348"/>
      <c r="G18" s="348"/>
      <c r="H18" s="387"/>
      <c r="I18" s="387"/>
      <c r="J18" s="387"/>
      <c r="K18" s="392">
        <f>1/(1+'SP6-1'!I$26)^B18</f>
        <v>0.79031452573014571</v>
      </c>
      <c r="L18" s="392"/>
      <c r="M18" s="392"/>
      <c r="N18" s="360">
        <f t="shared" si="0"/>
        <v>0</v>
      </c>
      <c r="O18" s="360"/>
      <c r="P18" s="360"/>
      <c r="Q18" s="152"/>
      <c r="R18" s="140"/>
      <c r="S18" s="140"/>
      <c r="T18" s="187"/>
      <c r="U18" s="140"/>
      <c r="V18" s="140"/>
    </row>
    <row r="19" spans="1:22" s="138" customFormat="1" ht="19.5" customHeight="1" thickBot="1">
      <c r="A19" s="153"/>
      <c r="B19" s="186">
        <v>7</v>
      </c>
      <c r="C19" s="348"/>
      <c r="D19" s="348"/>
      <c r="E19" s="348"/>
      <c r="F19" s="348"/>
      <c r="G19" s="348"/>
      <c r="H19" s="387"/>
      <c r="I19" s="387"/>
      <c r="J19" s="387"/>
      <c r="K19" s="392">
        <f>1/(1+'SP6-1'!I$26)^B19</f>
        <v>0.75991781320206331</v>
      </c>
      <c r="L19" s="392"/>
      <c r="M19" s="392"/>
      <c r="N19" s="360">
        <f t="shared" si="0"/>
        <v>0</v>
      </c>
      <c r="O19" s="360"/>
      <c r="P19" s="360"/>
      <c r="Q19" s="152"/>
      <c r="R19" s="140"/>
      <c r="S19" s="140"/>
      <c r="T19" s="187"/>
      <c r="U19" s="140"/>
      <c r="V19" s="140"/>
    </row>
    <row r="20" spans="1:22" s="138" customFormat="1" ht="19.5" customHeight="1" thickBot="1">
      <c r="A20" s="153"/>
      <c r="B20" s="186">
        <v>8</v>
      </c>
      <c r="C20" s="348"/>
      <c r="D20" s="348"/>
      <c r="E20" s="348"/>
      <c r="F20" s="348"/>
      <c r="G20" s="348"/>
      <c r="H20" s="387"/>
      <c r="I20" s="387"/>
      <c r="J20" s="387"/>
      <c r="K20" s="392">
        <f>1/(1+'SP6-1'!I$26)^B20</f>
        <v>0.73069020500198378</v>
      </c>
      <c r="L20" s="392"/>
      <c r="M20" s="392"/>
      <c r="N20" s="360">
        <f t="shared" si="0"/>
        <v>0</v>
      </c>
      <c r="O20" s="360"/>
      <c r="P20" s="360"/>
      <c r="Q20" s="152"/>
      <c r="R20" s="140"/>
      <c r="S20" s="140"/>
      <c r="T20" s="187"/>
      <c r="U20" s="140"/>
      <c r="V20" s="140"/>
    </row>
    <row r="21" spans="1:22" s="138" customFormat="1" ht="19.5" customHeight="1" thickBot="1">
      <c r="A21" s="153"/>
      <c r="B21" s="186">
        <v>9</v>
      </c>
      <c r="C21" s="348"/>
      <c r="D21" s="348"/>
      <c r="E21" s="348"/>
      <c r="F21" s="348"/>
      <c r="G21" s="348"/>
      <c r="H21" s="387"/>
      <c r="I21" s="387"/>
      <c r="J21" s="387"/>
      <c r="K21" s="392">
        <f>1/(1+'SP6-1'!I$26)^B21</f>
        <v>0.70258673557883045</v>
      </c>
      <c r="L21" s="392"/>
      <c r="M21" s="392"/>
      <c r="N21" s="360">
        <f t="shared" si="0"/>
        <v>0</v>
      </c>
      <c r="O21" s="360"/>
      <c r="P21" s="360"/>
      <c r="Q21" s="152"/>
      <c r="R21" s="140"/>
      <c r="S21" s="140"/>
      <c r="T21" s="187"/>
      <c r="U21" s="140"/>
      <c r="V21" s="140"/>
    </row>
    <row r="22" spans="1:22" s="138" customFormat="1" ht="19.5" customHeight="1" thickBot="1">
      <c r="A22" s="153"/>
      <c r="B22" s="186">
        <v>10</v>
      </c>
      <c r="C22" s="348"/>
      <c r="D22" s="348"/>
      <c r="E22" s="348"/>
      <c r="F22" s="348"/>
      <c r="G22" s="348"/>
      <c r="H22" s="387"/>
      <c r="I22" s="387"/>
      <c r="J22" s="387"/>
      <c r="K22" s="392">
        <f>1/(1+'SP6-1'!I$26)^B22</f>
        <v>0.67556416882579851</v>
      </c>
      <c r="L22" s="392"/>
      <c r="M22" s="392"/>
      <c r="N22" s="360">
        <f t="shared" si="0"/>
        <v>0</v>
      </c>
      <c r="O22" s="360"/>
      <c r="P22" s="360"/>
      <c r="Q22" s="152"/>
      <c r="R22" s="140"/>
      <c r="S22" s="140"/>
      <c r="T22" s="187"/>
      <c r="U22" s="140"/>
      <c r="V22" s="140"/>
    </row>
    <row r="23" spans="1:22" s="138" customFormat="1" ht="19.5" customHeight="1" thickBot="1">
      <c r="A23" s="153"/>
      <c r="B23" s="186">
        <v>11</v>
      </c>
      <c r="C23" s="348"/>
      <c r="D23" s="348"/>
      <c r="E23" s="348"/>
      <c r="F23" s="348"/>
      <c r="G23" s="348"/>
      <c r="H23" s="387"/>
      <c r="I23" s="387"/>
      <c r="J23" s="387"/>
      <c r="K23" s="392">
        <f>1/(1+'SP6-1'!I$26)^B23</f>
        <v>0.6495809315632679</v>
      </c>
      <c r="L23" s="392"/>
      <c r="M23" s="392"/>
      <c r="N23" s="360">
        <f t="shared" si="0"/>
        <v>0</v>
      </c>
      <c r="O23" s="360"/>
      <c r="P23" s="360"/>
      <c r="Q23" s="152"/>
      <c r="R23" s="140"/>
      <c r="S23" s="140"/>
      <c r="T23" s="187"/>
      <c r="U23" s="140"/>
      <c r="V23" s="140"/>
    </row>
    <row r="24" spans="1:22" s="138" customFormat="1" ht="19.5" customHeight="1" thickBot="1">
      <c r="A24" s="153"/>
      <c r="B24" s="186">
        <v>12</v>
      </c>
      <c r="C24" s="348"/>
      <c r="D24" s="348"/>
      <c r="E24" s="348"/>
      <c r="F24" s="348"/>
      <c r="G24" s="348"/>
      <c r="H24" s="387"/>
      <c r="I24" s="387"/>
      <c r="J24" s="387"/>
      <c r="K24" s="392">
        <f>1/(1+'SP6-1'!I$26)^B24</f>
        <v>0.62459704958006512</v>
      </c>
      <c r="L24" s="392"/>
      <c r="M24" s="392"/>
      <c r="N24" s="360">
        <f t="shared" si="0"/>
        <v>0</v>
      </c>
      <c r="O24" s="360"/>
      <c r="P24" s="360"/>
      <c r="Q24" s="152"/>
      <c r="R24" s="140"/>
      <c r="S24" s="140"/>
      <c r="T24" s="187"/>
      <c r="U24" s="140"/>
      <c r="V24" s="140"/>
    </row>
    <row r="25" spans="1:22" s="138" customFormat="1" ht="19.5" customHeight="1" thickBot="1">
      <c r="A25" s="153"/>
      <c r="B25" s="186">
        <v>13</v>
      </c>
      <c r="C25" s="348"/>
      <c r="D25" s="348"/>
      <c r="E25" s="348"/>
      <c r="F25" s="348"/>
      <c r="G25" s="348"/>
      <c r="H25" s="387"/>
      <c r="I25" s="387"/>
      <c r="J25" s="387"/>
      <c r="K25" s="392">
        <f>1/(1+'SP6-1'!I$26)^B25</f>
        <v>0.600574086134678</v>
      </c>
      <c r="L25" s="392"/>
      <c r="M25" s="392"/>
      <c r="N25" s="360">
        <f t="shared" si="0"/>
        <v>0</v>
      </c>
      <c r="O25" s="360"/>
      <c r="P25" s="360"/>
      <c r="Q25" s="152"/>
      <c r="R25" s="140"/>
      <c r="S25" s="140"/>
      <c r="T25" s="187"/>
      <c r="U25" s="140"/>
      <c r="V25" s="140"/>
    </row>
    <row r="26" spans="1:22" s="138" customFormat="1" ht="19.5" customHeight="1" thickBot="1">
      <c r="A26" s="153"/>
      <c r="B26" s="186">
        <v>14</v>
      </c>
      <c r="C26" s="348"/>
      <c r="D26" s="348"/>
      <c r="E26" s="348"/>
      <c r="F26" s="348"/>
      <c r="G26" s="348"/>
      <c r="H26" s="387"/>
      <c r="I26" s="387"/>
      <c r="J26" s="387"/>
      <c r="K26" s="392">
        <f>1/(1+'SP6-1'!I$26)^B26</f>
        <v>0.57747508282180582</v>
      </c>
      <c r="L26" s="392"/>
      <c r="M26" s="392"/>
      <c r="N26" s="360">
        <f t="shared" si="0"/>
        <v>0</v>
      </c>
      <c r="O26" s="360"/>
      <c r="P26" s="360"/>
      <c r="Q26" s="152"/>
      <c r="R26" s="140"/>
      <c r="S26" s="140"/>
      <c r="T26" s="187"/>
      <c r="U26" s="140"/>
      <c r="V26" s="140"/>
    </row>
    <row r="27" spans="1:22" s="138" customFormat="1" ht="23.25" customHeight="1" thickBot="1">
      <c r="A27" s="153"/>
      <c r="B27" s="186" t="s">
        <v>495</v>
      </c>
      <c r="C27" s="348"/>
      <c r="D27" s="348"/>
      <c r="E27" s="348"/>
      <c r="F27" s="348"/>
      <c r="G27" s="348"/>
      <c r="H27" s="387"/>
      <c r="I27" s="387"/>
      <c r="J27" s="387"/>
      <c r="K27" s="393">
        <f>Tables!AB3-Tables!AB9</f>
        <v>-11.339301647795693</v>
      </c>
      <c r="L27" s="393"/>
      <c r="M27" s="393"/>
      <c r="N27" s="360">
        <f t="shared" si="0"/>
        <v>0</v>
      </c>
      <c r="O27" s="360"/>
      <c r="P27" s="360"/>
      <c r="Q27" s="152"/>
      <c r="R27" s="140"/>
      <c r="S27" s="183"/>
      <c r="T27" s="187"/>
      <c r="U27" s="140"/>
      <c r="V27" s="140"/>
    </row>
    <row r="28" spans="1:22" s="138" customFormat="1" ht="19.5" customHeight="1" thickBot="1">
      <c r="A28" s="153"/>
      <c r="B28" s="152"/>
      <c r="C28" s="152"/>
      <c r="D28" s="152"/>
      <c r="E28" s="152"/>
      <c r="F28" s="152"/>
      <c r="G28" s="152"/>
      <c r="H28" s="152"/>
      <c r="I28" s="152"/>
      <c r="J28" s="152"/>
      <c r="K28" s="152"/>
      <c r="L28" s="152"/>
      <c r="M28" s="163" t="s">
        <v>496</v>
      </c>
      <c r="N28" s="360">
        <f>SUM(N13:P27)</f>
        <v>0</v>
      </c>
      <c r="O28" s="360"/>
      <c r="P28" s="360"/>
      <c r="Q28" s="151" t="s">
        <v>373</v>
      </c>
      <c r="R28" s="140"/>
      <c r="S28" s="140"/>
      <c r="T28" s="140"/>
      <c r="U28" s="140"/>
      <c r="V28" s="140"/>
    </row>
    <row r="29" spans="1:22" s="138" customFormat="1" ht="19.5" customHeight="1" thickBot="1">
      <c r="A29" s="151">
        <v>3</v>
      </c>
      <c r="B29" s="335" t="s">
        <v>497</v>
      </c>
      <c r="C29" s="335"/>
      <c r="D29" s="335"/>
      <c r="E29" s="335"/>
      <c r="F29" s="152"/>
      <c r="G29" s="152"/>
      <c r="H29" s="152"/>
      <c r="I29" s="152"/>
      <c r="J29" s="152"/>
      <c r="K29" s="152"/>
      <c r="L29" s="152"/>
      <c r="M29" s="152"/>
      <c r="N29" s="152"/>
      <c r="O29" s="152"/>
      <c r="P29" s="152"/>
      <c r="Q29" s="163"/>
      <c r="R29" s="140"/>
      <c r="S29" s="140"/>
      <c r="T29" s="140"/>
      <c r="U29" s="140"/>
      <c r="V29" s="140"/>
    </row>
    <row r="30" spans="1:22" s="138" customFormat="1" ht="19.5" customHeight="1" thickBot="1">
      <c r="A30" s="153"/>
      <c r="B30" s="152"/>
      <c r="C30" s="152"/>
      <c r="D30" s="152"/>
      <c r="E30" s="152"/>
      <c r="F30" s="152"/>
      <c r="G30" s="152"/>
      <c r="H30" s="152"/>
      <c r="I30" s="152"/>
      <c r="J30" s="152"/>
      <c r="K30" s="152"/>
      <c r="L30" s="152"/>
      <c r="M30" s="164" t="s">
        <v>498</v>
      </c>
      <c r="N30" s="360">
        <f>N10+N28</f>
        <v>0</v>
      </c>
      <c r="O30" s="360"/>
      <c r="P30" s="360"/>
      <c r="Q30" s="151" t="s">
        <v>355</v>
      </c>
      <c r="R30" s="140"/>
      <c r="S30" s="140"/>
      <c r="T30" s="140"/>
      <c r="U30" s="140"/>
      <c r="V30" s="140"/>
    </row>
    <row r="31" spans="1:22" s="138" customFormat="1" ht="19.5" customHeight="1" thickBot="1">
      <c r="A31" s="153"/>
      <c r="B31" s="152"/>
      <c r="C31" s="152"/>
      <c r="D31" s="152"/>
      <c r="E31" s="152"/>
      <c r="F31" s="152"/>
      <c r="G31" s="152"/>
      <c r="H31" s="152"/>
      <c r="I31" s="152"/>
      <c r="J31" s="152"/>
      <c r="K31" s="152"/>
      <c r="L31" s="152"/>
      <c r="M31" s="152"/>
      <c r="N31" s="152"/>
      <c r="O31" s="152"/>
      <c r="P31" s="163" t="s">
        <v>499</v>
      </c>
      <c r="Q31" s="152"/>
      <c r="R31" s="140"/>
      <c r="S31" s="140"/>
      <c r="T31" s="140"/>
      <c r="U31" s="140"/>
      <c r="V31" s="140"/>
    </row>
    <row r="32" spans="1:22" s="138" customFormat="1" ht="13.5" customHeight="1">
      <c r="A32" s="150"/>
      <c r="B32" s="140"/>
      <c r="C32" s="140"/>
      <c r="D32" s="140"/>
      <c r="E32" s="140"/>
      <c r="F32" s="140"/>
      <c r="G32" s="140"/>
      <c r="H32" s="140"/>
      <c r="I32" s="140"/>
      <c r="J32" s="140"/>
      <c r="K32" s="140"/>
      <c r="L32" s="140"/>
      <c r="M32" s="140"/>
      <c r="N32" s="140"/>
      <c r="O32" s="140"/>
      <c r="P32" s="140"/>
      <c r="Q32" s="140"/>
      <c r="R32" s="140"/>
      <c r="S32" s="140"/>
      <c r="T32" s="140"/>
      <c r="U32" s="140"/>
      <c r="V32" s="140"/>
    </row>
    <row r="33" spans="1:22" s="138" customFormat="1" ht="13.5" customHeight="1">
      <c r="A33" s="150"/>
      <c r="B33" s="140"/>
      <c r="C33" s="140"/>
      <c r="D33" s="140"/>
      <c r="E33" s="140"/>
      <c r="F33" s="140"/>
      <c r="G33" s="140"/>
      <c r="H33" s="140"/>
      <c r="I33" s="140"/>
      <c r="J33" s="140"/>
      <c r="K33" s="140"/>
      <c r="L33" s="140"/>
      <c r="M33" s="188"/>
      <c r="N33" s="140"/>
      <c r="O33" s="140"/>
      <c r="P33" s="140"/>
      <c r="Q33" s="150"/>
      <c r="R33" s="140"/>
      <c r="S33" s="140"/>
      <c r="T33" s="140"/>
      <c r="U33" s="140"/>
      <c r="V33" s="140"/>
    </row>
    <row r="34" spans="1:22" s="138" customFormat="1" ht="13.5" customHeight="1">
      <c r="A34" s="150"/>
      <c r="B34" s="140"/>
      <c r="C34" s="140"/>
      <c r="D34" s="140"/>
      <c r="E34" s="140"/>
      <c r="F34" s="140"/>
      <c r="G34" s="140"/>
      <c r="H34" s="140"/>
      <c r="I34" s="140"/>
      <c r="J34" s="140"/>
      <c r="K34" s="140"/>
      <c r="L34" s="140"/>
      <c r="M34" s="188"/>
      <c r="N34" s="140"/>
      <c r="O34" s="140"/>
      <c r="P34" s="140"/>
      <c r="Q34" s="150"/>
      <c r="R34" s="140"/>
      <c r="S34" s="140"/>
      <c r="T34" s="140"/>
      <c r="U34" s="140"/>
      <c r="V34" s="140"/>
    </row>
    <row r="35" spans="1:22" s="138" customFormat="1" ht="13.5" customHeight="1">
      <c r="A35" s="150"/>
      <c r="B35" s="140"/>
      <c r="C35" s="140"/>
      <c r="D35" s="140"/>
      <c r="E35" s="140"/>
      <c r="F35" s="140"/>
      <c r="G35" s="140"/>
      <c r="H35" s="140"/>
      <c r="I35" s="140"/>
      <c r="J35" s="140"/>
      <c r="K35" s="140"/>
      <c r="L35" s="140"/>
      <c r="M35" s="140"/>
      <c r="N35" s="140"/>
      <c r="O35" s="140"/>
      <c r="P35" s="140"/>
      <c r="Q35" s="150"/>
      <c r="R35" s="140"/>
      <c r="S35" s="140"/>
      <c r="T35" s="140"/>
      <c r="U35" s="140"/>
      <c r="V35" s="140"/>
    </row>
    <row r="36" spans="1:22" s="138" customFormat="1" ht="13.5" customHeight="1">
      <c r="A36" s="140"/>
      <c r="B36" s="140"/>
      <c r="C36" s="140"/>
      <c r="D36" s="140"/>
      <c r="E36" s="140"/>
      <c r="F36" s="140"/>
      <c r="G36" s="140"/>
      <c r="H36" s="140"/>
      <c r="I36" s="140"/>
      <c r="J36" s="140"/>
      <c r="K36" s="140"/>
      <c r="L36" s="140"/>
      <c r="M36" s="140"/>
      <c r="N36" s="140"/>
      <c r="O36" s="140"/>
      <c r="P36" s="140"/>
      <c r="Q36" s="140"/>
      <c r="R36" s="140"/>
      <c r="S36" s="140"/>
      <c r="T36" s="140"/>
      <c r="U36" s="140"/>
      <c r="V36" s="140"/>
    </row>
    <row r="37" spans="1:22" s="143" customFormat="1">
      <c r="A37" s="140"/>
      <c r="B37" s="140"/>
      <c r="C37" s="140"/>
      <c r="D37" s="140"/>
      <c r="E37" s="140"/>
      <c r="F37" s="140"/>
      <c r="G37" s="140"/>
      <c r="H37" s="140"/>
      <c r="I37" s="140"/>
      <c r="J37" s="140"/>
      <c r="K37" s="140"/>
      <c r="L37" s="140"/>
      <c r="M37" s="140"/>
      <c r="N37" s="140"/>
      <c r="O37" s="140"/>
      <c r="P37" s="140"/>
      <c r="Q37" s="140"/>
      <c r="R37" s="140"/>
      <c r="S37" s="140"/>
      <c r="T37" s="140"/>
      <c r="U37" s="140"/>
      <c r="V37" s="140"/>
    </row>
    <row r="38" spans="1:22">
      <c r="A38" s="176"/>
      <c r="B38" s="176"/>
      <c r="C38" s="176"/>
      <c r="D38" s="176"/>
      <c r="E38" s="176"/>
      <c r="F38" s="176"/>
      <c r="G38" s="176"/>
      <c r="H38" s="176"/>
      <c r="I38" s="176"/>
      <c r="J38" s="176"/>
      <c r="K38" s="176"/>
      <c r="L38" s="176"/>
      <c r="M38" s="176"/>
      <c r="N38" s="176"/>
      <c r="O38" s="176"/>
      <c r="P38" s="176"/>
      <c r="Q38" s="176"/>
      <c r="R38" s="176"/>
      <c r="S38" s="176"/>
      <c r="T38" s="176"/>
      <c r="U38" s="176"/>
      <c r="V38" s="176"/>
    </row>
    <row r="39" spans="1:22">
      <c r="A39" s="176"/>
      <c r="B39" s="176"/>
      <c r="C39" s="176"/>
      <c r="D39" s="176"/>
      <c r="E39" s="176"/>
      <c r="F39" s="176"/>
      <c r="G39" s="176"/>
      <c r="H39" s="176"/>
      <c r="I39" s="176"/>
      <c r="J39" s="176"/>
      <c r="K39" s="176"/>
      <c r="L39" s="176"/>
      <c r="M39" s="176"/>
      <c r="N39" s="176"/>
      <c r="O39" s="176"/>
      <c r="P39" s="176"/>
      <c r="Q39" s="176"/>
      <c r="R39" s="176"/>
      <c r="S39" s="176"/>
      <c r="T39" s="176"/>
      <c r="U39" s="176"/>
      <c r="V39" s="176"/>
    </row>
    <row r="40" spans="1:22">
      <c r="A40" s="176"/>
      <c r="B40" s="176"/>
      <c r="C40" s="176"/>
      <c r="D40" s="176"/>
      <c r="E40" s="176"/>
      <c r="F40" s="176"/>
      <c r="G40" s="176"/>
      <c r="H40" s="176"/>
      <c r="I40" s="176"/>
      <c r="J40" s="176"/>
      <c r="K40" s="176"/>
      <c r="L40" s="176"/>
      <c r="M40" s="176"/>
      <c r="N40" s="176"/>
      <c r="O40" s="176"/>
      <c r="P40" s="176"/>
      <c r="Q40" s="176"/>
      <c r="R40" s="176"/>
      <c r="S40" s="176"/>
      <c r="T40" s="176"/>
      <c r="U40" s="176"/>
      <c r="V40" s="176"/>
    </row>
    <row r="41" spans="1:22">
      <c r="A41" s="176"/>
      <c r="B41" s="176"/>
      <c r="C41" s="176"/>
      <c r="D41" s="176"/>
      <c r="E41" s="176"/>
      <c r="F41" s="176"/>
      <c r="G41" s="176"/>
      <c r="H41" s="176"/>
      <c r="I41" s="176"/>
      <c r="J41" s="176"/>
      <c r="K41" s="176"/>
      <c r="L41" s="176"/>
      <c r="M41" s="176"/>
      <c r="N41" s="176"/>
      <c r="O41" s="176"/>
      <c r="P41" s="176"/>
      <c r="Q41" s="176"/>
      <c r="R41" s="176"/>
      <c r="S41" s="176"/>
      <c r="T41" s="176"/>
      <c r="U41" s="176"/>
      <c r="V41" s="176"/>
    </row>
    <row r="42" spans="1:22">
      <c r="A42" s="176"/>
      <c r="B42" s="176"/>
      <c r="C42" s="176"/>
      <c r="D42" s="176"/>
      <c r="E42" s="176"/>
      <c r="F42" s="176"/>
      <c r="G42" s="176"/>
      <c r="H42" s="176"/>
      <c r="I42" s="176"/>
      <c r="J42" s="176"/>
      <c r="K42" s="176"/>
      <c r="L42" s="176"/>
      <c r="M42" s="176"/>
      <c r="N42" s="176"/>
      <c r="O42" s="176"/>
      <c r="P42" s="176"/>
      <c r="Q42" s="176"/>
      <c r="R42" s="176"/>
      <c r="S42" s="176"/>
      <c r="T42" s="176"/>
      <c r="U42" s="176"/>
      <c r="V42" s="176"/>
    </row>
    <row r="43" spans="1:22" ht="12.65" customHeight="1" thickBot="1">
      <c r="A43" s="176"/>
      <c r="B43" s="176"/>
      <c r="C43" s="176"/>
      <c r="D43" s="176"/>
      <c r="E43" s="176"/>
      <c r="F43" s="176"/>
      <c r="G43" s="176"/>
      <c r="H43" s="176"/>
      <c r="I43" s="176"/>
      <c r="J43" s="176"/>
      <c r="K43" s="176"/>
      <c r="L43" s="176"/>
      <c r="M43" s="176"/>
      <c r="N43" s="176"/>
      <c r="O43" s="176"/>
      <c r="P43" s="176"/>
      <c r="Q43" s="176"/>
      <c r="R43" s="176"/>
      <c r="S43" s="176"/>
      <c r="T43" s="176"/>
      <c r="U43" s="176"/>
      <c r="V43" s="176"/>
    </row>
    <row r="44" spans="1:22">
      <c r="A44" s="189"/>
      <c r="B44" s="176"/>
      <c r="C44" s="176"/>
      <c r="D44" s="176"/>
      <c r="E44" s="176"/>
      <c r="F44" s="176"/>
      <c r="G44" s="176"/>
      <c r="H44" s="176"/>
      <c r="I44" s="176"/>
      <c r="J44" s="176"/>
      <c r="K44" s="176"/>
      <c r="L44" s="176"/>
      <c r="M44" s="176"/>
      <c r="N44" s="176"/>
      <c r="O44" s="176"/>
      <c r="P44" s="176"/>
      <c r="Q44" s="176"/>
      <c r="R44" s="176"/>
      <c r="S44" s="176"/>
      <c r="T44" s="176"/>
      <c r="U44" s="176"/>
      <c r="V44" s="176"/>
    </row>
    <row r="45" spans="1:22">
      <c r="A45" s="190"/>
      <c r="B45" s="176"/>
      <c r="C45" s="176"/>
      <c r="D45" s="176"/>
      <c r="E45" s="176"/>
      <c r="F45" s="176"/>
      <c r="G45" s="176"/>
      <c r="H45" s="176"/>
      <c r="I45" s="176"/>
      <c r="J45" s="176"/>
      <c r="K45" s="176"/>
      <c r="L45" s="176"/>
      <c r="M45" s="176"/>
      <c r="N45" s="176"/>
      <c r="O45" s="176"/>
      <c r="P45" s="176"/>
      <c r="Q45" s="176"/>
      <c r="R45" s="176"/>
      <c r="S45" s="176"/>
      <c r="T45" s="176"/>
      <c r="U45" s="176"/>
      <c r="V45" s="176"/>
    </row>
    <row r="46" spans="1:22">
      <c r="A46" s="190"/>
      <c r="B46" s="176"/>
      <c r="C46" s="176"/>
      <c r="D46" s="176"/>
      <c r="E46" s="176"/>
      <c r="F46" s="176"/>
      <c r="G46" s="176"/>
      <c r="H46" s="176"/>
      <c r="I46" s="176"/>
      <c r="J46" s="176"/>
      <c r="K46" s="176"/>
      <c r="L46" s="176"/>
      <c r="M46" s="176"/>
      <c r="N46" s="176"/>
      <c r="O46" s="176"/>
      <c r="P46" s="176"/>
      <c r="Q46" s="176"/>
      <c r="R46" s="176"/>
      <c r="S46" s="176"/>
      <c r="T46" s="176"/>
      <c r="U46" s="176"/>
      <c r="V46" s="176"/>
    </row>
    <row r="47" spans="1:22">
      <c r="A47" s="190"/>
      <c r="B47" s="176"/>
      <c r="C47" s="176"/>
      <c r="D47" s="176"/>
      <c r="E47" s="176"/>
      <c r="F47" s="176"/>
      <c r="G47" s="176"/>
      <c r="H47" s="176"/>
      <c r="I47" s="176"/>
      <c r="J47" s="176"/>
      <c r="K47" s="176"/>
      <c r="L47" s="176"/>
      <c r="M47" s="176"/>
      <c r="N47" s="176"/>
      <c r="O47" s="176"/>
      <c r="P47" s="176"/>
      <c r="Q47" s="176"/>
      <c r="R47" s="176"/>
      <c r="S47" s="176"/>
      <c r="T47" s="176"/>
      <c r="U47" s="176"/>
      <c r="V47" s="176"/>
    </row>
    <row r="48" spans="1:22">
      <c r="A48" s="190"/>
      <c r="B48" s="176"/>
      <c r="C48" s="176"/>
      <c r="D48" s="176"/>
      <c r="E48" s="176"/>
      <c r="F48" s="176"/>
      <c r="G48" s="176"/>
      <c r="H48" s="176"/>
      <c r="I48" s="176"/>
      <c r="J48" s="176"/>
      <c r="K48" s="176"/>
      <c r="L48" s="176"/>
      <c r="M48" s="176"/>
      <c r="N48" s="176"/>
      <c r="O48" s="176"/>
      <c r="P48" s="176"/>
      <c r="Q48" s="176"/>
      <c r="R48" s="176"/>
      <c r="S48" s="176"/>
      <c r="T48" s="176"/>
      <c r="U48" s="176"/>
      <c r="V48" s="176"/>
    </row>
    <row r="49" spans="1:22">
      <c r="A49" s="190"/>
      <c r="B49" s="176"/>
      <c r="C49" s="176"/>
      <c r="D49" s="176"/>
      <c r="E49" s="176"/>
      <c r="F49" s="176"/>
      <c r="G49" s="176"/>
      <c r="H49" s="176"/>
      <c r="I49" s="176"/>
      <c r="J49" s="176"/>
      <c r="K49" s="176"/>
      <c r="L49" s="176"/>
      <c r="M49" s="176"/>
      <c r="N49" s="176"/>
      <c r="O49" s="176"/>
      <c r="P49" s="176"/>
      <c r="Q49" s="176"/>
      <c r="R49" s="176"/>
      <c r="S49" s="176"/>
      <c r="T49" s="176"/>
      <c r="U49" s="176"/>
      <c r="V49" s="176"/>
    </row>
    <row r="50" spans="1:22">
      <c r="A50" s="190"/>
      <c r="B50" s="176"/>
      <c r="C50" s="176"/>
      <c r="D50" s="176"/>
      <c r="E50" s="176"/>
      <c r="F50" s="176"/>
      <c r="G50" s="176"/>
      <c r="H50" s="176"/>
      <c r="I50" s="176"/>
      <c r="J50" s="176"/>
      <c r="K50" s="176"/>
      <c r="L50" s="176"/>
      <c r="M50" s="176"/>
      <c r="N50" s="176"/>
      <c r="O50" s="176"/>
      <c r="P50" s="176"/>
      <c r="Q50" s="176"/>
      <c r="R50" s="176"/>
      <c r="S50" s="176"/>
      <c r="T50" s="176"/>
      <c r="U50" s="176"/>
      <c r="V50" s="176"/>
    </row>
    <row r="51" spans="1:22">
      <c r="A51" s="190"/>
      <c r="B51" s="176"/>
      <c r="C51" s="176"/>
      <c r="D51" s="176"/>
      <c r="E51" s="176"/>
      <c r="F51" s="176"/>
      <c r="G51" s="176"/>
      <c r="H51" s="176"/>
      <c r="I51" s="176"/>
      <c r="J51" s="176"/>
      <c r="K51" s="176"/>
      <c r="L51" s="176"/>
      <c r="M51" s="176"/>
      <c r="N51" s="176"/>
      <c r="O51" s="176"/>
      <c r="P51" s="176"/>
      <c r="Q51" s="176"/>
      <c r="R51" s="176"/>
      <c r="S51" s="176"/>
      <c r="T51" s="176"/>
      <c r="U51" s="176"/>
      <c r="V51" s="176"/>
    </row>
    <row r="52" spans="1:22">
      <c r="A52" s="190"/>
      <c r="B52" s="176"/>
      <c r="C52" s="176"/>
      <c r="D52" s="176"/>
      <c r="E52" s="176"/>
      <c r="F52" s="176"/>
      <c r="G52" s="176"/>
      <c r="H52" s="176"/>
      <c r="I52" s="176"/>
      <c r="J52" s="176"/>
      <c r="K52" s="176"/>
      <c r="L52" s="176"/>
      <c r="M52" s="176"/>
      <c r="N52" s="176"/>
      <c r="O52" s="176"/>
      <c r="P52" s="176"/>
      <c r="Q52" s="176"/>
      <c r="R52" s="176"/>
      <c r="S52" s="176"/>
      <c r="T52" s="176"/>
      <c r="U52" s="176"/>
      <c r="V52" s="176"/>
    </row>
    <row r="53" spans="1:22">
      <c r="A53" s="190"/>
      <c r="B53" s="176"/>
      <c r="C53" s="176"/>
      <c r="D53" s="176"/>
      <c r="E53" s="176"/>
      <c r="F53" s="176"/>
      <c r="G53" s="176"/>
      <c r="H53" s="176"/>
      <c r="I53" s="176"/>
      <c r="J53" s="176"/>
      <c r="K53" s="176"/>
      <c r="L53" s="176"/>
      <c r="M53" s="176"/>
      <c r="N53" s="176"/>
      <c r="O53" s="176"/>
      <c r="P53" s="176"/>
      <c r="Q53" s="176"/>
      <c r="R53" s="176"/>
      <c r="S53" s="176"/>
      <c r="T53" s="176"/>
      <c r="U53" s="176"/>
      <c r="V53" s="176"/>
    </row>
    <row r="54" spans="1:22">
      <c r="A54" s="190"/>
      <c r="B54" s="176"/>
      <c r="C54" s="176"/>
      <c r="D54" s="176"/>
      <c r="E54" s="176"/>
      <c r="F54" s="176"/>
      <c r="G54" s="176"/>
      <c r="H54" s="176"/>
      <c r="I54" s="176"/>
      <c r="J54" s="176"/>
      <c r="K54" s="176"/>
      <c r="L54" s="176"/>
      <c r="M54" s="176"/>
      <c r="N54" s="176"/>
      <c r="O54" s="176"/>
      <c r="P54" s="176"/>
      <c r="Q54" s="176"/>
      <c r="R54" s="176"/>
      <c r="S54" s="176"/>
      <c r="T54" s="176"/>
      <c r="U54" s="176"/>
      <c r="V54" s="176"/>
    </row>
    <row r="55" spans="1:22">
      <c r="A55" s="190"/>
      <c r="B55" s="176"/>
      <c r="C55" s="176"/>
      <c r="D55" s="176"/>
      <c r="E55" s="176"/>
      <c r="F55" s="176"/>
      <c r="G55" s="176"/>
      <c r="H55" s="176"/>
      <c r="I55" s="176"/>
      <c r="J55" s="176"/>
      <c r="K55" s="176"/>
      <c r="L55" s="176"/>
      <c r="M55" s="176"/>
      <c r="N55" s="176"/>
      <c r="O55" s="176"/>
      <c r="P55" s="176"/>
      <c r="Q55" s="176"/>
      <c r="R55" s="176"/>
      <c r="S55" s="176"/>
      <c r="T55" s="176"/>
      <c r="U55" s="176"/>
      <c r="V55" s="176"/>
    </row>
    <row r="56" spans="1:22">
      <c r="A56" s="190"/>
      <c r="B56" s="176"/>
      <c r="C56" s="176"/>
      <c r="D56" s="176"/>
      <c r="E56" s="176"/>
      <c r="F56" s="176"/>
      <c r="G56" s="176"/>
      <c r="H56" s="176"/>
      <c r="I56" s="176"/>
      <c r="J56" s="176"/>
      <c r="K56" s="176"/>
      <c r="L56" s="176"/>
      <c r="M56" s="176"/>
      <c r="N56" s="176"/>
      <c r="O56" s="176"/>
      <c r="P56" s="176"/>
      <c r="Q56" s="176"/>
      <c r="R56" s="176"/>
      <c r="S56" s="176"/>
      <c r="T56" s="176"/>
      <c r="U56" s="176"/>
      <c r="V56" s="176"/>
    </row>
    <row r="57" spans="1:22">
      <c r="A57" s="190"/>
      <c r="B57" s="176"/>
      <c r="C57" s="176"/>
      <c r="D57" s="176"/>
      <c r="E57" s="176"/>
      <c r="F57" s="176"/>
      <c r="G57" s="176"/>
      <c r="H57" s="176"/>
      <c r="I57" s="176"/>
      <c r="J57" s="176"/>
      <c r="K57" s="176"/>
      <c r="L57" s="176"/>
      <c r="M57" s="176"/>
      <c r="N57" s="176"/>
      <c r="O57" s="176"/>
      <c r="P57" s="176"/>
      <c r="Q57" s="176"/>
      <c r="R57" s="176"/>
      <c r="S57" s="176"/>
      <c r="T57" s="176"/>
      <c r="U57" s="176"/>
      <c r="V57" s="176"/>
    </row>
    <row r="58" spans="1:22">
      <c r="A58" s="190"/>
      <c r="B58" s="176"/>
      <c r="C58" s="176"/>
      <c r="D58" s="176"/>
      <c r="E58" s="176"/>
      <c r="F58" s="176"/>
      <c r="G58" s="176"/>
      <c r="H58" s="176"/>
      <c r="I58" s="176"/>
      <c r="J58" s="176"/>
      <c r="K58" s="176"/>
      <c r="L58" s="176"/>
      <c r="M58" s="176"/>
      <c r="N58" s="176"/>
      <c r="O58" s="176"/>
      <c r="P58" s="176"/>
      <c r="Q58" s="176"/>
      <c r="R58" s="176"/>
      <c r="S58" s="176"/>
      <c r="T58" s="176"/>
      <c r="U58" s="176"/>
      <c r="V58" s="176"/>
    </row>
    <row r="59" spans="1:22">
      <c r="A59" s="190"/>
      <c r="B59" s="176"/>
      <c r="C59" s="176"/>
      <c r="D59" s="176"/>
      <c r="E59" s="176"/>
      <c r="F59" s="176"/>
      <c r="G59" s="176"/>
      <c r="H59" s="176"/>
      <c r="I59" s="176"/>
      <c r="J59" s="176"/>
      <c r="K59" s="176"/>
      <c r="L59" s="176"/>
      <c r="M59" s="176"/>
      <c r="N59" s="176"/>
      <c r="O59" s="176"/>
      <c r="P59" s="176"/>
      <c r="Q59" s="176"/>
      <c r="R59" s="176"/>
      <c r="S59" s="176"/>
      <c r="T59" s="176"/>
      <c r="U59" s="176"/>
      <c r="V59" s="176"/>
    </row>
    <row r="60" spans="1:22">
      <c r="A60" s="190"/>
      <c r="B60" s="176"/>
      <c r="C60" s="176"/>
      <c r="D60" s="176"/>
      <c r="E60" s="176"/>
      <c r="F60" s="176"/>
      <c r="G60" s="176"/>
      <c r="H60" s="176"/>
      <c r="I60" s="176"/>
      <c r="J60" s="176"/>
      <c r="K60" s="176"/>
      <c r="L60" s="176"/>
      <c r="M60" s="176"/>
      <c r="N60" s="176"/>
      <c r="O60" s="176"/>
      <c r="P60" s="176"/>
      <c r="Q60" s="176"/>
      <c r="R60" s="176"/>
      <c r="S60" s="176"/>
      <c r="T60" s="176"/>
      <c r="U60" s="176"/>
      <c r="V60" s="176"/>
    </row>
    <row r="61" spans="1:22">
      <c r="A61" s="190"/>
      <c r="B61" s="176"/>
      <c r="C61" s="176"/>
      <c r="D61" s="176"/>
      <c r="E61" s="176"/>
      <c r="F61" s="176"/>
      <c r="G61" s="176"/>
      <c r="H61" s="176"/>
      <c r="I61" s="176"/>
      <c r="J61" s="176"/>
      <c r="K61" s="176"/>
      <c r="L61" s="176"/>
      <c r="M61" s="176"/>
      <c r="N61" s="176"/>
      <c r="O61" s="176"/>
      <c r="P61" s="176"/>
      <c r="Q61" s="176"/>
      <c r="R61" s="176"/>
      <c r="S61" s="176"/>
      <c r="T61" s="176"/>
      <c r="U61" s="176"/>
      <c r="V61" s="176"/>
    </row>
    <row r="62" spans="1:22">
      <c r="A62" s="190"/>
      <c r="B62" s="176"/>
      <c r="C62" s="176"/>
      <c r="D62" s="176"/>
      <c r="E62" s="176"/>
      <c r="F62" s="176"/>
      <c r="G62" s="176"/>
      <c r="H62" s="176"/>
      <c r="I62" s="176"/>
      <c r="J62" s="176"/>
      <c r="K62" s="176"/>
      <c r="L62" s="176"/>
      <c r="M62" s="176"/>
      <c r="N62" s="176"/>
      <c r="O62" s="176"/>
      <c r="P62" s="176"/>
      <c r="Q62" s="176"/>
      <c r="R62" s="176"/>
      <c r="S62" s="176"/>
      <c r="T62" s="176"/>
      <c r="U62" s="176"/>
      <c r="V62" s="176"/>
    </row>
    <row r="63" spans="1:22">
      <c r="A63" s="190"/>
      <c r="B63" s="176"/>
      <c r="C63" s="176"/>
      <c r="D63" s="176"/>
      <c r="E63" s="176"/>
      <c r="F63" s="176"/>
      <c r="G63" s="176"/>
      <c r="H63" s="176"/>
      <c r="I63" s="176"/>
      <c r="J63" s="176"/>
      <c r="K63" s="176"/>
      <c r="L63" s="176"/>
      <c r="M63" s="176"/>
      <c r="N63" s="176"/>
      <c r="O63" s="176"/>
      <c r="P63" s="176"/>
      <c r="Q63" s="176"/>
      <c r="R63" s="176"/>
      <c r="S63" s="176"/>
      <c r="T63" s="176"/>
      <c r="U63" s="176"/>
      <c r="V63" s="176"/>
    </row>
    <row r="64" spans="1:22">
      <c r="A64" s="190"/>
      <c r="B64" s="176"/>
      <c r="C64" s="176"/>
      <c r="D64" s="176"/>
      <c r="E64" s="176"/>
      <c r="F64" s="176"/>
      <c r="G64" s="176"/>
      <c r="H64" s="176"/>
      <c r="I64" s="176"/>
      <c r="J64" s="176"/>
      <c r="K64" s="176"/>
      <c r="L64" s="176"/>
      <c r="M64" s="176"/>
      <c r="N64" s="176"/>
      <c r="O64" s="176"/>
      <c r="P64" s="176"/>
      <c r="Q64" s="176"/>
      <c r="R64" s="176"/>
      <c r="S64" s="176"/>
      <c r="T64" s="176"/>
      <c r="U64" s="176"/>
      <c r="V64" s="176"/>
    </row>
    <row r="65" spans="1:22">
      <c r="A65" s="190"/>
      <c r="B65" s="176"/>
      <c r="C65" s="176"/>
      <c r="D65" s="176"/>
      <c r="E65" s="176"/>
      <c r="F65" s="176"/>
      <c r="G65" s="176"/>
      <c r="H65" s="176"/>
      <c r="I65" s="176"/>
      <c r="J65" s="176"/>
      <c r="K65" s="176"/>
      <c r="L65" s="176"/>
      <c r="M65" s="176"/>
      <c r="N65" s="176"/>
      <c r="O65" s="176"/>
      <c r="P65" s="176"/>
      <c r="Q65" s="176"/>
      <c r="R65" s="176"/>
      <c r="S65" s="176"/>
      <c r="T65" s="176"/>
      <c r="U65" s="176"/>
      <c r="V65" s="176"/>
    </row>
    <row r="66" spans="1:22">
      <c r="A66" s="190"/>
      <c r="B66" s="176"/>
      <c r="C66" s="176"/>
      <c r="D66" s="176"/>
      <c r="E66" s="176"/>
      <c r="F66" s="176"/>
      <c r="G66" s="176"/>
      <c r="H66" s="176"/>
      <c r="I66" s="176"/>
      <c r="J66" s="176"/>
      <c r="K66" s="176"/>
      <c r="L66" s="176"/>
      <c r="M66" s="176"/>
      <c r="N66" s="176"/>
      <c r="O66" s="176"/>
      <c r="P66" s="176"/>
      <c r="Q66" s="176"/>
      <c r="R66" s="176"/>
      <c r="S66" s="176"/>
      <c r="T66" s="176"/>
      <c r="U66" s="176"/>
      <c r="V66" s="176"/>
    </row>
    <row r="67" spans="1:22">
      <c r="A67" s="190"/>
      <c r="B67" s="176"/>
      <c r="C67" s="176"/>
      <c r="D67" s="176"/>
      <c r="E67" s="176"/>
      <c r="F67" s="176"/>
      <c r="G67" s="176"/>
      <c r="H67" s="176"/>
      <c r="I67" s="176"/>
      <c r="J67" s="176"/>
      <c r="K67" s="176"/>
      <c r="L67" s="176"/>
      <c r="M67" s="176"/>
      <c r="N67" s="176"/>
      <c r="O67" s="176"/>
      <c r="P67" s="176"/>
      <c r="Q67" s="176"/>
      <c r="R67" s="176"/>
      <c r="S67" s="176"/>
      <c r="T67" s="176"/>
      <c r="U67" s="176"/>
      <c r="V67" s="176"/>
    </row>
    <row r="68" spans="1:22">
      <c r="A68" s="190"/>
      <c r="B68" s="176"/>
      <c r="C68" s="176"/>
      <c r="D68" s="176"/>
      <c r="E68" s="176"/>
      <c r="F68" s="176"/>
      <c r="G68" s="176"/>
      <c r="H68" s="176"/>
      <c r="I68" s="176"/>
      <c r="J68" s="176"/>
      <c r="K68" s="176"/>
      <c r="L68" s="176"/>
      <c r="M68" s="176"/>
      <c r="N68" s="176"/>
      <c r="O68" s="176"/>
      <c r="P68" s="176"/>
      <c r="Q68" s="176"/>
      <c r="R68" s="176"/>
      <c r="S68" s="176"/>
      <c r="T68" s="176"/>
      <c r="U68" s="176"/>
      <c r="V68" s="176"/>
    </row>
    <row r="69" spans="1:22">
      <c r="A69" s="190"/>
      <c r="B69" s="176"/>
      <c r="C69" s="176"/>
      <c r="D69" s="176"/>
      <c r="E69" s="176"/>
      <c r="F69" s="176"/>
      <c r="G69" s="176"/>
      <c r="H69" s="176"/>
      <c r="I69" s="176"/>
      <c r="J69" s="176"/>
      <c r="K69" s="176"/>
      <c r="L69" s="176"/>
      <c r="M69" s="176"/>
      <c r="N69" s="176"/>
      <c r="O69" s="176"/>
      <c r="P69" s="176"/>
      <c r="Q69" s="176"/>
      <c r="R69" s="176"/>
      <c r="S69" s="176"/>
      <c r="T69" s="176"/>
      <c r="U69" s="176"/>
      <c r="V69" s="176"/>
    </row>
    <row r="70" spans="1:22">
      <c r="A70" s="190"/>
      <c r="B70" s="176"/>
      <c r="C70" s="176"/>
      <c r="D70" s="176"/>
      <c r="E70" s="176"/>
      <c r="F70" s="176"/>
      <c r="G70" s="176"/>
      <c r="H70" s="176"/>
      <c r="I70" s="176"/>
      <c r="J70" s="176"/>
      <c r="K70" s="176"/>
      <c r="L70" s="176"/>
      <c r="M70" s="176"/>
      <c r="N70" s="176"/>
      <c r="O70" s="176"/>
      <c r="P70" s="176"/>
      <c r="Q70" s="176"/>
      <c r="R70" s="176"/>
      <c r="S70" s="176"/>
      <c r="T70" s="176"/>
      <c r="U70" s="176"/>
      <c r="V70" s="176"/>
    </row>
    <row r="71" spans="1:22">
      <c r="A71" s="190"/>
      <c r="B71" s="176"/>
      <c r="C71" s="176"/>
      <c r="D71" s="176"/>
      <c r="E71" s="176"/>
      <c r="F71" s="176"/>
      <c r="G71" s="176"/>
      <c r="H71" s="176"/>
      <c r="I71" s="176"/>
      <c r="J71" s="176"/>
      <c r="K71" s="176"/>
      <c r="L71" s="176"/>
      <c r="M71" s="176"/>
      <c r="N71" s="176"/>
      <c r="O71" s="176"/>
      <c r="P71" s="176"/>
      <c r="Q71" s="176"/>
      <c r="R71" s="176"/>
      <c r="S71" s="176"/>
      <c r="T71" s="176"/>
      <c r="U71" s="176"/>
      <c r="V71" s="176"/>
    </row>
    <row r="72" spans="1:22">
      <c r="A72" s="190"/>
      <c r="B72" s="176"/>
      <c r="C72" s="176"/>
      <c r="D72" s="176"/>
      <c r="E72" s="176"/>
      <c r="F72" s="176"/>
      <c r="G72" s="176"/>
      <c r="H72" s="176"/>
      <c r="I72" s="176"/>
      <c r="J72" s="176"/>
      <c r="K72" s="176"/>
      <c r="L72" s="176"/>
      <c r="M72" s="176"/>
      <c r="N72" s="176"/>
      <c r="O72" s="176"/>
      <c r="P72" s="176"/>
      <c r="Q72" s="176"/>
      <c r="R72" s="176"/>
      <c r="S72" s="176"/>
      <c r="T72" s="176"/>
      <c r="U72" s="176"/>
      <c r="V72" s="176"/>
    </row>
    <row r="73" spans="1:22">
      <c r="A73" s="190"/>
      <c r="B73" s="176"/>
      <c r="C73" s="176"/>
      <c r="D73" s="176"/>
      <c r="E73" s="176"/>
      <c r="F73" s="176"/>
      <c r="G73" s="176"/>
      <c r="H73" s="176"/>
      <c r="I73" s="176"/>
      <c r="J73" s="176"/>
      <c r="K73" s="176"/>
      <c r="L73" s="176"/>
      <c r="M73" s="176"/>
      <c r="N73" s="176"/>
      <c r="O73" s="176"/>
      <c r="P73" s="176"/>
      <c r="Q73" s="176"/>
      <c r="R73" s="176"/>
      <c r="S73" s="176"/>
      <c r="T73" s="176"/>
      <c r="U73" s="176"/>
      <c r="V73" s="176"/>
    </row>
    <row r="74" spans="1:22" ht="14" thickBot="1">
      <c r="A74" s="191"/>
      <c r="B74" s="176"/>
      <c r="C74" s="176"/>
      <c r="D74" s="176"/>
      <c r="E74" s="176"/>
      <c r="F74" s="176"/>
      <c r="G74" s="176"/>
      <c r="H74" s="176"/>
      <c r="I74" s="176"/>
      <c r="J74" s="176"/>
      <c r="K74" s="176"/>
      <c r="L74" s="176"/>
      <c r="M74" s="176"/>
      <c r="N74" s="176"/>
      <c r="O74" s="176"/>
      <c r="P74" s="176"/>
      <c r="Q74" s="176"/>
      <c r="R74" s="176"/>
      <c r="S74" s="176"/>
      <c r="T74" s="176"/>
      <c r="U74" s="176"/>
      <c r="V74" s="176"/>
    </row>
    <row r="75" spans="1:22">
      <c r="A75" s="176"/>
      <c r="B75" s="176"/>
      <c r="C75" s="176"/>
      <c r="D75" s="176"/>
      <c r="E75" s="176"/>
      <c r="F75" s="176"/>
      <c r="G75" s="176"/>
      <c r="H75" s="176"/>
      <c r="I75" s="176"/>
      <c r="J75" s="176"/>
      <c r="K75" s="176"/>
      <c r="L75" s="176"/>
      <c r="M75" s="176"/>
      <c r="N75" s="176"/>
      <c r="O75" s="176"/>
      <c r="P75" s="176"/>
      <c r="Q75" s="176"/>
      <c r="R75" s="176"/>
      <c r="S75" s="176"/>
      <c r="T75" s="176"/>
      <c r="U75" s="176"/>
      <c r="V75" s="176"/>
    </row>
    <row r="76" spans="1:22">
      <c r="A76" s="176"/>
      <c r="B76" s="176"/>
      <c r="C76" s="176"/>
      <c r="D76" s="176"/>
      <c r="E76" s="176"/>
      <c r="F76" s="176"/>
      <c r="G76" s="176"/>
      <c r="H76" s="176"/>
      <c r="I76" s="176"/>
      <c r="J76" s="176"/>
      <c r="K76" s="176"/>
      <c r="L76" s="176"/>
      <c r="M76" s="176"/>
      <c r="N76" s="176"/>
      <c r="O76" s="176"/>
      <c r="P76" s="176"/>
      <c r="Q76" s="176"/>
      <c r="R76" s="176"/>
      <c r="S76" s="176"/>
      <c r="T76" s="176"/>
      <c r="U76" s="176"/>
      <c r="V76" s="176"/>
    </row>
    <row r="77" spans="1:22">
      <c r="A77" s="176"/>
      <c r="B77" s="176"/>
      <c r="C77" s="176"/>
      <c r="D77" s="176"/>
      <c r="E77" s="176"/>
      <c r="F77" s="176"/>
      <c r="G77" s="176"/>
      <c r="H77" s="176"/>
      <c r="I77" s="176"/>
      <c r="J77" s="176"/>
      <c r="K77" s="176"/>
      <c r="L77" s="176"/>
      <c r="M77" s="176"/>
      <c r="N77" s="176"/>
      <c r="O77" s="176"/>
      <c r="P77" s="176"/>
      <c r="Q77" s="176"/>
      <c r="R77" s="176"/>
      <c r="S77" s="176"/>
      <c r="T77" s="176"/>
      <c r="U77" s="176"/>
      <c r="V77" s="176"/>
    </row>
    <row r="78" spans="1:22">
      <c r="A78" s="176"/>
      <c r="B78" s="176"/>
      <c r="C78" s="176"/>
      <c r="D78" s="176"/>
      <c r="E78" s="176"/>
      <c r="F78" s="176"/>
      <c r="G78" s="176"/>
      <c r="H78" s="176"/>
      <c r="I78" s="176"/>
      <c r="J78" s="176"/>
      <c r="K78" s="176"/>
      <c r="L78" s="176"/>
      <c r="M78" s="176"/>
      <c r="N78" s="176"/>
      <c r="O78" s="176"/>
      <c r="P78" s="176"/>
      <c r="Q78" s="176"/>
      <c r="R78" s="176"/>
      <c r="S78" s="176"/>
      <c r="T78" s="176"/>
      <c r="U78" s="176"/>
      <c r="V78" s="176"/>
    </row>
  </sheetData>
  <sheetProtection algorithmName="SHA-512" hashValue="hT5yHSPosMHIxY904G15OU8Fs0yi5F3MSsdAIacl99BznCp/ZatDbocWrZYWXvProxX/JoHSGcDvd9DHuvgqrQ==" saltValue="U/ZrGRS1gbJLs0JPHhalbg==" spinCount="100000" sheet="1" selectLockedCells="1"/>
  <protectedRanges>
    <protectedRange sqref="N33:P34" name="Range13"/>
    <protectedRange sqref="Q7:Q8 F7:L8 C6:Q6" name="Range1"/>
    <protectedRange sqref="Q10 L11:Q11 F10:K11" name="Range2"/>
    <protectedRange sqref="Q12:Q14 M28:P28 F12:P12 F27:P27 F13:J26 L13:P26" name="Range5"/>
    <protectedRange sqref="H28" name="Range9"/>
    <protectedRange sqref="F29:F32" name="Range10"/>
    <protectedRange sqref="O29:P30" name="Range11"/>
    <protectedRange sqref="N33:P34" name="Range12"/>
  </protectedRanges>
  <mergeCells count="74">
    <mergeCell ref="N30:P30"/>
    <mergeCell ref="C27:G27"/>
    <mergeCell ref="H27:J27"/>
    <mergeCell ref="K27:M27"/>
    <mergeCell ref="N27:P27"/>
    <mergeCell ref="N28:P28"/>
    <mergeCell ref="B29:E29"/>
    <mergeCell ref="C25:G25"/>
    <mergeCell ref="H25:J25"/>
    <mergeCell ref="K25:M25"/>
    <mergeCell ref="N25:P25"/>
    <mergeCell ref="C26:G26"/>
    <mergeCell ref="H26:J26"/>
    <mergeCell ref="K26:M26"/>
    <mergeCell ref="N26:P26"/>
    <mergeCell ref="C23:G23"/>
    <mergeCell ref="H23:J23"/>
    <mergeCell ref="K23:M23"/>
    <mergeCell ref="N23:P23"/>
    <mergeCell ref="C24:G24"/>
    <mergeCell ref="H24:J24"/>
    <mergeCell ref="K24:M24"/>
    <mergeCell ref="N24:P24"/>
    <mergeCell ref="C21:G21"/>
    <mergeCell ref="H21:J21"/>
    <mergeCell ref="K21:M21"/>
    <mergeCell ref="N21:P21"/>
    <mergeCell ref="C22:G22"/>
    <mergeCell ref="H22:J22"/>
    <mergeCell ref="K22:M22"/>
    <mergeCell ref="N22:P22"/>
    <mergeCell ref="C19:G19"/>
    <mergeCell ref="H19:J19"/>
    <mergeCell ref="K19:M19"/>
    <mergeCell ref="N19:P19"/>
    <mergeCell ref="C20:G20"/>
    <mergeCell ref="H20:J20"/>
    <mergeCell ref="K20:M20"/>
    <mergeCell ref="N20:P20"/>
    <mergeCell ref="C17:G17"/>
    <mergeCell ref="H17:J17"/>
    <mergeCell ref="K17:M17"/>
    <mergeCell ref="N17:P17"/>
    <mergeCell ref="C18:G18"/>
    <mergeCell ref="H18:J18"/>
    <mergeCell ref="K18:M18"/>
    <mergeCell ref="N18:P18"/>
    <mergeCell ref="C15:G15"/>
    <mergeCell ref="H15:J15"/>
    <mergeCell ref="K15:M15"/>
    <mergeCell ref="N15:P15"/>
    <mergeCell ref="C16:G16"/>
    <mergeCell ref="H16:J16"/>
    <mergeCell ref="K16:M16"/>
    <mergeCell ref="N16:P16"/>
    <mergeCell ref="C13:G13"/>
    <mergeCell ref="H13:J13"/>
    <mergeCell ref="K13:M13"/>
    <mergeCell ref="N13:P13"/>
    <mergeCell ref="C14:G14"/>
    <mergeCell ref="H14:J14"/>
    <mergeCell ref="K14:M14"/>
    <mergeCell ref="N14:P14"/>
    <mergeCell ref="N10:P10"/>
    <mergeCell ref="B11:K11"/>
    <mergeCell ref="C12:G12"/>
    <mergeCell ref="H12:J12"/>
    <mergeCell ref="K12:M12"/>
    <mergeCell ref="N12:P12"/>
    <mergeCell ref="N9:P9"/>
    <mergeCell ref="B4:Q4"/>
    <mergeCell ref="B6:K6"/>
    <mergeCell ref="N7:P7"/>
    <mergeCell ref="N8:P8"/>
  </mergeCells>
  <dataValidations count="1">
    <dataValidation allowBlank="1" showErrorMessage="1" errorTitle="Input not valid" error="Please select the year by pushing the drop-down arrow and clicking the correct year" prompt="Select the year" sqref="B13:B27 IX13:IX27 ST13:ST27 ACP13:ACP27 AML13:AML27 AWH13:AWH27 BGD13:BGD27 BPZ13:BPZ27 BZV13:BZV27 CJR13:CJR27 CTN13:CTN27 DDJ13:DDJ27 DNF13:DNF27 DXB13:DXB27 EGX13:EGX27 EQT13:EQT27 FAP13:FAP27 FKL13:FKL27 FUH13:FUH27 GED13:GED27 GNZ13:GNZ27 GXV13:GXV27 HHR13:HHR27 HRN13:HRN27 IBJ13:IBJ27 ILF13:ILF27 IVB13:IVB27 JEX13:JEX27 JOT13:JOT27 JYP13:JYP27 KIL13:KIL27 KSH13:KSH27 LCD13:LCD27 LLZ13:LLZ27 LVV13:LVV27 MFR13:MFR27 MPN13:MPN27 MZJ13:MZJ27 NJF13:NJF27 NTB13:NTB27 OCX13:OCX27 OMT13:OMT27 OWP13:OWP27 PGL13:PGL27 PQH13:PQH27 QAD13:QAD27 QJZ13:QJZ27 QTV13:QTV27 RDR13:RDR27 RNN13:RNN27 RXJ13:RXJ27 SHF13:SHF27 SRB13:SRB27 TAX13:TAX27 TKT13:TKT27 TUP13:TUP27 UEL13:UEL27 UOH13:UOH27 UYD13:UYD27 VHZ13:VHZ27 VRV13:VRV27 WBR13:WBR27 WLN13:WLN27 WVJ13:WVJ27 B65549:B65563 IX65549:IX65563 ST65549:ST65563 ACP65549:ACP65563 AML65549:AML65563 AWH65549:AWH65563 BGD65549:BGD65563 BPZ65549:BPZ65563 BZV65549:BZV65563 CJR65549:CJR65563 CTN65549:CTN65563 DDJ65549:DDJ65563 DNF65549:DNF65563 DXB65549:DXB65563 EGX65549:EGX65563 EQT65549:EQT65563 FAP65549:FAP65563 FKL65549:FKL65563 FUH65549:FUH65563 GED65549:GED65563 GNZ65549:GNZ65563 GXV65549:GXV65563 HHR65549:HHR65563 HRN65549:HRN65563 IBJ65549:IBJ65563 ILF65549:ILF65563 IVB65549:IVB65563 JEX65549:JEX65563 JOT65549:JOT65563 JYP65549:JYP65563 KIL65549:KIL65563 KSH65549:KSH65563 LCD65549:LCD65563 LLZ65549:LLZ65563 LVV65549:LVV65563 MFR65549:MFR65563 MPN65549:MPN65563 MZJ65549:MZJ65563 NJF65549:NJF65563 NTB65549:NTB65563 OCX65549:OCX65563 OMT65549:OMT65563 OWP65549:OWP65563 PGL65549:PGL65563 PQH65549:PQH65563 QAD65549:QAD65563 QJZ65549:QJZ65563 QTV65549:QTV65563 RDR65549:RDR65563 RNN65549:RNN65563 RXJ65549:RXJ65563 SHF65549:SHF65563 SRB65549:SRB65563 TAX65549:TAX65563 TKT65549:TKT65563 TUP65549:TUP65563 UEL65549:UEL65563 UOH65549:UOH65563 UYD65549:UYD65563 VHZ65549:VHZ65563 VRV65549:VRV65563 WBR65549:WBR65563 WLN65549:WLN65563 WVJ65549:WVJ65563 B131085:B131099 IX131085:IX131099 ST131085:ST131099 ACP131085:ACP131099 AML131085:AML131099 AWH131085:AWH131099 BGD131085:BGD131099 BPZ131085:BPZ131099 BZV131085:BZV131099 CJR131085:CJR131099 CTN131085:CTN131099 DDJ131085:DDJ131099 DNF131085:DNF131099 DXB131085:DXB131099 EGX131085:EGX131099 EQT131085:EQT131099 FAP131085:FAP131099 FKL131085:FKL131099 FUH131085:FUH131099 GED131085:GED131099 GNZ131085:GNZ131099 GXV131085:GXV131099 HHR131085:HHR131099 HRN131085:HRN131099 IBJ131085:IBJ131099 ILF131085:ILF131099 IVB131085:IVB131099 JEX131085:JEX131099 JOT131085:JOT131099 JYP131085:JYP131099 KIL131085:KIL131099 KSH131085:KSH131099 LCD131085:LCD131099 LLZ131085:LLZ131099 LVV131085:LVV131099 MFR131085:MFR131099 MPN131085:MPN131099 MZJ131085:MZJ131099 NJF131085:NJF131099 NTB131085:NTB131099 OCX131085:OCX131099 OMT131085:OMT131099 OWP131085:OWP131099 PGL131085:PGL131099 PQH131085:PQH131099 QAD131085:QAD131099 QJZ131085:QJZ131099 QTV131085:QTV131099 RDR131085:RDR131099 RNN131085:RNN131099 RXJ131085:RXJ131099 SHF131085:SHF131099 SRB131085:SRB131099 TAX131085:TAX131099 TKT131085:TKT131099 TUP131085:TUP131099 UEL131085:UEL131099 UOH131085:UOH131099 UYD131085:UYD131099 VHZ131085:VHZ131099 VRV131085:VRV131099 WBR131085:WBR131099 WLN131085:WLN131099 WVJ131085:WVJ131099 B196621:B196635 IX196621:IX196635 ST196621:ST196635 ACP196621:ACP196635 AML196621:AML196635 AWH196621:AWH196635 BGD196621:BGD196635 BPZ196621:BPZ196635 BZV196621:BZV196635 CJR196621:CJR196635 CTN196621:CTN196635 DDJ196621:DDJ196635 DNF196621:DNF196635 DXB196621:DXB196635 EGX196621:EGX196635 EQT196621:EQT196635 FAP196621:FAP196635 FKL196621:FKL196635 FUH196621:FUH196635 GED196621:GED196635 GNZ196621:GNZ196635 GXV196621:GXV196635 HHR196621:HHR196635 HRN196621:HRN196635 IBJ196621:IBJ196635 ILF196621:ILF196635 IVB196621:IVB196635 JEX196621:JEX196635 JOT196621:JOT196635 JYP196621:JYP196635 KIL196621:KIL196635 KSH196621:KSH196635 LCD196621:LCD196635 LLZ196621:LLZ196635 LVV196621:LVV196635 MFR196621:MFR196635 MPN196621:MPN196635 MZJ196621:MZJ196635 NJF196621:NJF196635 NTB196621:NTB196635 OCX196621:OCX196635 OMT196621:OMT196635 OWP196621:OWP196635 PGL196621:PGL196635 PQH196621:PQH196635 QAD196621:QAD196635 QJZ196621:QJZ196635 QTV196621:QTV196635 RDR196621:RDR196635 RNN196621:RNN196635 RXJ196621:RXJ196635 SHF196621:SHF196635 SRB196621:SRB196635 TAX196621:TAX196635 TKT196621:TKT196635 TUP196621:TUP196635 UEL196621:UEL196635 UOH196621:UOH196635 UYD196621:UYD196635 VHZ196621:VHZ196635 VRV196621:VRV196635 WBR196621:WBR196635 WLN196621:WLN196635 WVJ196621:WVJ196635 B262157:B262171 IX262157:IX262171 ST262157:ST262171 ACP262157:ACP262171 AML262157:AML262171 AWH262157:AWH262171 BGD262157:BGD262171 BPZ262157:BPZ262171 BZV262157:BZV262171 CJR262157:CJR262171 CTN262157:CTN262171 DDJ262157:DDJ262171 DNF262157:DNF262171 DXB262157:DXB262171 EGX262157:EGX262171 EQT262157:EQT262171 FAP262157:FAP262171 FKL262157:FKL262171 FUH262157:FUH262171 GED262157:GED262171 GNZ262157:GNZ262171 GXV262157:GXV262171 HHR262157:HHR262171 HRN262157:HRN262171 IBJ262157:IBJ262171 ILF262157:ILF262171 IVB262157:IVB262171 JEX262157:JEX262171 JOT262157:JOT262171 JYP262157:JYP262171 KIL262157:KIL262171 KSH262157:KSH262171 LCD262157:LCD262171 LLZ262157:LLZ262171 LVV262157:LVV262171 MFR262157:MFR262171 MPN262157:MPN262171 MZJ262157:MZJ262171 NJF262157:NJF262171 NTB262157:NTB262171 OCX262157:OCX262171 OMT262157:OMT262171 OWP262157:OWP262171 PGL262157:PGL262171 PQH262157:PQH262171 QAD262157:QAD262171 QJZ262157:QJZ262171 QTV262157:QTV262171 RDR262157:RDR262171 RNN262157:RNN262171 RXJ262157:RXJ262171 SHF262157:SHF262171 SRB262157:SRB262171 TAX262157:TAX262171 TKT262157:TKT262171 TUP262157:TUP262171 UEL262157:UEL262171 UOH262157:UOH262171 UYD262157:UYD262171 VHZ262157:VHZ262171 VRV262157:VRV262171 WBR262157:WBR262171 WLN262157:WLN262171 WVJ262157:WVJ262171 B327693:B327707 IX327693:IX327707 ST327693:ST327707 ACP327693:ACP327707 AML327693:AML327707 AWH327693:AWH327707 BGD327693:BGD327707 BPZ327693:BPZ327707 BZV327693:BZV327707 CJR327693:CJR327707 CTN327693:CTN327707 DDJ327693:DDJ327707 DNF327693:DNF327707 DXB327693:DXB327707 EGX327693:EGX327707 EQT327693:EQT327707 FAP327693:FAP327707 FKL327693:FKL327707 FUH327693:FUH327707 GED327693:GED327707 GNZ327693:GNZ327707 GXV327693:GXV327707 HHR327693:HHR327707 HRN327693:HRN327707 IBJ327693:IBJ327707 ILF327693:ILF327707 IVB327693:IVB327707 JEX327693:JEX327707 JOT327693:JOT327707 JYP327693:JYP327707 KIL327693:KIL327707 KSH327693:KSH327707 LCD327693:LCD327707 LLZ327693:LLZ327707 LVV327693:LVV327707 MFR327693:MFR327707 MPN327693:MPN327707 MZJ327693:MZJ327707 NJF327693:NJF327707 NTB327693:NTB327707 OCX327693:OCX327707 OMT327693:OMT327707 OWP327693:OWP327707 PGL327693:PGL327707 PQH327693:PQH327707 QAD327693:QAD327707 QJZ327693:QJZ327707 QTV327693:QTV327707 RDR327693:RDR327707 RNN327693:RNN327707 RXJ327693:RXJ327707 SHF327693:SHF327707 SRB327693:SRB327707 TAX327693:TAX327707 TKT327693:TKT327707 TUP327693:TUP327707 UEL327693:UEL327707 UOH327693:UOH327707 UYD327693:UYD327707 VHZ327693:VHZ327707 VRV327693:VRV327707 WBR327693:WBR327707 WLN327693:WLN327707 WVJ327693:WVJ327707 B393229:B393243 IX393229:IX393243 ST393229:ST393243 ACP393229:ACP393243 AML393229:AML393243 AWH393229:AWH393243 BGD393229:BGD393243 BPZ393229:BPZ393243 BZV393229:BZV393243 CJR393229:CJR393243 CTN393229:CTN393243 DDJ393229:DDJ393243 DNF393229:DNF393243 DXB393229:DXB393243 EGX393229:EGX393243 EQT393229:EQT393243 FAP393229:FAP393243 FKL393229:FKL393243 FUH393229:FUH393243 GED393229:GED393243 GNZ393229:GNZ393243 GXV393229:GXV393243 HHR393229:HHR393243 HRN393229:HRN393243 IBJ393229:IBJ393243 ILF393229:ILF393243 IVB393229:IVB393243 JEX393229:JEX393243 JOT393229:JOT393243 JYP393229:JYP393243 KIL393229:KIL393243 KSH393229:KSH393243 LCD393229:LCD393243 LLZ393229:LLZ393243 LVV393229:LVV393243 MFR393229:MFR393243 MPN393229:MPN393243 MZJ393229:MZJ393243 NJF393229:NJF393243 NTB393229:NTB393243 OCX393229:OCX393243 OMT393229:OMT393243 OWP393229:OWP393243 PGL393229:PGL393243 PQH393229:PQH393243 QAD393229:QAD393243 QJZ393229:QJZ393243 QTV393229:QTV393243 RDR393229:RDR393243 RNN393229:RNN393243 RXJ393229:RXJ393243 SHF393229:SHF393243 SRB393229:SRB393243 TAX393229:TAX393243 TKT393229:TKT393243 TUP393229:TUP393243 UEL393229:UEL393243 UOH393229:UOH393243 UYD393229:UYD393243 VHZ393229:VHZ393243 VRV393229:VRV393243 WBR393229:WBR393243 WLN393229:WLN393243 WVJ393229:WVJ393243 B458765:B458779 IX458765:IX458779 ST458765:ST458779 ACP458765:ACP458779 AML458765:AML458779 AWH458765:AWH458779 BGD458765:BGD458779 BPZ458765:BPZ458779 BZV458765:BZV458779 CJR458765:CJR458779 CTN458765:CTN458779 DDJ458765:DDJ458779 DNF458765:DNF458779 DXB458765:DXB458779 EGX458765:EGX458779 EQT458765:EQT458779 FAP458765:FAP458779 FKL458765:FKL458779 FUH458765:FUH458779 GED458765:GED458779 GNZ458765:GNZ458779 GXV458765:GXV458779 HHR458765:HHR458779 HRN458765:HRN458779 IBJ458765:IBJ458779 ILF458765:ILF458779 IVB458765:IVB458779 JEX458765:JEX458779 JOT458765:JOT458779 JYP458765:JYP458779 KIL458765:KIL458779 KSH458765:KSH458779 LCD458765:LCD458779 LLZ458765:LLZ458779 LVV458765:LVV458779 MFR458765:MFR458779 MPN458765:MPN458779 MZJ458765:MZJ458779 NJF458765:NJF458779 NTB458765:NTB458779 OCX458765:OCX458779 OMT458765:OMT458779 OWP458765:OWP458779 PGL458765:PGL458779 PQH458765:PQH458779 QAD458765:QAD458779 QJZ458765:QJZ458779 QTV458765:QTV458779 RDR458765:RDR458779 RNN458765:RNN458779 RXJ458765:RXJ458779 SHF458765:SHF458779 SRB458765:SRB458779 TAX458765:TAX458779 TKT458765:TKT458779 TUP458765:TUP458779 UEL458765:UEL458779 UOH458765:UOH458779 UYD458765:UYD458779 VHZ458765:VHZ458779 VRV458765:VRV458779 WBR458765:WBR458779 WLN458765:WLN458779 WVJ458765:WVJ458779 B524301:B524315 IX524301:IX524315 ST524301:ST524315 ACP524301:ACP524315 AML524301:AML524315 AWH524301:AWH524315 BGD524301:BGD524315 BPZ524301:BPZ524315 BZV524301:BZV524315 CJR524301:CJR524315 CTN524301:CTN524315 DDJ524301:DDJ524315 DNF524301:DNF524315 DXB524301:DXB524315 EGX524301:EGX524315 EQT524301:EQT524315 FAP524301:FAP524315 FKL524301:FKL524315 FUH524301:FUH524315 GED524301:GED524315 GNZ524301:GNZ524315 GXV524301:GXV524315 HHR524301:HHR524315 HRN524301:HRN524315 IBJ524301:IBJ524315 ILF524301:ILF524315 IVB524301:IVB524315 JEX524301:JEX524315 JOT524301:JOT524315 JYP524301:JYP524315 KIL524301:KIL524315 KSH524301:KSH524315 LCD524301:LCD524315 LLZ524301:LLZ524315 LVV524301:LVV524315 MFR524301:MFR524315 MPN524301:MPN524315 MZJ524301:MZJ524315 NJF524301:NJF524315 NTB524301:NTB524315 OCX524301:OCX524315 OMT524301:OMT524315 OWP524301:OWP524315 PGL524301:PGL524315 PQH524301:PQH524315 QAD524301:QAD524315 QJZ524301:QJZ524315 QTV524301:QTV524315 RDR524301:RDR524315 RNN524301:RNN524315 RXJ524301:RXJ524315 SHF524301:SHF524315 SRB524301:SRB524315 TAX524301:TAX524315 TKT524301:TKT524315 TUP524301:TUP524315 UEL524301:UEL524315 UOH524301:UOH524315 UYD524301:UYD524315 VHZ524301:VHZ524315 VRV524301:VRV524315 WBR524301:WBR524315 WLN524301:WLN524315 WVJ524301:WVJ524315 B589837:B589851 IX589837:IX589851 ST589837:ST589851 ACP589837:ACP589851 AML589837:AML589851 AWH589837:AWH589851 BGD589837:BGD589851 BPZ589837:BPZ589851 BZV589837:BZV589851 CJR589837:CJR589851 CTN589837:CTN589851 DDJ589837:DDJ589851 DNF589837:DNF589851 DXB589837:DXB589851 EGX589837:EGX589851 EQT589837:EQT589851 FAP589837:FAP589851 FKL589837:FKL589851 FUH589837:FUH589851 GED589837:GED589851 GNZ589837:GNZ589851 GXV589837:GXV589851 HHR589837:HHR589851 HRN589837:HRN589851 IBJ589837:IBJ589851 ILF589837:ILF589851 IVB589837:IVB589851 JEX589837:JEX589851 JOT589837:JOT589851 JYP589837:JYP589851 KIL589837:KIL589851 KSH589837:KSH589851 LCD589837:LCD589851 LLZ589837:LLZ589851 LVV589837:LVV589851 MFR589837:MFR589851 MPN589837:MPN589851 MZJ589837:MZJ589851 NJF589837:NJF589851 NTB589837:NTB589851 OCX589837:OCX589851 OMT589837:OMT589851 OWP589837:OWP589851 PGL589837:PGL589851 PQH589837:PQH589851 QAD589837:QAD589851 QJZ589837:QJZ589851 QTV589837:QTV589851 RDR589837:RDR589851 RNN589837:RNN589851 RXJ589837:RXJ589851 SHF589837:SHF589851 SRB589837:SRB589851 TAX589837:TAX589851 TKT589837:TKT589851 TUP589837:TUP589851 UEL589837:UEL589851 UOH589837:UOH589851 UYD589837:UYD589851 VHZ589837:VHZ589851 VRV589837:VRV589851 WBR589837:WBR589851 WLN589837:WLN589851 WVJ589837:WVJ589851 B655373:B655387 IX655373:IX655387 ST655373:ST655387 ACP655373:ACP655387 AML655373:AML655387 AWH655373:AWH655387 BGD655373:BGD655387 BPZ655373:BPZ655387 BZV655373:BZV655387 CJR655373:CJR655387 CTN655373:CTN655387 DDJ655373:DDJ655387 DNF655373:DNF655387 DXB655373:DXB655387 EGX655373:EGX655387 EQT655373:EQT655387 FAP655373:FAP655387 FKL655373:FKL655387 FUH655373:FUH655387 GED655373:GED655387 GNZ655373:GNZ655387 GXV655373:GXV655387 HHR655373:HHR655387 HRN655373:HRN655387 IBJ655373:IBJ655387 ILF655373:ILF655387 IVB655373:IVB655387 JEX655373:JEX655387 JOT655373:JOT655387 JYP655373:JYP655387 KIL655373:KIL655387 KSH655373:KSH655387 LCD655373:LCD655387 LLZ655373:LLZ655387 LVV655373:LVV655387 MFR655373:MFR655387 MPN655373:MPN655387 MZJ655373:MZJ655387 NJF655373:NJF655387 NTB655373:NTB655387 OCX655373:OCX655387 OMT655373:OMT655387 OWP655373:OWP655387 PGL655373:PGL655387 PQH655373:PQH655387 QAD655373:QAD655387 QJZ655373:QJZ655387 QTV655373:QTV655387 RDR655373:RDR655387 RNN655373:RNN655387 RXJ655373:RXJ655387 SHF655373:SHF655387 SRB655373:SRB655387 TAX655373:TAX655387 TKT655373:TKT655387 TUP655373:TUP655387 UEL655373:UEL655387 UOH655373:UOH655387 UYD655373:UYD655387 VHZ655373:VHZ655387 VRV655373:VRV655387 WBR655373:WBR655387 WLN655373:WLN655387 WVJ655373:WVJ655387 B720909:B720923 IX720909:IX720923 ST720909:ST720923 ACP720909:ACP720923 AML720909:AML720923 AWH720909:AWH720923 BGD720909:BGD720923 BPZ720909:BPZ720923 BZV720909:BZV720923 CJR720909:CJR720923 CTN720909:CTN720923 DDJ720909:DDJ720923 DNF720909:DNF720923 DXB720909:DXB720923 EGX720909:EGX720923 EQT720909:EQT720923 FAP720909:FAP720923 FKL720909:FKL720923 FUH720909:FUH720923 GED720909:GED720923 GNZ720909:GNZ720923 GXV720909:GXV720923 HHR720909:HHR720923 HRN720909:HRN720923 IBJ720909:IBJ720923 ILF720909:ILF720923 IVB720909:IVB720923 JEX720909:JEX720923 JOT720909:JOT720923 JYP720909:JYP720923 KIL720909:KIL720923 KSH720909:KSH720923 LCD720909:LCD720923 LLZ720909:LLZ720923 LVV720909:LVV720923 MFR720909:MFR720923 MPN720909:MPN720923 MZJ720909:MZJ720923 NJF720909:NJF720923 NTB720909:NTB720923 OCX720909:OCX720923 OMT720909:OMT720923 OWP720909:OWP720923 PGL720909:PGL720923 PQH720909:PQH720923 QAD720909:QAD720923 QJZ720909:QJZ720923 QTV720909:QTV720923 RDR720909:RDR720923 RNN720909:RNN720923 RXJ720909:RXJ720923 SHF720909:SHF720923 SRB720909:SRB720923 TAX720909:TAX720923 TKT720909:TKT720923 TUP720909:TUP720923 UEL720909:UEL720923 UOH720909:UOH720923 UYD720909:UYD720923 VHZ720909:VHZ720923 VRV720909:VRV720923 WBR720909:WBR720923 WLN720909:WLN720923 WVJ720909:WVJ720923 B786445:B786459 IX786445:IX786459 ST786445:ST786459 ACP786445:ACP786459 AML786445:AML786459 AWH786445:AWH786459 BGD786445:BGD786459 BPZ786445:BPZ786459 BZV786445:BZV786459 CJR786445:CJR786459 CTN786445:CTN786459 DDJ786445:DDJ786459 DNF786445:DNF786459 DXB786445:DXB786459 EGX786445:EGX786459 EQT786445:EQT786459 FAP786445:FAP786459 FKL786445:FKL786459 FUH786445:FUH786459 GED786445:GED786459 GNZ786445:GNZ786459 GXV786445:GXV786459 HHR786445:HHR786459 HRN786445:HRN786459 IBJ786445:IBJ786459 ILF786445:ILF786459 IVB786445:IVB786459 JEX786445:JEX786459 JOT786445:JOT786459 JYP786445:JYP786459 KIL786445:KIL786459 KSH786445:KSH786459 LCD786445:LCD786459 LLZ786445:LLZ786459 LVV786445:LVV786459 MFR786445:MFR786459 MPN786445:MPN786459 MZJ786445:MZJ786459 NJF786445:NJF786459 NTB786445:NTB786459 OCX786445:OCX786459 OMT786445:OMT786459 OWP786445:OWP786459 PGL786445:PGL786459 PQH786445:PQH786459 QAD786445:QAD786459 QJZ786445:QJZ786459 QTV786445:QTV786459 RDR786445:RDR786459 RNN786445:RNN786459 RXJ786445:RXJ786459 SHF786445:SHF786459 SRB786445:SRB786459 TAX786445:TAX786459 TKT786445:TKT786459 TUP786445:TUP786459 UEL786445:UEL786459 UOH786445:UOH786459 UYD786445:UYD786459 VHZ786445:VHZ786459 VRV786445:VRV786459 WBR786445:WBR786459 WLN786445:WLN786459 WVJ786445:WVJ786459 B851981:B851995 IX851981:IX851995 ST851981:ST851995 ACP851981:ACP851995 AML851981:AML851995 AWH851981:AWH851995 BGD851981:BGD851995 BPZ851981:BPZ851995 BZV851981:BZV851995 CJR851981:CJR851995 CTN851981:CTN851995 DDJ851981:DDJ851995 DNF851981:DNF851995 DXB851981:DXB851995 EGX851981:EGX851995 EQT851981:EQT851995 FAP851981:FAP851995 FKL851981:FKL851995 FUH851981:FUH851995 GED851981:GED851995 GNZ851981:GNZ851995 GXV851981:GXV851995 HHR851981:HHR851995 HRN851981:HRN851995 IBJ851981:IBJ851995 ILF851981:ILF851995 IVB851981:IVB851995 JEX851981:JEX851995 JOT851981:JOT851995 JYP851981:JYP851995 KIL851981:KIL851995 KSH851981:KSH851995 LCD851981:LCD851995 LLZ851981:LLZ851995 LVV851981:LVV851995 MFR851981:MFR851995 MPN851981:MPN851995 MZJ851981:MZJ851995 NJF851981:NJF851995 NTB851981:NTB851995 OCX851981:OCX851995 OMT851981:OMT851995 OWP851981:OWP851995 PGL851981:PGL851995 PQH851981:PQH851995 QAD851981:QAD851995 QJZ851981:QJZ851995 QTV851981:QTV851995 RDR851981:RDR851995 RNN851981:RNN851995 RXJ851981:RXJ851995 SHF851981:SHF851995 SRB851981:SRB851995 TAX851981:TAX851995 TKT851981:TKT851995 TUP851981:TUP851995 UEL851981:UEL851995 UOH851981:UOH851995 UYD851981:UYD851995 VHZ851981:VHZ851995 VRV851981:VRV851995 WBR851981:WBR851995 WLN851981:WLN851995 WVJ851981:WVJ851995 B917517:B917531 IX917517:IX917531 ST917517:ST917531 ACP917517:ACP917531 AML917517:AML917531 AWH917517:AWH917531 BGD917517:BGD917531 BPZ917517:BPZ917531 BZV917517:BZV917531 CJR917517:CJR917531 CTN917517:CTN917531 DDJ917517:DDJ917531 DNF917517:DNF917531 DXB917517:DXB917531 EGX917517:EGX917531 EQT917517:EQT917531 FAP917517:FAP917531 FKL917517:FKL917531 FUH917517:FUH917531 GED917517:GED917531 GNZ917517:GNZ917531 GXV917517:GXV917531 HHR917517:HHR917531 HRN917517:HRN917531 IBJ917517:IBJ917531 ILF917517:ILF917531 IVB917517:IVB917531 JEX917517:JEX917531 JOT917517:JOT917531 JYP917517:JYP917531 KIL917517:KIL917531 KSH917517:KSH917531 LCD917517:LCD917531 LLZ917517:LLZ917531 LVV917517:LVV917531 MFR917517:MFR917531 MPN917517:MPN917531 MZJ917517:MZJ917531 NJF917517:NJF917531 NTB917517:NTB917531 OCX917517:OCX917531 OMT917517:OMT917531 OWP917517:OWP917531 PGL917517:PGL917531 PQH917517:PQH917531 QAD917517:QAD917531 QJZ917517:QJZ917531 QTV917517:QTV917531 RDR917517:RDR917531 RNN917517:RNN917531 RXJ917517:RXJ917531 SHF917517:SHF917531 SRB917517:SRB917531 TAX917517:TAX917531 TKT917517:TKT917531 TUP917517:TUP917531 UEL917517:UEL917531 UOH917517:UOH917531 UYD917517:UYD917531 VHZ917517:VHZ917531 VRV917517:VRV917531 WBR917517:WBR917531 WLN917517:WLN917531 WVJ917517:WVJ917531 B983053:B983067 IX983053:IX983067 ST983053:ST983067 ACP983053:ACP983067 AML983053:AML983067 AWH983053:AWH983067 BGD983053:BGD983067 BPZ983053:BPZ983067 BZV983053:BZV983067 CJR983053:CJR983067 CTN983053:CTN983067 DDJ983053:DDJ983067 DNF983053:DNF983067 DXB983053:DXB983067 EGX983053:EGX983067 EQT983053:EQT983067 FAP983053:FAP983067 FKL983053:FKL983067 FUH983053:FUH983067 GED983053:GED983067 GNZ983053:GNZ983067 GXV983053:GXV983067 HHR983053:HHR983067 HRN983053:HRN983067 IBJ983053:IBJ983067 ILF983053:ILF983067 IVB983053:IVB983067 JEX983053:JEX983067 JOT983053:JOT983067 JYP983053:JYP983067 KIL983053:KIL983067 KSH983053:KSH983067 LCD983053:LCD983067 LLZ983053:LLZ983067 LVV983053:LVV983067 MFR983053:MFR983067 MPN983053:MPN983067 MZJ983053:MZJ983067 NJF983053:NJF983067 NTB983053:NTB983067 OCX983053:OCX983067 OMT983053:OMT983067 OWP983053:OWP983067 PGL983053:PGL983067 PQH983053:PQH983067 QAD983053:QAD983067 QJZ983053:QJZ983067 QTV983053:QTV983067 RDR983053:RDR983067 RNN983053:RNN983067 RXJ983053:RXJ983067 SHF983053:SHF983067 SRB983053:SRB983067 TAX983053:TAX983067 TKT983053:TKT983067 TUP983053:TUP983067 UEL983053:UEL983067 UOH983053:UOH983067 UYD983053:UYD983067 VHZ983053:VHZ983067 VRV983053:VRV983067 WBR983053:WBR983067 WLN983053:WLN983067 WVJ983053:WVJ983067" xr:uid="{D1D4B5AA-D133-4B12-B6C4-D7CC274207D4}"/>
  </dataValidations>
  <hyperlinks>
    <hyperlink ref="B4:Q4" r:id="rId1" display="https://www.nzta.govt.nz/resources/monetised-benefits-and-costs-manual" xr:uid="{BFBD600E-5FAC-427F-9DF2-6FF2D613F450}"/>
  </hyperlinks>
  <printOptions horizontalCentered="1"/>
  <pageMargins left="0.74803149606299213" right="0.70866141732283472" top="0.74803149606299213" bottom="0.9055118110236221" header="0.39370078740157483" footer="0.39370078740157483"/>
  <pageSetup paperSize="9" scale="93" orientation="portrait" r:id="rId2"/>
  <headerFooter scaleWithDoc="0" alignWithMargins="0">
    <oddHeader xml:space="preserve">&amp;L&amp;"-,Regular"&amp;8&amp;F&amp;R&amp;"-,Regular"&amp;8&amp;A
______________________________________________________________________________________________
</oddHeader>
    <oddFooter>&amp;L______________________________________________________________________________________________
&amp;"Verdana,Regular"&amp;8NZ Transport Agency’s Economic evaluation manual 
Effective from Jul 2013</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FDA03-7D5E-4F3D-BAB3-3BD22C9EA373}">
  <sheetPr>
    <pageSetUpPr fitToPage="1"/>
  </sheetPr>
  <dimension ref="A1:Z45"/>
  <sheetViews>
    <sheetView topLeftCell="A15" zoomScaleNormal="100" workbookViewId="0">
      <selection activeCell="K9" sqref="K9:M9"/>
    </sheetView>
  </sheetViews>
  <sheetFormatPr defaultColWidth="7.75" defaultRowHeight="13.5"/>
  <cols>
    <col min="1" max="1" width="2.25" style="181" customWidth="1"/>
    <col min="2" max="2" width="13.25" style="181" customWidth="1"/>
    <col min="3" max="17" width="4.33203125" style="181" customWidth="1"/>
    <col min="18" max="18" width="3" style="180" customWidth="1"/>
    <col min="19" max="256" width="7.75" style="181"/>
    <col min="257" max="257" width="2.25" style="181" customWidth="1"/>
    <col min="258" max="258" width="13.25" style="181" customWidth="1"/>
    <col min="259" max="273" width="4.33203125" style="181" customWidth="1"/>
    <col min="274" max="274" width="3" style="181" customWidth="1"/>
    <col min="275" max="512" width="7.75" style="181"/>
    <col min="513" max="513" width="2.25" style="181" customWidth="1"/>
    <col min="514" max="514" width="13.25" style="181" customWidth="1"/>
    <col min="515" max="529" width="4.33203125" style="181" customWidth="1"/>
    <col min="530" max="530" width="3" style="181" customWidth="1"/>
    <col min="531" max="768" width="7.75" style="181"/>
    <col min="769" max="769" width="2.25" style="181" customWidth="1"/>
    <col min="770" max="770" width="13.25" style="181" customWidth="1"/>
    <col min="771" max="785" width="4.33203125" style="181" customWidth="1"/>
    <col min="786" max="786" width="3" style="181" customWidth="1"/>
    <col min="787" max="1024" width="7.75" style="181"/>
    <col min="1025" max="1025" width="2.25" style="181" customWidth="1"/>
    <col min="1026" max="1026" width="13.25" style="181" customWidth="1"/>
    <col min="1027" max="1041" width="4.33203125" style="181" customWidth="1"/>
    <col min="1042" max="1042" width="3" style="181" customWidth="1"/>
    <col min="1043" max="1280" width="7.75" style="181"/>
    <col min="1281" max="1281" width="2.25" style="181" customWidth="1"/>
    <col min="1282" max="1282" width="13.25" style="181" customWidth="1"/>
    <col min="1283" max="1297" width="4.33203125" style="181" customWidth="1"/>
    <col min="1298" max="1298" width="3" style="181" customWidth="1"/>
    <col min="1299" max="1536" width="7.75" style="181"/>
    <col min="1537" max="1537" width="2.25" style="181" customWidth="1"/>
    <col min="1538" max="1538" width="13.25" style="181" customWidth="1"/>
    <col min="1539" max="1553" width="4.33203125" style="181" customWidth="1"/>
    <col min="1554" max="1554" width="3" style="181" customWidth="1"/>
    <col min="1555" max="1792" width="7.75" style="181"/>
    <col min="1793" max="1793" width="2.25" style="181" customWidth="1"/>
    <col min="1794" max="1794" width="13.25" style="181" customWidth="1"/>
    <col min="1795" max="1809" width="4.33203125" style="181" customWidth="1"/>
    <col min="1810" max="1810" width="3" style="181" customWidth="1"/>
    <col min="1811" max="2048" width="7.75" style="181"/>
    <col min="2049" max="2049" width="2.25" style="181" customWidth="1"/>
    <col min="2050" max="2050" width="13.25" style="181" customWidth="1"/>
    <col min="2051" max="2065" width="4.33203125" style="181" customWidth="1"/>
    <col min="2066" max="2066" width="3" style="181" customWidth="1"/>
    <col min="2067" max="2304" width="7.75" style="181"/>
    <col min="2305" max="2305" width="2.25" style="181" customWidth="1"/>
    <col min="2306" max="2306" width="13.25" style="181" customWidth="1"/>
    <col min="2307" max="2321" width="4.33203125" style="181" customWidth="1"/>
    <col min="2322" max="2322" width="3" style="181" customWidth="1"/>
    <col min="2323" max="2560" width="7.75" style="181"/>
    <col min="2561" max="2561" width="2.25" style="181" customWidth="1"/>
    <col min="2562" max="2562" width="13.25" style="181" customWidth="1"/>
    <col min="2563" max="2577" width="4.33203125" style="181" customWidth="1"/>
    <col min="2578" max="2578" width="3" style="181" customWidth="1"/>
    <col min="2579" max="2816" width="7.75" style="181"/>
    <col min="2817" max="2817" width="2.25" style="181" customWidth="1"/>
    <col min="2818" max="2818" width="13.25" style="181" customWidth="1"/>
    <col min="2819" max="2833" width="4.33203125" style="181" customWidth="1"/>
    <col min="2834" max="2834" width="3" style="181" customWidth="1"/>
    <col min="2835" max="3072" width="7.75" style="181"/>
    <col min="3073" max="3073" width="2.25" style="181" customWidth="1"/>
    <col min="3074" max="3074" width="13.25" style="181" customWidth="1"/>
    <col min="3075" max="3089" width="4.33203125" style="181" customWidth="1"/>
    <col min="3090" max="3090" width="3" style="181" customWidth="1"/>
    <col min="3091" max="3328" width="7.75" style="181"/>
    <col min="3329" max="3329" width="2.25" style="181" customWidth="1"/>
    <col min="3330" max="3330" width="13.25" style="181" customWidth="1"/>
    <col min="3331" max="3345" width="4.33203125" style="181" customWidth="1"/>
    <col min="3346" max="3346" width="3" style="181" customWidth="1"/>
    <col min="3347" max="3584" width="7.75" style="181"/>
    <col min="3585" max="3585" width="2.25" style="181" customWidth="1"/>
    <col min="3586" max="3586" width="13.25" style="181" customWidth="1"/>
    <col min="3587" max="3601" width="4.33203125" style="181" customWidth="1"/>
    <col min="3602" max="3602" width="3" style="181" customWidth="1"/>
    <col min="3603" max="3840" width="7.75" style="181"/>
    <col min="3841" max="3841" width="2.25" style="181" customWidth="1"/>
    <col min="3842" max="3842" width="13.25" style="181" customWidth="1"/>
    <col min="3843" max="3857" width="4.33203125" style="181" customWidth="1"/>
    <col min="3858" max="3858" width="3" style="181" customWidth="1"/>
    <col min="3859" max="4096" width="7.75" style="181"/>
    <col min="4097" max="4097" width="2.25" style="181" customWidth="1"/>
    <col min="4098" max="4098" width="13.25" style="181" customWidth="1"/>
    <col min="4099" max="4113" width="4.33203125" style="181" customWidth="1"/>
    <col min="4114" max="4114" width="3" style="181" customWidth="1"/>
    <col min="4115" max="4352" width="7.75" style="181"/>
    <col min="4353" max="4353" width="2.25" style="181" customWidth="1"/>
    <col min="4354" max="4354" width="13.25" style="181" customWidth="1"/>
    <col min="4355" max="4369" width="4.33203125" style="181" customWidth="1"/>
    <col min="4370" max="4370" width="3" style="181" customWidth="1"/>
    <col min="4371" max="4608" width="7.75" style="181"/>
    <col min="4609" max="4609" width="2.25" style="181" customWidth="1"/>
    <col min="4610" max="4610" width="13.25" style="181" customWidth="1"/>
    <col min="4611" max="4625" width="4.33203125" style="181" customWidth="1"/>
    <col min="4626" max="4626" width="3" style="181" customWidth="1"/>
    <col min="4627" max="4864" width="7.75" style="181"/>
    <col min="4865" max="4865" width="2.25" style="181" customWidth="1"/>
    <col min="4866" max="4866" width="13.25" style="181" customWidth="1"/>
    <col min="4867" max="4881" width="4.33203125" style="181" customWidth="1"/>
    <col min="4882" max="4882" width="3" style="181" customWidth="1"/>
    <col min="4883" max="5120" width="7.75" style="181"/>
    <col min="5121" max="5121" width="2.25" style="181" customWidth="1"/>
    <col min="5122" max="5122" width="13.25" style="181" customWidth="1"/>
    <col min="5123" max="5137" width="4.33203125" style="181" customWidth="1"/>
    <col min="5138" max="5138" width="3" style="181" customWidth="1"/>
    <col min="5139" max="5376" width="7.75" style="181"/>
    <col min="5377" max="5377" width="2.25" style="181" customWidth="1"/>
    <col min="5378" max="5378" width="13.25" style="181" customWidth="1"/>
    <col min="5379" max="5393" width="4.33203125" style="181" customWidth="1"/>
    <col min="5394" max="5394" width="3" style="181" customWidth="1"/>
    <col min="5395" max="5632" width="7.75" style="181"/>
    <col min="5633" max="5633" width="2.25" style="181" customWidth="1"/>
    <col min="5634" max="5634" width="13.25" style="181" customWidth="1"/>
    <col min="5635" max="5649" width="4.33203125" style="181" customWidth="1"/>
    <col min="5650" max="5650" width="3" style="181" customWidth="1"/>
    <col min="5651" max="5888" width="7.75" style="181"/>
    <col min="5889" max="5889" width="2.25" style="181" customWidth="1"/>
    <col min="5890" max="5890" width="13.25" style="181" customWidth="1"/>
    <col min="5891" max="5905" width="4.33203125" style="181" customWidth="1"/>
    <col min="5906" max="5906" width="3" style="181" customWidth="1"/>
    <col min="5907" max="6144" width="7.75" style="181"/>
    <col min="6145" max="6145" width="2.25" style="181" customWidth="1"/>
    <col min="6146" max="6146" width="13.25" style="181" customWidth="1"/>
    <col min="6147" max="6161" width="4.33203125" style="181" customWidth="1"/>
    <col min="6162" max="6162" width="3" style="181" customWidth="1"/>
    <col min="6163" max="6400" width="7.75" style="181"/>
    <col min="6401" max="6401" width="2.25" style="181" customWidth="1"/>
    <col min="6402" max="6402" width="13.25" style="181" customWidth="1"/>
    <col min="6403" max="6417" width="4.33203125" style="181" customWidth="1"/>
    <col min="6418" max="6418" width="3" style="181" customWidth="1"/>
    <col min="6419" max="6656" width="7.75" style="181"/>
    <col min="6657" max="6657" width="2.25" style="181" customWidth="1"/>
    <col min="6658" max="6658" width="13.25" style="181" customWidth="1"/>
    <col min="6659" max="6673" width="4.33203125" style="181" customWidth="1"/>
    <col min="6674" max="6674" width="3" style="181" customWidth="1"/>
    <col min="6675" max="6912" width="7.75" style="181"/>
    <col min="6913" max="6913" width="2.25" style="181" customWidth="1"/>
    <col min="6914" max="6914" width="13.25" style="181" customWidth="1"/>
    <col min="6915" max="6929" width="4.33203125" style="181" customWidth="1"/>
    <col min="6930" max="6930" width="3" style="181" customWidth="1"/>
    <col min="6931" max="7168" width="7.75" style="181"/>
    <col min="7169" max="7169" width="2.25" style="181" customWidth="1"/>
    <col min="7170" max="7170" width="13.25" style="181" customWidth="1"/>
    <col min="7171" max="7185" width="4.33203125" style="181" customWidth="1"/>
    <col min="7186" max="7186" width="3" style="181" customWidth="1"/>
    <col min="7187" max="7424" width="7.75" style="181"/>
    <col min="7425" max="7425" width="2.25" style="181" customWidth="1"/>
    <col min="7426" max="7426" width="13.25" style="181" customWidth="1"/>
    <col min="7427" max="7441" width="4.33203125" style="181" customWidth="1"/>
    <col min="7442" max="7442" width="3" style="181" customWidth="1"/>
    <col min="7443" max="7680" width="7.75" style="181"/>
    <col min="7681" max="7681" width="2.25" style="181" customWidth="1"/>
    <col min="7682" max="7682" width="13.25" style="181" customWidth="1"/>
    <col min="7683" max="7697" width="4.33203125" style="181" customWidth="1"/>
    <col min="7698" max="7698" width="3" style="181" customWidth="1"/>
    <col min="7699" max="7936" width="7.75" style="181"/>
    <col min="7937" max="7937" width="2.25" style="181" customWidth="1"/>
    <col min="7938" max="7938" width="13.25" style="181" customWidth="1"/>
    <col min="7939" max="7953" width="4.33203125" style="181" customWidth="1"/>
    <col min="7954" max="7954" width="3" style="181" customWidth="1"/>
    <col min="7955" max="8192" width="7.75" style="181"/>
    <col min="8193" max="8193" width="2.25" style="181" customWidth="1"/>
    <col min="8194" max="8194" width="13.25" style="181" customWidth="1"/>
    <col min="8195" max="8209" width="4.33203125" style="181" customWidth="1"/>
    <col min="8210" max="8210" width="3" style="181" customWidth="1"/>
    <col min="8211" max="8448" width="7.75" style="181"/>
    <col min="8449" max="8449" width="2.25" style="181" customWidth="1"/>
    <col min="8450" max="8450" width="13.25" style="181" customWidth="1"/>
    <col min="8451" max="8465" width="4.33203125" style="181" customWidth="1"/>
    <col min="8466" max="8466" width="3" style="181" customWidth="1"/>
    <col min="8467" max="8704" width="7.75" style="181"/>
    <col min="8705" max="8705" width="2.25" style="181" customWidth="1"/>
    <col min="8706" max="8706" width="13.25" style="181" customWidth="1"/>
    <col min="8707" max="8721" width="4.33203125" style="181" customWidth="1"/>
    <col min="8722" max="8722" width="3" style="181" customWidth="1"/>
    <col min="8723" max="8960" width="7.75" style="181"/>
    <col min="8961" max="8961" width="2.25" style="181" customWidth="1"/>
    <col min="8962" max="8962" width="13.25" style="181" customWidth="1"/>
    <col min="8963" max="8977" width="4.33203125" style="181" customWidth="1"/>
    <col min="8978" max="8978" width="3" style="181" customWidth="1"/>
    <col min="8979" max="9216" width="7.75" style="181"/>
    <col min="9217" max="9217" width="2.25" style="181" customWidth="1"/>
    <col min="9218" max="9218" width="13.25" style="181" customWidth="1"/>
    <col min="9219" max="9233" width="4.33203125" style="181" customWidth="1"/>
    <col min="9234" max="9234" width="3" style="181" customWidth="1"/>
    <col min="9235" max="9472" width="7.75" style="181"/>
    <col min="9473" max="9473" width="2.25" style="181" customWidth="1"/>
    <col min="9474" max="9474" width="13.25" style="181" customWidth="1"/>
    <col min="9475" max="9489" width="4.33203125" style="181" customWidth="1"/>
    <col min="9490" max="9490" width="3" style="181" customWidth="1"/>
    <col min="9491" max="9728" width="7.75" style="181"/>
    <col min="9729" max="9729" width="2.25" style="181" customWidth="1"/>
    <col min="9730" max="9730" width="13.25" style="181" customWidth="1"/>
    <col min="9731" max="9745" width="4.33203125" style="181" customWidth="1"/>
    <col min="9746" max="9746" width="3" style="181" customWidth="1"/>
    <col min="9747" max="9984" width="7.75" style="181"/>
    <col min="9985" max="9985" width="2.25" style="181" customWidth="1"/>
    <col min="9986" max="9986" width="13.25" style="181" customWidth="1"/>
    <col min="9987" max="10001" width="4.33203125" style="181" customWidth="1"/>
    <col min="10002" max="10002" width="3" style="181" customWidth="1"/>
    <col min="10003" max="10240" width="7.75" style="181"/>
    <col min="10241" max="10241" width="2.25" style="181" customWidth="1"/>
    <col min="10242" max="10242" width="13.25" style="181" customWidth="1"/>
    <col min="10243" max="10257" width="4.33203125" style="181" customWidth="1"/>
    <col min="10258" max="10258" width="3" style="181" customWidth="1"/>
    <col min="10259" max="10496" width="7.75" style="181"/>
    <col min="10497" max="10497" width="2.25" style="181" customWidth="1"/>
    <col min="10498" max="10498" width="13.25" style="181" customWidth="1"/>
    <col min="10499" max="10513" width="4.33203125" style="181" customWidth="1"/>
    <col min="10514" max="10514" width="3" style="181" customWidth="1"/>
    <col min="10515" max="10752" width="7.75" style="181"/>
    <col min="10753" max="10753" width="2.25" style="181" customWidth="1"/>
    <col min="10754" max="10754" width="13.25" style="181" customWidth="1"/>
    <col min="10755" max="10769" width="4.33203125" style="181" customWidth="1"/>
    <col min="10770" max="10770" width="3" style="181" customWidth="1"/>
    <col min="10771" max="11008" width="7.75" style="181"/>
    <col min="11009" max="11009" width="2.25" style="181" customWidth="1"/>
    <col min="11010" max="11010" width="13.25" style="181" customWidth="1"/>
    <col min="11011" max="11025" width="4.33203125" style="181" customWidth="1"/>
    <col min="11026" max="11026" width="3" style="181" customWidth="1"/>
    <col min="11027" max="11264" width="7.75" style="181"/>
    <col min="11265" max="11265" width="2.25" style="181" customWidth="1"/>
    <col min="11266" max="11266" width="13.25" style="181" customWidth="1"/>
    <col min="11267" max="11281" width="4.33203125" style="181" customWidth="1"/>
    <col min="11282" max="11282" width="3" style="181" customWidth="1"/>
    <col min="11283" max="11520" width="7.75" style="181"/>
    <col min="11521" max="11521" width="2.25" style="181" customWidth="1"/>
    <col min="11522" max="11522" width="13.25" style="181" customWidth="1"/>
    <col min="11523" max="11537" width="4.33203125" style="181" customWidth="1"/>
    <col min="11538" max="11538" width="3" style="181" customWidth="1"/>
    <col min="11539" max="11776" width="7.75" style="181"/>
    <col min="11777" max="11777" width="2.25" style="181" customWidth="1"/>
    <col min="11778" max="11778" width="13.25" style="181" customWidth="1"/>
    <col min="11779" max="11793" width="4.33203125" style="181" customWidth="1"/>
    <col min="11794" max="11794" width="3" style="181" customWidth="1"/>
    <col min="11795" max="12032" width="7.75" style="181"/>
    <col min="12033" max="12033" width="2.25" style="181" customWidth="1"/>
    <col min="12034" max="12034" width="13.25" style="181" customWidth="1"/>
    <col min="12035" max="12049" width="4.33203125" style="181" customWidth="1"/>
    <col min="12050" max="12050" width="3" style="181" customWidth="1"/>
    <col min="12051" max="12288" width="7.75" style="181"/>
    <col min="12289" max="12289" width="2.25" style="181" customWidth="1"/>
    <col min="12290" max="12290" width="13.25" style="181" customWidth="1"/>
    <col min="12291" max="12305" width="4.33203125" style="181" customWidth="1"/>
    <col min="12306" max="12306" width="3" style="181" customWidth="1"/>
    <col min="12307" max="12544" width="7.75" style="181"/>
    <col min="12545" max="12545" width="2.25" style="181" customWidth="1"/>
    <col min="12546" max="12546" width="13.25" style="181" customWidth="1"/>
    <col min="12547" max="12561" width="4.33203125" style="181" customWidth="1"/>
    <col min="12562" max="12562" width="3" style="181" customWidth="1"/>
    <col min="12563" max="12800" width="7.75" style="181"/>
    <col min="12801" max="12801" width="2.25" style="181" customWidth="1"/>
    <col min="12802" max="12802" width="13.25" style="181" customWidth="1"/>
    <col min="12803" max="12817" width="4.33203125" style="181" customWidth="1"/>
    <col min="12818" max="12818" width="3" style="181" customWidth="1"/>
    <col min="12819" max="13056" width="7.75" style="181"/>
    <col min="13057" max="13057" width="2.25" style="181" customWidth="1"/>
    <col min="13058" max="13058" width="13.25" style="181" customWidth="1"/>
    <col min="13059" max="13073" width="4.33203125" style="181" customWidth="1"/>
    <col min="13074" max="13074" width="3" style="181" customWidth="1"/>
    <col min="13075" max="13312" width="7.75" style="181"/>
    <col min="13313" max="13313" width="2.25" style="181" customWidth="1"/>
    <col min="13314" max="13314" width="13.25" style="181" customWidth="1"/>
    <col min="13315" max="13329" width="4.33203125" style="181" customWidth="1"/>
    <col min="13330" max="13330" width="3" style="181" customWidth="1"/>
    <col min="13331" max="13568" width="7.75" style="181"/>
    <col min="13569" max="13569" width="2.25" style="181" customWidth="1"/>
    <col min="13570" max="13570" width="13.25" style="181" customWidth="1"/>
    <col min="13571" max="13585" width="4.33203125" style="181" customWidth="1"/>
    <col min="13586" max="13586" width="3" style="181" customWidth="1"/>
    <col min="13587" max="13824" width="7.75" style="181"/>
    <col min="13825" max="13825" width="2.25" style="181" customWidth="1"/>
    <col min="13826" max="13826" width="13.25" style="181" customWidth="1"/>
    <col min="13827" max="13841" width="4.33203125" style="181" customWidth="1"/>
    <col min="13842" max="13842" width="3" style="181" customWidth="1"/>
    <col min="13843" max="14080" width="7.75" style="181"/>
    <col min="14081" max="14081" width="2.25" style="181" customWidth="1"/>
    <col min="14082" max="14082" width="13.25" style="181" customWidth="1"/>
    <col min="14083" max="14097" width="4.33203125" style="181" customWidth="1"/>
    <col min="14098" max="14098" width="3" style="181" customWidth="1"/>
    <col min="14099" max="14336" width="7.75" style="181"/>
    <col min="14337" max="14337" width="2.25" style="181" customWidth="1"/>
    <col min="14338" max="14338" width="13.25" style="181" customWidth="1"/>
    <col min="14339" max="14353" width="4.33203125" style="181" customWidth="1"/>
    <col min="14354" max="14354" width="3" style="181" customWidth="1"/>
    <col min="14355" max="14592" width="7.75" style="181"/>
    <col min="14593" max="14593" width="2.25" style="181" customWidth="1"/>
    <col min="14594" max="14594" width="13.25" style="181" customWidth="1"/>
    <col min="14595" max="14609" width="4.33203125" style="181" customWidth="1"/>
    <col min="14610" max="14610" width="3" style="181" customWidth="1"/>
    <col min="14611" max="14848" width="7.75" style="181"/>
    <col min="14849" max="14849" width="2.25" style="181" customWidth="1"/>
    <col min="14850" max="14850" width="13.25" style="181" customWidth="1"/>
    <col min="14851" max="14865" width="4.33203125" style="181" customWidth="1"/>
    <col min="14866" max="14866" width="3" style="181" customWidth="1"/>
    <col min="14867" max="15104" width="7.75" style="181"/>
    <col min="15105" max="15105" width="2.25" style="181" customWidth="1"/>
    <col min="15106" max="15106" width="13.25" style="181" customWidth="1"/>
    <col min="15107" max="15121" width="4.33203125" style="181" customWidth="1"/>
    <col min="15122" max="15122" width="3" style="181" customWidth="1"/>
    <col min="15123" max="15360" width="7.75" style="181"/>
    <col min="15361" max="15361" width="2.25" style="181" customWidth="1"/>
    <col min="15362" max="15362" width="13.25" style="181" customWidth="1"/>
    <col min="15363" max="15377" width="4.33203125" style="181" customWidth="1"/>
    <col min="15378" max="15378" width="3" style="181" customWidth="1"/>
    <col min="15379" max="15616" width="7.75" style="181"/>
    <col min="15617" max="15617" width="2.25" style="181" customWidth="1"/>
    <col min="15618" max="15618" width="13.25" style="181" customWidth="1"/>
    <col min="15619" max="15633" width="4.33203125" style="181" customWidth="1"/>
    <col min="15634" max="15634" width="3" style="181" customWidth="1"/>
    <col min="15635" max="15872" width="7.75" style="181"/>
    <col min="15873" max="15873" width="2.25" style="181" customWidth="1"/>
    <col min="15874" max="15874" width="13.25" style="181" customWidth="1"/>
    <col min="15875" max="15889" width="4.33203125" style="181" customWidth="1"/>
    <col min="15890" max="15890" width="3" style="181" customWidth="1"/>
    <col min="15891" max="16128" width="7.75" style="181"/>
    <col min="16129" max="16129" width="2.25" style="181" customWidth="1"/>
    <col min="16130" max="16130" width="13.25" style="181" customWidth="1"/>
    <col min="16131" max="16145" width="4.33203125" style="181" customWidth="1"/>
    <col min="16146" max="16146" width="3" style="181" customWidth="1"/>
    <col min="16147" max="16384" width="7.75" style="181"/>
  </cols>
  <sheetData>
    <row r="1" spans="1:23" s="138" customFormat="1" ht="16.5" customHeight="1">
      <c r="B1" s="137"/>
      <c r="C1" s="137"/>
      <c r="R1" s="137"/>
      <c r="S1" s="140" t="s">
        <v>337</v>
      </c>
    </row>
    <row r="2" spans="1:23" s="143" customFormat="1" ht="19.5" customHeight="1">
      <c r="A2" s="141" t="s">
        <v>454</v>
      </c>
      <c r="B2" s="144"/>
      <c r="C2" s="144"/>
      <c r="D2" s="140"/>
      <c r="E2" s="140"/>
      <c r="F2" s="140"/>
      <c r="G2" s="140"/>
      <c r="H2" s="140"/>
      <c r="I2" s="140"/>
      <c r="J2" s="140"/>
      <c r="K2" s="140"/>
      <c r="L2" s="140"/>
      <c r="M2" s="140"/>
      <c r="N2" s="140"/>
      <c r="O2" s="140"/>
      <c r="P2" s="140"/>
      <c r="Q2" s="140"/>
      <c r="R2" s="150"/>
      <c r="S2" s="142" t="s">
        <v>338</v>
      </c>
      <c r="T2" s="140"/>
      <c r="U2" s="140"/>
      <c r="V2" s="140"/>
      <c r="W2" s="140"/>
    </row>
    <row r="3" spans="1:23" s="138" customFormat="1" ht="11.25" customHeight="1">
      <c r="A3" s="144" t="s">
        <v>500</v>
      </c>
      <c r="B3" s="144"/>
      <c r="C3" s="140"/>
      <c r="D3" s="140"/>
      <c r="E3" s="140"/>
      <c r="F3" s="140"/>
      <c r="G3" s="140"/>
      <c r="H3" s="140"/>
      <c r="I3" s="140"/>
      <c r="J3" s="140"/>
      <c r="K3" s="140"/>
      <c r="L3" s="140"/>
      <c r="M3" s="140"/>
      <c r="N3" s="140"/>
      <c r="O3" s="145" t="str">
        <f>'SP6-1'!L3</f>
        <v>Spreadsheet 14-Apr-2023</v>
      </c>
      <c r="P3" s="140"/>
      <c r="Q3" s="140"/>
      <c r="R3" s="150"/>
      <c r="S3" s="140"/>
      <c r="T3" s="140"/>
      <c r="U3" s="140"/>
      <c r="V3" s="140"/>
      <c r="W3" s="140"/>
    </row>
    <row r="4" spans="1:23" s="138" customFormat="1" ht="38.25" customHeight="1">
      <c r="A4" s="144"/>
      <c r="B4" s="394" t="s">
        <v>501</v>
      </c>
      <c r="C4" s="394"/>
      <c r="D4" s="394"/>
      <c r="E4" s="394"/>
      <c r="F4" s="394"/>
      <c r="G4" s="394"/>
      <c r="H4" s="394"/>
      <c r="I4" s="394"/>
      <c r="J4" s="394"/>
      <c r="K4" s="394"/>
      <c r="L4" s="394"/>
      <c r="M4" s="394"/>
      <c r="N4" s="394"/>
      <c r="O4" s="394"/>
      <c r="P4" s="394"/>
      <c r="Q4" s="394"/>
      <c r="R4" s="394"/>
      <c r="S4" s="140"/>
      <c r="T4" s="140"/>
      <c r="U4" s="140"/>
      <c r="V4" s="140"/>
      <c r="W4" s="140"/>
    </row>
    <row r="5" spans="1:23" s="138" customFormat="1" ht="16.5" customHeight="1" thickBot="1">
      <c r="A5" s="150"/>
      <c r="B5" s="150"/>
      <c r="C5" s="140"/>
      <c r="D5" s="140"/>
      <c r="E5" s="140"/>
      <c r="F5" s="140"/>
      <c r="G5" s="140"/>
      <c r="H5" s="140"/>
      <c r="I5" s="140"/>
      <c r="J5" s="140"/>
      <c r="K5" s="140"/>
      <c r="L5" s="140"/>
      <c r="M5" s="140"/>
      <c r="N5" s="140"/>
      <c r="O5" s="140"/>
      <c r="P5" s="140"/>
      <c r="Q5" s="140"/>
      <c r="R5" s="150"/>
      <c r="S5" s="140"/>
      <c r="W5" s="140"/>
    </row>
    <row r="6" spans="1:23" s="138" customFormat="1" ht="19.5" customHeight="1" thickBot="1">
      <c r="A6" s="151">
        <v>1</v>
      </c>
      <c r="B6" s="152" t="s">
        <v>349</v>
      </c>
      <c r="C6" s="152"/>
      <c r="D6" s="152"/>
      <c r="E6" s="152"/>
      <c r="F6" s="152"/>
      <c r="G6" s="152"/>
      <c r="H6" s="152"/>
      <c r="I6" s="152"/>
      <c r="J6" s="152"/>
      <c r="K6" s="152"/>
      <c r="L6" s="152"/>
      <c r="M6" s="152"/>
      <c r="N6" s="152"/>
      <c r="O6" s="152"/>
      <c r="P6" s="152"/>
      <c r="Q6" s="152"/>
      <c r="R6" s="153"/>
      <c r="S6" s="140"/>
      <c r="T6" s="140"/>
      <c r="U6" s="140"/>
      <c r="V6" s="140"/>
      <c r="W6" s="140"/>
    </row>
    <row r="7" spans="1:23" s="138" customFormat="1" ht="19.5" customHeight="1" thickBot="1">
      <c r="A7" s="153"/>
      <c r="B7" s="152" t="s">
        <v>502</v>
      </c>
      <c r="C7" s="152"/>
      <c r="D7" s="152"/>
      <c r="E7" s="152"/>
      <c r="F7" s="152"/>
      <c r="G7" s="152"/>
      <c r="H7" s="152"/>
      <c r="I7" s="152"/>
      <c r="J7" s="152"/>
      <c r="K7" s="377">
        <f>'SP6-1'!I23</f>
        <v>0</v>
      </c>
      <c r="L7" s="378"/>
      <c r="M7" s="379"/>
      <c r="N7" s="152" t="s">
        <v>503</v>
      </c>
      <c r="O7" s="152"/>
      <c r="P7" s="152"/>
      <c r="Q7" s="152"/>
      <c r="R7" s="153"/>
      <c r="S7" s="140"/>
    </row>
    <row r="8" spans="1:23" s="138" customFormat="1" ht="19.5" customHeight="1" thickBot="1">
      <c r="A8" s="151"/>
      <c r="B8" s="152" t="s">
        <v>504</v>
      </c>
      <c r="C8" s="154"/>
      <c r="D8" s="154"/>
      <c r="E8" s="154"/>
      <c r="F8" s="154"/>
      <c r="G8" s="154"/>
      <c r="H8" s="154"/>
      <c r="I8" s="154"/>
      <c r="J8" s="154"/>
      <c r="K8" s="442">
        <f>'SP6-1'!I24</f>
        <v>0</v>
      </c>
      <c r="L8" s="443"/>
      <c r="M8" s="444"/>
      <c r="N8" s="152" t="s">
        <v>505</v>
      </c>
      <c r="O8" s="152"/>
      <c r="P8" s="152"/>
      <c r="Q8" s="152"/>
      <c r="R8" s="153"/>
      <c r="S8" s="140"/>
    </row>
    <row r="9" spans="1:23" s="138" customFormat="1" ht="19.5" customHeight="1" thickBot="1">
      <c r="A9" s="153"/>
      <c r="B9" s="152" t="s">
        <v>506</v>
      </c>
      <c r="C9" s="152"/>
      <c r="D9" s="152"/>
      <c r="E9" s="152"/>
      <c r="F9" s="152"/>
      <c r="G9" s="152"/>
      <c r="H9" s="152"/>
      <c r="I9" s="152"/>
      <c r="J9" s="152"/>
      <c r="K9" s="395"/>
      <c r="L9" s="395"/>
      <c r="M9" s="395"/>
      <c r="N9" s="152" t="s">
        <v>507</v>
      </c>
      <c r="O9" s="152"/>
      <c r="P9" s="152"/>
      <c r="Q9" s="152"/>
      <c r="R9" s="153"/>
      <c r="S9" s="140"/>
    </row>
    <row r="10" spans="1:23" s="138" customFormat="1" ht="19.5" customHeight="1" thickBot="1">
      <c r="A10" s="151">
        <v>2</v>
      </c>
      <c r="B10" s="335" t="s">
        <v>268</v>
      </c>
      <c r="C10" s="335"/>
      <c r="D10" s="335"/>
      <c r="E10" s="152"/>
      <c r="F10" s="152"/>
      <c r="G10" s="152"/>
      <c r="H10" s="152"/>
      <c r="I10" s="152"/>
      <c r="J10" s="152"/>
      <c r="K10" s="152"/>
      <c r="L10" s="152"/>
      <c r="M10" s="152"/>
      <c r="N10" s="152"/>
      <c r="O10" s="152"/>
      <c r="P10" s="152"/>
      <c r="Q10" s="152"/>
      <c r="R10" s="153"/>
      <c r="S10" s="140"/>
      <c r="T10" s="140"/>
      <c r="U10" s="140"/>
      <c r="V10" s="140"/>
      <c r="W10" s="140"/>
    </row>
    <row r="11" spans="1:23" s="138" customFormat="1" ht="57.75" customHeight="1" thickBot="1">
      <c r="A11" s="153"/>
      <c r="B11" s="192" t="s">
        <v>508</v>
      </c>
      <c r="C11" s="396" t="s">
        <v>509</v>
      </c>
      <c r="D11" s="396"/>
      <c r="E11" s="396" t="s">
        <v>510</v>
      </c>
      <c r="F11" s="396"/>
      <c r="G11" s="396" t="s">
        <v>511</v>
      </c>
      <c r="H11" s="396"/>
      <c r="I11" s="396" t="s">
        <v>512</v>
      </c>
      <c r="J11" s="396"/>
      <c r="K11" s="396" t="s">
        <v>513</v>
      </c>
      <c r="L11" s="396"/>
      <c r="M11" s="396" t="s">
        <v>514</v>
      </c>
      <c r="N11" s="396"/>
      <c r="O11" s="396" t="s">
        <v>515</v>
      </c>
      <c r="P11" s="396"/>
      <c r="Q11" s="396"/>
      <c r="R11" s="153"/>
      <c r="S11" s="140"/>
      <c r="T11" s="140"/>
      <c r="U11" s="140"/>
      <c r="V11" s="140"/>
      <c r="W11" s="140"/>
    </row>
    <row r="12" spans="1:23" s="138" customFormat="1" ht="18" customHeight="1" thickBot="1">
      <c r="A12" s="153"/>
      <c r="B12" s="193"/>
      <c r="C12" s="387"/>
      <c r="D12" s="387"/>
      <c r="E12" s="356"/>
      <c r="F12" s="356"/>
      <c r="G12" s="348"/>
      <c r="H12" s="348"/>
      <c r="I12" s="387"/>
      <c r="J12" s="387"/>
      <c r="K12" s="356"/>
      <c r="L12" s="356"/>
      <c r="M12" s="348"/>
      <c r="N12" s="348"/>
      <c r="O12" s="360" t="str">
        <f>IF(G12*M12=0,"",(((C12*E12)/G12))-((I12*K12)/M12))</f>
        <v/>
      </c>
      <c r="P12" s="360"/>
      <c r="Q12" s="360"/>
      <c r="R12" s="153"/>
      <c r="S12" s="183"/>
      <c r="T12" s="140"/>
      <c r="U12" s="140"/>
      <c r="V12" s="140"/>
      <c r="W12" s="140"/>
    </row>
    <row r="13" spans="1:23" s="138" customFormat="1" ht="18" customHeight="1" thickBot="1">
      <c r="A13" s="153"/>
      <c r="B13" s="193"/>
      <c r="C13" s="387"/>
      <c r="D13" s="387"/>
      <c r="E13" s="356"/>
      <c r="F13" s="356"/>
      <c r="G13" s="348"/>
      <c r="H13" s="348"/>
      <c r="I13" s="387"/>
      <c r="J13" s="387"/>
      <c r="K13" s="356"/>
      <c r="L13" s="356"/>
      <c r="M13" s="348"/>
      <c r="N13" s="348"/>
      <c r="O13" s="360" t="str">
        <f>IF(G13*M13=0,"",(((I13*K13)/M13)-((C13*E13)/G13)))</f>
        <v/>
      </c>
      <c r="P13" s="360"/>
      <c r="Q13" s="360"/>
      <c r="R13" s="153"/>
      <c r="S13" s="140"/>
      <c r="T13" s="140"/>
      <c r="U13" s="140"/>
      <c r="V13" s="140"/>
      <c r="W13" s="140"/>
    </row>
    <row r="14" spans="1:23" s="138" customFormat="1" ht="18" customHeight="1" thickBot="1">
      <c r="A14" s="153"/>
      <c r="B14" s="193"/>
      <c r="C14" s="387"/>
      <c r="D14" s="387"/>
      <c r="E14" s="356"/>
      <c r="F14" s="356"/>
      <c r="G14" s="348"/>
      <c r="H14" s="348"/>
      <c r="I14" s="387"/>
      <c r="J14" s="387"/>
      <c r="K14" s="356"/>
      <c r="L14" s="356"/>
      <c r="M14" s="348"/>
      <c r="N14" s="348"/>
      <c r="O14" s="360" t="str">
        <f>IF(G14*M14=0,"",(((I14*K14)/M14)-((C14*E14)/G14)))</f>
        <v/>
      </c>
      <c r="P14" s="360"/>
      <c r="Q14" s="360"/>
      <c r="R14" s="153"/>
      <c r="S14" s="140"/>
      <c r="T14" s="140"/>
      <c r="U14" s="140"/>
      <c r="V14" s="140"/>
      <c r="W14" s="140"/>
    </row>
    <row r="15" spans="1:23" s="138" customFormat="1" ht="18" customHeight="1" thickBot="1">
      <c r="A15" s="153"/>
      <c r="B15" s="193"/>
      <c r="C15" s="387"/>
      <c r="D15" s="387"/>
      <c r="E15" s="356"/>
      <c r="F15" s="356"/>
      <c r="G15" s="348"/>
      <c r="H15" s="348"/>
      <c r="I15" s="387"/>
      <c r="J15" s="387"/>
      <c r="K15" s="356"/>
      <c r="L15" s="356"/>
      <c r="M15" s="348"/>
      <c r="N15" s="348"/>
      <c r="O15" s="360" t="str">
        <f>IF(G15*M15=0,"",(((I15*K15)/M15)-((C15*E15)/G15)))</f>
        <v/>
      </c>
      <c r="P15" s="360"/>
      <c r="Q15" s="360"/>
      <c r="R15" s="153"/>
      <c r="S15" s="140"/>
      <c r="T15" s="140"/>
      <c r="U15" s="140"/>
      <c r="V15" s="140"/>
      <c r="W15" s="140"/>
    </row>
    <row r="16" spans="1:23" s="138" customFormat="1" ht="19.5" customHeight="1" thickBot="1">
      <c r="A16" s="153"/>
      <c r="B16" s="152" t="s">
        <v>516</v>
      </c>
      <c r="C16" s="152"/>
      <c r="D16" s="152"/>
      <c r="E16" s="152"/>
      <c r="F16" s="152"/>
      <c r="G16" s="152"/>
      <c r="H16" s="152"/>
      <c r="I16" s="152"/>
      <c r="J16" s="152"/>
      <c r="K16" s="152"/>
      <c r="L16" s="152"/>
      <c r="M16" s="152"/>
      <c r="N16" s="163" t="s">
        <v>254</v>
      </c>
      <c r="O16" s="360">
        <f>SUM(O12:Q15)</f>
        <v>0</v>
      </c>
      <c r="P16" s="360"/>
      <c r="Q16" s="360"/>
      <c r="R16" s="151" t="s">
        <v>517</v>
      </c>
      <c r="S16" s="140"/>
    </row>
    <row r="17" spans="1:26" s="138" customFormat="1" ht="19.5" customHeight="1" thickBot="1">
      <c r="A17" s="151">
        <v>3</v>
      </c>
      <c r="B17" s="335" t="s">
        <v>518</v>
      </c>
      <c r="C17" s="335"/>
      <c r="D17" s="335"/>
      <c r="E17" s="152"/>
      <c r="F17" s="152"/>
      <c r="G17" s="194"/>
      <c r="H17" s="194"/>
      <c r="I17" s="194"/>
      <c r="J17" s="194"/>
      <c r="K17" s="152"/>
      <c r="L17" s="152"/>
      <c r="M17" s="152"/>
      <c r="N17" s="163" t="s">
        <v>597</v>
      </c>
      <c r="O17" s="360">
        <f>IF(K8&lt;1,,37.92*O16*365*Tables!K48)</f>
        <v>0</v>
      </c>
      <c r="P17" s="360"/>
      <c r="Q17" s="360"/>
      <c r="R17" s="151" t="s">
        <v>377</v>
      </c>
      <c r="S17" s="183"/>
      <c r="T17" s="140"/>
      <c r="U17" s="140"/>
      <c r="V17" s="140"/>
      <c r="W17" s="140"/>
      <c r="X17" s="140"/>
      <c r="Y17" s="140"/>
      <c r="Z17" s="140"/>
    </row>
    <row r="18" spans="1:26" s="138" customFormat="1" ht="26.25" customHeight="1" thickBot="1">
      <c r="A18" s="151"/>
      <c r="B18" s="383" t="s">
        <v>519</v>
      </c>
      <c r="C18" s="383"/>
      <c r="D18" s="383"/>
      <c r="E18" s="383"/>
      <c r="F18" s="383"/>
      <c r="G18" s="383"/>
      <c r="H18" s="383"/>
      <c r="I18" s="383"/>
      <c r="J18" s="383"/>
      <c r="K18" s="383"/>
      <c r="L18" s="383"/>
      <c r="M18" s="383"/>
      <c r="N18" s="383"/>
      <c r="O18" s="383"/>
      <c r="P18" s="383"/>
      <c r="Q18" s="383"/>
      <c r="R18" s="151"/>
      <c r="S18" s="140"/>
      <c r="T18" s="140"/>
      <c r="U18" s="140"/>
      <c r="V18" s="140"/>
      <c r="W18" s="140"/>
      <c r="X18" s="140"/>
      <c r="Y18" s="140"/>
      <c r="Z18" s="140"/>
    </row>
    <row r="19" spans="1:26" s="138" customFormat="1" ht="19.5" customHeight="1" thickBot="1">
      <c r="A19" s="151">
        <v>4</v>
      </c>
      <c r="B19" s="335" t="s">
        <v>520</v>
      </c>
      <c r="C19" s="335"/>
      <c r="D19" s="335"/>
      <c r="E19" s="335"/>
      <c r="F19" s="335"/>
      <c r="G19" s="335"/>
      <c r="H19" s="152"/>
      <c r="I19" s="152"/>
      <c r="J19" s="152"/>
      <c r="K19" s="152"/>
      <c r="L19" s="152"/>
      <c r="M19" s="152"/>
      <c r="N19" s="152"/>
      <c r="O19" s="152"/>
      <c r="P19" s="152"/>
      <c r="Q19" s="152"/>
      <c r="R19" s="153"/>
      <c r="S19" s="140"/>
      <c r="T19" s="140"/>
      <c r="U19" s="140"/>
      <c r="V19" s="140"/>
      <c r="W19" s="140"/>
    </row>
    <row r="20" spans="1:26" s="138" customFormat="1" ht="57.75" customHeight="1" thickBot="1">
      <c r="A20" s="153"/>
      <c r="B20" s="192" t="s">
        <v>508</v>
      </c>
      <c r="C20" s="396" t="s">
        <v>521</v>
      </c>
      <c r="D20" s="396"/>
      <c r="E20" s="396" t="s">
        <v>522</v>
      </c>
      <c r="F20" s="396"/>
      <c r="G20" s="396" t="s">
        <v>523</v>
      </c>
      <c r="H20" s="396"/>
      <c r="I20" s="396" t="s">
        <v>524</v>
      </c>
      <c r="J20" s="396"/>
      <c r="K20" s="396" t="s">
        <v>525</v>
      </c>
      <c r="L20" s="396"/>
      <c r="M20" s="396" t="s">
        <v>526</v>
      </c>
      <c r="N20" s="396"/>
      <c r="O20" s="396" t="s">
        <v>527</v>
      </c>
      <c r="P20" s="396"/>
      <c r="Q20" s="396"/>
      <c r="R20" s="153"/>
      <c r="S20" s="140"/>
      <c r="T20" s="140"/>
      <c r="U20" s="140"/>
      <c r="V20" s="140"/>
      <c r="W20" s="140"/>
    </row>
    <row r="21" spans="1:26" s="138" customFormat="1" ht="18" customHeight="1" thickBot="1">
      <c r="A21" s="153"/>
      <c r="B21" s="195">
        <f t="shared" ref="B21:C24" si="0">B12</f>
        <v>0</v>
      </c>
      <c r="C21" s="389">
        <f t="shared" si="0"/>
        <v>0</v>
      </c>
      <c r="D21" s="389"/>
      <c r="E21" s="393">
        <f>E12</f>
        <v>0</v>
      </c>
      <c r="F21" s="393"/>
      <c r="G21" s="387"/>
      <c r="H21" s="387"/>
      <c r="I21" s="389">
        <f>I12</f>
        <v>0</v>
      </c>
      <c r="J21" s="389"/>
      <c r="K21" s="393">
        <f>K12</f>
        <v>0</v>
      </c>
      <c r="L21" s="393"/>
      <c r="M21" s="387"/>
      <c r="N21" s="387"/>
      <c r="O21" s="360" t="str">
        <f>IF(G21*M21=0,"",(C21*E21*G21)-(I21*K21*M21))</f>
        <v/>
      </c>
      <c r="P21" s="360"/>
      <c r="Q21" s="360"/>
      <c r="R21" s="153"/>
      <c r="S21" s="140"/>
      <c r="T21" s="140"/>
      <c r="U21" s="140"/>
      <c r="V21" s="140"/>
      <c r="W21" s="140"/>
    </row>
    <row r="22" spans="1:26" s="138" customFormat="1" ht="18" customHeight="1" thickBot="1">
      <c r="A22" s="153"/>
      <c r="B22" s="195">
        <f t="shared" si="0"/>
        <v>0</v>
      </c>
      <c r="C22" s="389">
        <f t="shared" si="0"/>
        <v>0</v>
      </c>
      <c r="D22" s="389"/>
      <c r="E22" s="393">
        <f>E13</f>
        <v>0</v>
      </c>
      <c r="F22" s="393"/>
      <c r="G22" s="387"/>
      <c r="H22" s="387"/>
      <c r="I22" s="389">
        <f>I13</f>
        <v>0</v>
      </c>
      <c r="J22" s="389"/>
      <c r="K22" s="393">
        <f>K13</f>
        <v>0</v>
      </c>
      <c r="L22" s="393"/>
      <c r="M22" s="387"/>
      <c r="N22" s="387"/>
      <c r="O22" s="360" t="str">
        <f>IF(G22*M22=0,"",(C22*E22)/G22-(I22*K22)/M22)</f>
        <v/>
      </c>
      <c r="P22" s="360"/>
      <c r="Q22" s="360"/>
      <c r="R22" s="153"/>
      <c r="S22" s="140"/>
      <c r="T22" s="140"/>
      <c r="U22" s="140"/>
      <c r="V22" s="140"/>
      <c r="W22" s="140"/>
    </row>
    <row r="23" spans="1:26" s="138" customFormat="1" ht="18" customHeight="1" thickBot="1">
      <c r="A23" s="153"/>
      <c r="B23" s="195">
        <f t="shared" si="0"/>
        <v>0</v>
      </c>
      <c r="C23" s="389">
        <f t="shared" si="0"/>
        <v>0</v>
      </c>
      <c r="D23" s="389"/>
      <c r="E23" s="393">
        <f>E14</f>
        <v>0</v>
      </c>
      <c r="F23" s="393"/>
      <c r="G23" s="387"/>
      <c r="H23" s="387"/>
      <c r="I23" s="389">
        <f>I14</f>
        <v>0</v>
      </c>
      <c r="J23" s="389"/>
      <c r="K23" s="393">
        <f>K14</f>
        <v>0</v>
      </c>
      <c r="L23" s="393"/>
      <c r="M23" s="387"/>
      <c r="N23" s="387"/>
      <c r="O23" s="360" t="str">
        <f>IF(G23*M23=0,"",(C23*E23)/G23-(I23*K23)/M23)</f>
        <v/>
      </c>
      <c r="P23" s="360"/>
      <c r="Q23" s="360"/>
      <c r="R23" s="153"/>
      <c r="S23" s="140"/>
      <c r="T23" s="140"/>
      <c r="U23" s="140"/>
      <c r="V23" s="140"/>
      <c r="W23" s="140"/>
    </row>
    <row r="24" spans="1:26" s="138" customFormat="1" ht="18" customHeight="1" thickBot="1">
      <c r="A24" s="153"/>
      <c r="B24" s="195">
        <f t="shared" si="0"/>
        <v>0</v>
      </c>
      <c r="C24" s="389">
        <f t="shared" si="0"/>
        <v>0</v>
      </c>
      <c r="D24" s="389"/>
      <c r="E24" s="393">
        <f>E15</f>
        <v>0</v>
      </c>
      <c r="F24" s="393"/>
      <c r="G24" s="387"/>
      <c r="H24" s="387"/>
      <c r="I24" s="389">
        <f>I15</f>
        <v>0</v>
      </c>
      <c r="J24" s="389"/>
      <c r="K24" s="393">
        <f>K15</f>
        <v>0</v>
      </c>
      <c r="L24" s="393"/>
      <c r="M24" s="387"/>
      <c r="N24" s="387"/>
      <c r="O24" s="360" t="str">
        <f>IF(G24*M24=0,"",(C24*E24)/G24-(I24*K24)/M24)</f>
        <v/>
      </c>
      <c r="P24" s="360"/>
      <c r="Q24" s="360"/>
      <c r="R24" s="153"/>
      <c r="S24" s="140"/>
      <c r="T24" s="140"/>
      <c r="U24" s="140"/>
      <c r="V24" s="140"/>
      <c r="W24" s="140"/>
    </row>
    <row r="25" spans="1:26" s="138" customFormat="1" ht="19.5" customHeight="1" thickBot="1">
      <c r="A25" s="153"/>
      <c r="B25" s="152" t="s">
        <v>528</v>
      </c>
      <c r="C25" s="152"/>
      <c r="D25" s="152"/>
      <c r="E25" s="152"/>
      <c r="F25" s="152"/>
      <c r="G25" s="152"/>
      <c r="H25" s="152"/>
      <c r="I25" s="152"/>
      <c r="J25" s="152"/>
      <c r="K25" s="152"/>
      <c r="L25" s="152"/>
      <c r="M25" s="152"/>
      <c r="N25" s="163" t="s">
        <v>254</v>
      </c>
      <c r="O25" s="441">
        <f>SUM(O21:Q24)</f>
        <v>0</v>
      </c>
      <c r="P25" s="441"/>
      <c r="Q25" s="441"/>
      <c r="R25" s="151" t="s">
        <v>529</v>
      </c>
      <c r="S25" s="140"/>
    </row>
    <row r="26" spans="1:26" s="138" customFormat="1" ht="19.5" customHeight="1" thickBot="1">
      <c r="A26" s="151">
        <v>5</v>
      </c>
      <c r="B26" s="335" t="s">
        <v>530</v>
      </c>
      <c r="C26" s="335"/>
      <c r="D26" s="335"/>
      <c r="E26" s="152"/>
      <c r="F26" s="152"/>
      <c r="G26" s="152"/>
      <c r="H26" s="152"/>
      <c r="I26" s="194"/>
      <c r="J26" s="194"/>
      <c r="K26" s="152"/>
      <c r="L26" s="152"/>
      <c r="M26" s="152"/>
      <c r="N26" s="164" t="s">
        <v>531</v>
      </c>
      <c r="O26" s="360">
        <f>IF(K8&lt;1,,O25*Tables!K48)</f>
        <v>0</v>
      </c>
      <c r="P26" s="360"/>
      <c r="Q26" s="360"/>
      <c r="R26" s="151" t="s">
        <v>411</v>
      </c>
      <c r="S26" s="140"/>
      <c r="T26" s="140"/>
      <c r="U26" s="140"/>
      <c r="V26" s="140"/>
      <c r="W26" s="140"/>
      <c r="X26" s="140"/>
      <c r="Y26" s="140"/>
      <c r="Z26" s="140"/>
    </row>
    <row r="27" spans="1:26" s="138" customFormat="1" ht="15.75" customHeight="1" thickBot="1">
      <c r="A27" s="151"/>
      <c r="B27" s="383" t="s">
        <v>532</v>
      </c>
      <c r="C27" s="383"/>
      <c r="D27" s="383"/>
      <c r="E27" s="383"/>
      <c r="F27" s="383"/>
      <c r="G27" s="383"/>
      <c r="H27" s="383"/>
      <c r="I27" s="383"/>
      <c r="J27" s="383"/>
      <c r="K27" s="383"/>
      <c r="L27" s="383"/>
      <c r="M27" s="383"/>
      <c r="N27" s="383"/>
      <c r="O27" s="383"/>
      <c r="P27" s="383"/>
      <c r="Q27" s="383"/>
      <c r="R27" s="151"/>
      <c r="S27" s="140"/>
      <c r="T27" s="140"/>
      <c r="U27" s="140"/>
      <c r="V27" s="140"/>
      <c r="W27" s="140"/>
      <c r="X27" s="140"/>
      <c r="Y27" s="140"/>
      <c r="Z27" s="140"/>
    </row>
    <row r="28" spans="1:26" s="138" customFormat="1" ht="15.75" customHeight="1">
      <c r="A28" s="260"/>
      <c r="B28" s="261"/>
      <c r="C28" s="261"/>
      <c r="D28" s="261"/>
      <c r="E28" s="261"/>
      <c r="F28" s="261"/>
      <c r="G28" s="261"/>
      <c r="H28" s="261"/>
      <c r="I28" s="261"/>
      <c r="J28" s="261"/>
      <c r="K28" s="261"/>
      <c r="L28" s="261"/>
      <c r="M28" s="261"/>
      <c r="N28" s="261"/>
      <c r="O28" s="261"/>
      <c r="P28" s="261"/>
      <c r="Q28" s="261"/>
      <c r="R28" s="260"/>
      <c r="S28" s="140"/>
      <c r="T28" s="140"/>
      <c r="U28" s="140"/>
      <c r="V28" s="140"/>
      <c r="W28" s="140"/>
      <c r="X28" s="140"/>
      <c r="Y28" s="140"/>
      <c r="Z28" s="140"/>
    </row>
    <row r="29" spans="1:26" s="138" customFormat="1" ht="15.75" customHeight="1">
      <c r="A29" s="260"/>
      <c r="B29" s="261"/>
      <c r="C29" s="261"/>
      <c r="D29" s="261"/>
      <c r="E29" s="261"/>
      <c r="F29" s="261"/>
      <c r="G29" s="261"/>
      <c r="H29" s="261"/>
      <c r="I29" s="261"/>
      <c r="J29" s="261"/>
      <c r="K29" s="261"/>
      <c r="L29" s="261"/>
      <c r="M29" s="261"/>
      <c r="N29" s="261"/>
      <c r="O29" s="261"/>
      <c r="P29" s="261"/>
      <c r="Q29" s="261"/>
      <c r="R29" s="260"/>
      <c r="S29" s="140"/>
      <c r="T29" s="140"/>
      <c r="U29" s="140"/>
      <c r="V29" s="140"/>
      <c r="W29" s="140"/>
      <c r="X29" s="140"/>
      <c r="Y29" s="140"/>
      <c r="Z29" s="140"/>
    </row>
    <row r="30" spans="1:26" s="199" customFormat="1" ht="11.5">
      <c r="A30" s="196"/>
      <c r="B30" s="197"/>
      <c r="C30" s="197"/>
      <c r="D30" s="197"/>
      <c r="E30" s="197"/>
      <c r="F30" s="197"/>
      <c r="G30" s="147"/>
      <c r="H30" s="147"/>
      <c r="I30" s="147"/>
      <c r="J30" s="147"/>
      <c r="K30" s="147"/>
      <c r="L30" s="147"/>
      <c r="M30" s="147"/>
      <c r="N30" s="147"/>
      <c r="O30" s="147"/>
      <c r="P30" s="147"/>
      <c r="Q30" s="147"/>
      <c r="R30" s="198"/>
      <c r="S30" s="147"/>
      <c r="T30" s="147"/>
      <c r="U30" s="147"/>
      <c r="V30" s="147"/>
      <c r="W30" s="147"/>
      <c r="X30" s="147"/>
      <c r="Y30" s="147"/>
      <c r="Z30" s="147"/>
    </row>
    <row r="31" spans="1:26" s="199" customFormat="1" ht="11.5">
      <c r="A31" s="196"/>
      <c r="B31" s="197"/>
      <c r="C31" s="197"/>
      <c r="D31" s="197"/>
      <c r="E31" s="197"/>
      <c r="F31" s="197"/>
      <c r="G31" s="147"/>
      <c r="H31" s="147"/>
      <c r="I31" s="147"/>
      <c r="J31" s="147"/>
      <c r="K31" s="147"/>
      <c r="L31" s="147"/>
      <c r="M31" s="147"/>
      <c r="N31" s="147"/>
      <c r="O31" s="147"/>
      <c r="P31" s="147"/>
      <c r="Q31" s="147"/>
      <c r="R31" s="198"/>
      <c r="S31" s="147"/>
      <c r="T31" s="147"/>
      <c r="U31" s="147"/>
      <c r="V31" s="147"/>
      <c r="W31" s="147"/>
      <c r="X31" s="147"/>
      <c r="Y31" s="147"/>
      <c r="Z31" s="147"/>
    </row>
    <row r="32" spans="1:26" s="199" customFormat="1" ht="11.5">
      <c r="A32" s="196"/>
      <c r="B32" s="197"/>
      <c r="C32" s="197"/>
      <c r="D32" s="197"/>
      <c r="E32" s="197"/>
      <c r="F32" s="197"/>
      <c r="G32" s="147"/>
      <c r="H32" s="147"/>
      <c r="I32" s="147"/>
      <c r="J32" s="147"/>
      <c r="K32" s="147"/>
      <c r="L32" s="147"/>
      <c r="M32" s="147"/>
      <c r="N32" s="147"/>
      <c r="O32" s="147"/>
      <c r="P32" s="147"/>
      <c r="Q32" s="147"/>
      <c r="R32" s="198"/>
      <c r="S32" s="147"/>
      <c r="T32" s="147"/>
      <c r="U32" s="147"/>
      <c r="V32" s="147"/>
      <c r="W32" s="147"/>
      <c r="X32" s="147"/>
      <c r="Y32" s="147"/>
      <c r="Z32" s="147"/>
    </row>
    <row r="33" spans="1:26" s="199" customFormat="1" ht="11.5">
      <c r="A33" s="196"/>
      <c r="B33" s="197"/>
      <c r="C33" s="197"/>
      <c r="D33" s="197"/>
      <c r="E33" s="197"/>
      <c r="F33" s="197"/>
      <c r="G33" s="147"/>
      <c r="H33" s="147"/>
      <c r="I33" s="147"/>
      <c r="J33" s="147"/>
      <c r="K33" s="147"/>
      <c r="L33" s="147"/>
      <c r="M33" s="147"/>
      <c r="N33" s="147"/>
      <c r="O33" s="147"/>
      <c r="P33" s="147"/>
      <c r="Q33" s="147"/>
      <c r="R33" s="198"/>
      <c r="S33" s="147"/>
      <c r="T33" s="147"/>
      <c r="U33" s="147"/>
      <c r="V33" s="147"/>
      <c r="W33" s="147"/>
      <c r="X33" s="147"/>
      <c r="Y33" s="147"/>
      <c r="Z33" s="147"/>
    </row>
    <row r="34" spans="1:26" s="138" customFormat="1" ht="16.5" customHeight="1" thickBot="1">
      <c r="A34" s="160" t="s">
        <v>533</v>
      </c>
      <c r="B34" s="140"/>
      <c r="C34" s="140"/>
      <c r="D34" s="140"/>
      <c r="E34" s="140"/>
      <c r="F34" s="140"/>
      <c r="G34" s="140"/>
      <c r="H34" s="140"/>
      <c r="I34" s="140"/>
      <c r="J34" s="140"/>
      <c r="K34" s="140"/>
      <c r="L34" s="140"/>
      <c r="M34" s="140"/>
      <c r="N34" s="140"/>
      <c r="O34" s="140"/>
      <c r="P34" s="140"/>
      <c r="Q34" s="140"/>
      <c r="R34" s="150"/>
      <c r="S34" s="140"/>
    </row>
    <row r="35" spans="1:26" s="138" customFormat="1" ht="15.75" customHeight="1" thickBot="1">
      <c r="A35" s="390" t="s">
        <v>412</v>
      </c>
      <c r="B35" s="390"/>
      <c r="C35" s="390"/>
      <c r="D35" s="397" t="s">
        <v>534</v>
      </c>
      <c r="E35" s="397"/>
      <c r="F35" s="397"/>
      <c r="G35" s="397"/>
      <c r="H35" s="397"/>
      <c r="I35" s="397"/>
      <c r="J35" s="397"/>
      <c r="K35" s="397"/>
      <c r="L35" s="397"/>
      <c r="M35" s="397"/>
      <c r="N35" s="397"/>
      <c r="O35" s="397"/>
      <c r="P35" s="397"/>
      <c r="Q35" s="397"/>
      <c r="R35" s="397"/>
      <c r="S35" s="140"/>
    </row>
    <row r="36" spans="1:26" s="138" customFormat="1" ht="15.75" customHeight="1" thickBot="1">
      <c r="A36" s="390"/>
      <c r="B36" s="390"/>
      <c r="C36" s="390"/>
      <c r="D36" s="397" t="s">
        <v>535</v>
      </c>
      <c r="E36" s="397"/>
      <c r="F36" s="397"/>
      <c r="G36" s="397" t="s">
        <v>413</v>
      </c>
      <c r="H36" s="397"/>
      <c r="I36" s="397"/>
      <c r="J36" s="397" t="s">
        <v>414</v>
      </c>
      <c r="K36" s="397"/>
      <c r="L36" s="397"/>
      <c r="M36" s="397" t="s">
        <v>415</v>
      </c>
      <c r="N36" s="397"/>
      <c r="O36" s="397"/>
      <c r="P36" s="397" t="s">
        <v>536</v>
      </c>
      <c r="Q36" s="397"/>
      <c r="R36" s="397"/>
      <c r="S36" s="140"/>
    </row>
    <row r="37" spans="1:26" s="138" customFormat="1" ht="15.75" customHeight="1" thickBot="1">
      <c r="A37" s="362">
        <v>0</v>
      </c>
      <c r="B37" s="362"/>
      <c r="C37" s="362"/>
      <c r="D37" s="398">
        <v>1.7</v>
      </c>
      <c r="E37" s="398"/>
      <c r="F37" s="398"/>
      <c r="G37" s="398">
        <v>1.6</v>
      </c>
      <c r="H37" s="398"/>
      <c r="I37" s="398"/>
      <c r="J37" s="398">
        <v>1.62</v>
      </c>
      <c r="K37" s="398"/>
      <c r="L37" s="398"/>
      <c r="M37" s="398">
        <v>1.69</v>
      </c>
      <c r="N37" s="398"/>
      <c r="O37" s="398"/>
      <c r="P37" s="398">
        <v>1.8</v>
      </c>
      <c r="Q37" s="398"/>
      <c r="R37" s="398"/>
      <c r="S37" s="140"/>
    </row>
    <row r="38" spans="1:26" s="138" customFormat="1" ht="15.75" customHeight="1" thickBot="1">
      <c r="A38" s="362" t="s">
        <v>416</v>
      </c>
      <c r="B38" s="362"/>
      <c r="C38" s="362"/>
      <c r="D38" s="398">
        <v>1.79</v>
      </c>
      <c r="E38" s="398"/>
      <c r="F38" s="398"/>
      <c r="G38" s="398">
        <v>1.68</v>
      </c>
      <c r="H38" s="398"/>
      <c r="I38" s="398"/>
      <c r="J38" s="398">
        <v>1.7</v>
      </c>
      <c r="K38" s="398"/>
      <c r="L38" s="398"/>
      <c r="M38" s="398">
        <v>1.79</v>
      </c>
      <c r="N38" s="398"/>
      <c r="O38" s="398"/>
      <c r="P38" s="398">
        <v>1.91</v>
      </c>
      <c r="Q38" s="398"/>
      <c r="R38" s="398"/>
      <c r="S38" s="140"/>
    </row>
    <row r="39" spans="1:26" ht="15.75" customHeight="1" thickBot="1">
      <c r="A39" s="399" t="s">
        <v>417</v>
      </c>
      <c r="B39" s="399"/>
      <c r="C39" s="399"/>
      <c r="D39" s="398">
        <v>2.14</v>
      </c>
      <c r="E39" s="398"/>
      <c r="F39" s="398"/>
      <c r="G39" s="398">
        <v>2.0499999999999998</v>
      </c>
      <c r="H39" s="398"/>
      <c r="I39" s="398"/>
      <c r="J39" s="398">
        <v>2.1</v>
      </c>
      <c r="K39" s="398"/>
      <c r="L39" s="398"/>
      <c r="M39" s="398">
        <v>2.2200000000000002</v>
      </c>
      <c r="N39" s="398"/>
      <c r="O39" s="398"/>
      <c r="P39" s="398">
        <v>2.37</v>
      </c>
      <c r="Q39" s="398"/>
      <c r="R39" s="398"/>
      <c r="S39" s="140"/>
    </row>
    <row r="40" spans="1:26" ht="15.75" customHeight="1" thickBot="1">
      <c r="A40" s="399" t="s">
        <v>418</v>
      </c>
      <c r="B40" s="399"/>
      <c r="C40" s="399"/>
      <c r="D40" s="398">
        <v>2.62</v>
      </c>
      <c r="E40" s="398"/>
      <c r="F40" s="398"/>
      <c r="G40" s="398">
        <v>2.59</v>
      </c>
      <c r="H40" s="398"/>
      <c r="I40" s="398"/>
      <c r="J40" s="398">
        <v>2.7</v>
      </c>
      <c r="K40" s="398"/>
      <c r="L40" s="398"/>
      <c r="M40" s="398">
        <v>2.87</v>
      </c>
      <c r="N40" s="398"/>
      <c r="O40" s="398"/>
      <c r="P40" s="398">
        <v>3.06</v>
      </c>
      <c r="Q40" s="398"/>
      <c r="R40" s="398"/>
      <c r="S40" s="140"/>
    </row>
    <row r="41" spans="1:26" ht="15.75" customHeight="1" thickBot="1">
      <c r="A41" s="399" t="s">
        <v>419</v>
      </c>
      <c r="B41" s="399"/>
      <c r="C41" s="399"/>
      <c r="D41" s="398">
        <v>3.09</v>
      </c>
      <c r="E41" s="398"/>
      <c r="F41" s="398"/>
      <c r="G41" s="398">
        <v>3.16</v>
      </c>
      <c r="H41" s="398"/>
      <c r="I41" s="398"/>
      <c r="J41" s="398">
        <v>3.36</v>
      </c>
      <c r="K41" s="398"/>
      <c r="L41" s="398"/>
      <c r="M41" s="398">
        <v>3.59</v>
      </c>
      <c r="N41" s="398"/>
      <c r="O41" s="398"/>
      <c r="P41" s="398">
        <v>3.85</v>
      </c>
      <c r="Q41" s="398"/>
      <c r="R41" s="398"/>
      <c r="S41" s="140"/>
      <c r="T41" s="176"/>
      <c r="U41" s="176"/>
      <c r="V41" s="176"/>
      <c r="W41" s="176"/>
    </row>
    <row r="42" spans="1:26" ht="12.65" customHeight="1">
      <c r="A42" s="176"/>
      <c r="B42" s="176"/>
      <c r="C42" s="176"/>
      <c r="D42" s="176"/>
      <c r="E42" s="176"/>
      <c r="F42" s="176"/>
      <c r="G42" s="176"/>
      <c r="H42" s="176"/>
      <c r="I42" s="176"/>
      <c r="J42" s="176"/>
      <c r="K42" s="176"/>
      <c r="L42" s="176"/>
      <c r="M42" s="176"/>
      <c r="N42" s="176"/>
      <c r="O42" s="176"/>
      <c r="P42" s="176"/>
      <c r="Q42" s="176"/>
      <c r="R42" s="179"/>
      <c r="S42" s="176"/>
      <c r="T42" s="176"/>
      <c r="U42" s="176"/>
      <c r="V42" s="176"/>
      <c r="W42" s="176"/>
    </row>
    <row r="43" spans="1:26">
      <c r="A43" s="176"/>
      <c r="B43" s="176"/>
      <c r="C43" s="176"/>
      <c r="D43" s="176"/>
      <c r="E43" s="176"/>
      <c r="F43" s="176"/>
      <c r="G43" s="176"/>
      <c r="H43" s="176"/>
      <c r="I43" s="176"/>
      <c r="J43" s="176"/>
      <c r="K43" s="176"/>
      <c r="L43" s="176"/>
      <c r="M43" s="176"/>
      <c r="N43" s="176"/>
      <c r="O43" s="176"/>
      <c r="P43" s="176"/>
      <c r="Q43" s="176"/>
      <c r="R43" s="179"/>
      <c r="S43" s="176"/>
      <c r="T43" s="176"/>
      <c r="U43" s="176"/>
      <c r="V43" s="176"/>
      <c r="W43" s="176"/>
    </row>
    <row r="44" spans="1:26">
      <c r="A44" s="176"/>
      <c r="B44" s="176"/>
      <c r="C44" s="176"/>
      <c r="D44" s="176"/>
      <c r="E44" s="176"/>
      <c r="F44" s="176"/>
      <c r="G44" s="176"/>
      <c r="H44" s="176"/>
      <c r="I44" s="176"/>
      <c r="J44" s="176"/>
      <c r="K44" s="176"/>
      <c r="L44" s="176"/>
      <c r="M44" s="176"/>
      <c r="N44" s="176"/>
      <c r="O44" s="176"/>
      <c r="P44" s="176"/>
      <c r="Q44" s="176"/>
      <c r="R44" s="179"/>
      <c r="S44" s="176"/>
      <c r="T44" s="176"/>
      <c r="U44" s="176"/>
      <c r="V44" s="176"/>
      <c r="W44" s="176"/>
    </row>
    <row r="45" spans="1:26">
      <c r="A45" s="176"/>
      <c r="B45" s="176"/>
      <c r="C45" s="176"/>
      <c r="D45" s="176"/>
      <c r="E45" s="176"/>
      <c r="F45" s="176"/>
      <c r="G45" s="176"/>
      <c r="H45" s="176"/>
      <c r="I45" s="176"/>
      <c r="J45" s="176"/>
      <c r="K45" s="176"/>
      <c r="L45" s="176"/>
      <c r="M45" s="176"/>
      <c r="N45" s="176"/>
      <c r="O45" s="176"/>
      <c r="P45" s="176"/>
      <c r="Q45" s="176"/>
      <c r="R45" s="179"/>
      <c r="S45" s="176"/>
      <c r="T45" s="176"/>
      <c r="U45" s="176"/>
      <c r="V45" s="176"/>
      <c r="W45" s="176"/>
    </row>
  </sheetData>
  <sheetProtection algorithmName="SHA-512" hashValue="qURHMERyxq5a0MBkN7QKcihge3J9FDrT+/Fnn5OekH/JCMwS6EHkdH6/UVAZH/h8LEzoR1cJlEhBJIUwPeDa8w==" saltValue="jgB0NusOyDrDy2hiwztlqA==" spinCount="100000" sheet="1" selectLockedCells="1"/>
  <protectedRanges>
    <protectedRange sqref="C6:R6 N7:R9 F7:J7" name="Range1_1"/>
    <protectedRange sqref="H10:R10 H19:R19 H9:J9" name="Range2"/>
    <protectedRange sqref="R11:R13 J11 L11 N11:P11 H11 Q17 N20:P20 N26:P29 B18 N17:P18 R20:R22 N25:Q25 J20 L20 Q26 H20 B27:B29 N16:Q16" name="Range5_1"/>
    <protectedRange sqref="K16 K25" name="Range9_1"/>
    <protectedRange sqref="I17:I18 I26:I29" name="Range9"/>
    <protectedRange sqref="G30:L33" name="Range5_2"/>
    <protectedRange sqref="N30:N33" name="Range5_4_1"/>
  </protectedRanges>
  <mergeCells count="121">
    <mergeCell ref="A41:C41"/>
    <mergeCell ref="D41:F41"/>
    <mergeCell ref="G41:I41"/>
    <mergeCell ref="J41:L41"/>
    <mergeCell ref="M41:O41"/>
    <mergeCell ref="P41:R41"/>
    <mergeCell ref="A40:C40"/>
    <mergeCell ref="D40:F40"/>
    <mergeCell ref="G40:I40"/>
    <mergeCell ref="J40:L40"/>
    <mergeCell ref="M40:O40"/>
    <mergeCell ref="P40:R40"/>
    <mergeCell ref="A39:C39"/>
    <mergeCell ref="D39:F39"/>
    <mergeCell ref="G39:I39"/>
    <mergeCell ref="J39:L39"/>
    <mergeCell ref="M39:O39"/>
    <mergeCell ref="P39:R39"/>
    <mergeCell ref="A38:C38"/>
    <mergeCell ref="D38:F38"/>
    <mergeCell ref="G38:I38"/>
    <mergeCell ref="J38:L38"/>
    <mergeCell ref="M38:O38"/>
    <mergeCell ref="P38:R38"/>
    <mergeCell ref="M36:O36"/>
    <mergeCell ref="P36:R36"/>
    <mergeCell ref="A37:C37"/>
    <mergeCell ref="D37:F37"/>
    <mergeCell ref="G37:I37"/>
    <mergeCell ref="J37:L37"/>
    <mergeCell ref="M37:O37"/>
    <mergeCell ref="P37:R37"/>
    <mergeCell ref="O24:Q24"/>
    <mergeCell ref="O25:Q25"/>
    <mergeCell ref="B26:D26"/>
    <mergeCell ref="O26:Q26"/>
    <mergeCell ref="B27:Q27"/>
    <mergeCell ref="A35:C36"/>
    <mergeCell ref="D35:R35"/>
    <mergeCell ref="D36:F36"/>
    <mergeCell ref="G36:I36"/>
    <mergeCell ref="J36:L36"/>
    <mergeCell ref="C24:D24"/>
    <mergeCell ref="E24:F24"/>
    <mergeCell ref="G24:H24"/>
    <mergeCell ref="I24:J24"/>
    <mergeCell ref="K24:L24"/>
    <mergeCell ref="M24:N24"/>
    <mergeCell ref="O22:Q22"/>
    <mergeCell ref="C23:D23"/>
    <mergeCell ref="E23:F23"/>
    <mergeCell ref="G23:H23"/>
    <mergeCell ref="I23:J23"/>
    <mergeCell ref="K23:L23"/>
    <mergeCell ref="M23:N23"/>
    <mergeCell ref="O23:Q23"/>
    <mergeCell ref="C22:D22"/>
    <mergeCell ref="E22:F22"/>
    <mergeCell ref="G22:H22"/>
    <mergeCell ref="I22:J22"/>
    <mergeCell ref="K22:L22"/>
    <mergeCell ref="M22:N22"/>
    <mergeCell ref="O20:Q20"/>
    <mergeCell ref="C21:D21"/>
    <mergeCell ref="E21:F21"/>
    <mergeCell ref="G21:H21"/>
    <mergeCell ref="I21:J21"/>
    <mergeCell ref="K21:L21"/>
    <mergeCell ref="M21:N21"/>
    <mergeCell ref="O21:Q21"/>
    <mergeCell ref="C20:D20"/>
    <mergeCell ref="E20:F20"/>
    <mergeCell ref="G20:H20"/>
    <mergeCell ref="I20:J20"/>
    <mergeCell ref="K20:L20"/>
    <mergeCell ref="M20:N20"/>
    <mergeCell ref="O15:Q15"/>
    <mergeCell ref="O16:Q16"/>
    <mergeCell ref="B17:D17"/>
    <mergeCell ref="O17:Q17"/>
    <mergeCell ref="B18:Q18"/>
    <mergeCell ref="B19:G19"/>
    <mergeCell ref="C15:D15"/>
    <mergeCell ref="E15:F15"/>
    <mergeCell ref="G15:H15"/>
    <mergeCell ref="I15:J15"/>
    <mergeCell ref="K15:L15"/>
    <mergeCell ref="M15:N15"/>
    <mergeCell ref="O13:Q13"/>
    <mergeCell ref="C14:D14"/>
    <mergeCell ref="E14:F14"/>
    <mergeCell ref="G14:H14"/>
    <mergeCell ref="I14:J14"/>
    <mergeCell ref="K14:L14"/>
    <mergeCell ref="M14:N14"/>
    <mergeCell ref="O14:Q14"/>
    <mergeCell ref="C13:D13"/>
    <mergeCell ref="E13:F13"/>
    <mergeCell ref="G13:H13"/>
    <mergeCell ref="I13:J13"/>
    <mergeCell ref="K13:L13"/>
    <mergeCell ref="M13:N13"/>
    <mergeCell ref="B4:R4"/>
    <mergeCell ref="K7:M7"/>
    <mergeCell ref="K8:M8"/>
    <mergeCell ref="K9:M9"/>
    <mergeCell ref="B10:D10"/>
    <mergeCell ref="O11:Q11"/>
    <mergeCell ref="C12:D12"/>
    <mergeCell ref="E12:F12"/>
    <mergeCell ref="G12:H12"/>
    <mergeCell ref="I12:J12"/>
    <mergeCell ref="K12:L12"/>
    <mergeCell ref="M12:N12"/>
    <mergeCell ref="O12:Q12"/>
    <mergeCell ref="C11:D11"/>
    <mergeCell ref="E11:F11"/>
    <mergeCell ref="G11:H11"/>
    <mergeCell ref="I11:J11"/>
    <mergeCell ref="K11:L11"/>
    <mergeCell ref="M11:N11"/>
  </mergeCells>
  <dataValidations count="1">
    <dataValidation allowBlank="1" showErrorMessage="1" errorTitle="Input not valid" error="Please select the year by pushing the drop-down arrow and clicking the correct year" prompt="Select the year" sqref="B21:B24 IX21:IX24 ST21:ST24 ACP21:ACP24 AML21:AML24 AWH21:AWH24 BGD21:BGD24 BPZ21:BPZ24 BZV21:BZV24 CJR21:CJR24 CTN21:CTN24 DDJ21:DDJ24 DNF21:DNF24 DXB21:DXB24 EGX21:EGX24 EQT21:EQT24 FAP21:FAP24 FKL21:FKL24 FUH21:FUH24 GED21:GED24 GNZ21:GNZ24 GXV21:GXV24 HHR21:HHR24 HRN21:HRN24 IBJ21:IBJ24 ILF21:ILF24 IVB21:IVB24 JEX21:JEX24 JOT21:JOT24 JYP21:JYP24 KIL21:KIL24 KSH21:KSH24 LCD21:LCD24 LLZ21:LLZ24 LVV21:LVV24 MFR21:MFR24 MPN21:MPN24 MZJ21:MZJ24 NJF21:NJF24 NTB21:NTB24 OCX21:OCX24 OMT21:OMT24 OWP21:OWP24 PGL21:PGL24 PQH21:PQH24 QAD21:QAD24 QJZ21:QJZ24 QTV21:QTV24 RDR21:RDR24 RNN21:RNN24 RXJ21:RXJ24 SHF21:SHF24 SRB21:SRB24 TAX21:TAX24 TKT21:TKT24 TUP21:TUP24 UEL21:UEL24 UOH21:UOH24 UYD21:UYD24 VHZ21:VHZ24 VRV21:VRV24 WBR21:WBR24 WLN21:WLN24 WVJ21:WVJ24 B65562:B65565 IX65562:IX65565 ST65562:ST65565 ACP65562:ACP65565 AML65562:AML65565 AWH65562:AWH65565 BGD65562:BGD65565 BPZ65562:BPZ65565 BZV65562:BZV65565 CJR65562:CJR65565 CTN65562:CTN65565 DDJ65562:DDJ65565 DNF65562:DNF65565 DXB65562:DXB65565 EGX65562:EGX65565 EQT65562:EQT65565 FAP65562:FAP65565 FKL65562:FKL65565 FUH65562:FUH65565 GED65562:GED65565 GNZ65562:GNZ65565 GXV65562:GXV65565 HHR65562:HHR65565 HRN65562:HRN65565 IBJ65562:IBJ65565 ILF65562:ILF65565 IVB65562:IVB65565 JEX65562:JEX65565 JOT65562:JOT65565 JYP65562:JYP65565 KIL65562:KIL65565 KSH65562:KSH65565 LCD65562:LCD65565 LLZ65562:LLZ65565 LVV65562:LVV65565 MFR65562:MFR65565 MPN65562:MPN65565 MZJ65562:MZJ65565 NJF65562:NJF65565 NTB65562:NTB65565 OCX65562:OCX65565 OMT65562:OMT65565 OWP65562:OWP65565 PGL65562:PGL65565 PQH65562:PQH65565 QAD65562:QAD65565 QJZ65562:QJZ65565 QTV65562:QTV65565 RDR65562:RDR65565 RNN65562:RNN65565 RXJ65562:RXJ65565 SHF65562:SHF65565 SRB65562:SRB65565 TAX65562:TAX65565 TKT65562:TKT65565 TUP65562:TUP65565 UEL65562:UEL65565 UOH65562:UOH65565 UYD65562:UYD65565 VHZ65562:VHZ65565 VRV65562:VRV65565 WBR65562:WBR65565 WLN65562:WLN65565 WVJ65562:WVJ65565 B131098:B131101 IX131098:IX131101 ST131098:ST131101 ACP131098:ACP131101 AML131098:AML131101 AWH131098:AWH131101 BGD131098:BGD131101 BPZ131098:BPZ131101 BZV131098:BZV131101 CJR131098:CJR131101 CTN131098:CTN131101 DDJ131098:DDJ131101 DNF131098:DNF131101 DXB131098:DXB131101 EGX131098:EGX131101 EQT131098:EQT131101 FAP131098:FAP131101 FKL131098:FKL131101 FUH131098:FUH131101 GED131098:GED131101 GNZ131098:GNZ131101 GXV131098:GXV131101 HHR131098:HHR131101 HRN131098:HRN131101 IBJ131098:IBJ131101 ILF131098:ILF131101 IVB131098:IVB131101 JEX131098:JEX131101 JOT131098:JOT131101 JYP131098:JYP131101 KIL131098:KIL131101 KSH131098:KSH131101 LCD131098:LCD131101 LLZ131098:LLZ131101 LVV131098:LVV131101 MFR131098:MFR131101 MPN131098:MPN131101 MZJ131098:MZJ131101 NJF131098:NJF131101 NTB131098:NTB131101 OCX131098:OCX131101 OMT131098:OMT131101 OWP131098:OWP131101 PGL131098:PGL131101 PQH131098:PQH131101 QAD131098:QAD131101 QJZ131098:QJZ131101 QTV131098:QTV131101 RDR131098:RDR131101 RNN131098:RNN131101 RXJ131098:RXJ131101 SHF131098:SHF131101 SRB131098:SRB131101 TAX131098:TAX131101 TKT131098:TKT131101 TUP131098:TUP131101 UEL131098:UEL131101 UOH131098:UOH131101 UYD131098:UYD131101 VHZ131098:VHZ131101 VRV131098:VRV131101 WBR131098:WBR131101 WLN131098:WLN131101 WVJ131098:WVJ131101 B196634:B196637 IX196634:IX196637 ST196634:ST196637 ACP196634:ACP196637 AML196634:AML196637 AWH196634:AWH196637 BGD196634:BGD196637 BPZ196634:BPZ196637 BZV196634:BZV196637 CJR196634:CJR196637 CTN196634:CTN196637 DDJ196634:DDJ196637 DNF196634:DNF196637 DXB196634:DXB196637 EGX196634:EGX196637 EQT196634:EQT196637 FAP196634:FAP196637 FKL196634:FKL196637 FUH196634:FUH196637 GED196634:GED196637 GNZ196634:GNZ196637 GXV196634:GXV196637 HHR196634:HHR196637 HRN196634:HRN196637 IBJ196634:IBJ196637 ILF196634:ILF196637 IVB196634:IVB196637 JEX196634:JEX196637 JOT196634:JOT196637 JYP196634:JYP196637 KIL196634:KIL196637 KSH196634:KSH196637 LCD196634:LCD196637 LLZ196634:LLZ196637 LVV196634:LVV196637 MFR196634:MFR196637 MPN196634:MPN196637 MZJ196634:MZJ196637 NJF196634:NJF196637 NTB196634:NTB196637 OCX196634:OCX196637 OMT196634:OMT196637 OWP196634:OWP196637 PGL196634:PGL196637 PQH196634:PQH196637 QAD196634:QAD196637 QJZ196634:QJZ196637 QTV196634:QTV196637 RDR196634:RDR196637 RNN196634:RNN196637 RXJ196634:RXJ196637 SHF196634:SHF196637 SRB196634:SRB196637 TAX196634:TAX196637 TKT196634:TKT196637 TUP196634:TUP196637 UEL196634:UEL196637 UOH196634:UOH196637 UYD196634:UYD196637 VHZ196634:VHZ196637 VRV196634:VRV196637 WBR196634:WBR196637 WLN196634:WLN196637 WVJ196634:WVJ196637 B262170:B262173 IX262170:IX262173 ST262170:ST262173 ACP262170:ACP262173 AML262170:AML262173 AWH262170:AWH262173 BGD262170:BGD262173 BPZ262170:BPZ262173 BZV262170:BZV262173 CJR262170:CJR262173 CTN262170:CTN262173 DDJ262170:DDJ262173 DNF262170:DNF262173 DXB262170:DXB262173 EGX262170:EGX262173 EQT262170:EQT262173 FAP262170:FAP262173 FKL262170:FKL262173 FUH262170:FUH262173 GED262170:GED262173 GNZ262170:GNZ262173 GXV262170:GXV262173 HHR262170:HHR262173 HRN262170:HRN262173 IBJ262170:IBJ262173 ILF262170:ILF262173 IVB262170:IVB262173 JEX262170:JEX262173 JOT262170:JOT262173 JYP262170:JYP262173 KIL262170:KIL262173 KSH262170:KSH262173 LCD262170:LCD262173 LLZ262170:LLZ262173 LVV262170:LVV262173 MFR262170:MFR262173 MPN262170:MPN262173 MZJ262170:MZJ262173 NJF262170:NJF262173 NTB262170:NTB262173 OCX262170:OCX262173 OMT262170:OMT262173 OWP262170:OWP262173 PGL262170:PGL262173 PQH262170:PQH262173 QAD262170:QAD262173 QJZ262170:QJZ262173 QTV262170:QTV262173 RDR262170:RDR262173 RNN262170:RNN262173 RXJ262170:RXJ262173 SHF262170:SHF262173 SRB262170:SRB262173 TAX262170:TAX262173 TKT262170:TKT262173 TUP262170:TUP262173 UEL262170:UEL262173 UOH262170:UOH262173 UYD262170:UYD262173 VHZ262170:VHZ262173 VRV262170:VRV262173 WBR262170:WBR262173 WLN262170:WLN262173 WVJ262170:WVJ262173 B327706:B327709 IX327706:IX327709 ST327706:ST327709 ACP327706:ACP327709 AML327706:AML327709 AWH327706:AWH327709 BGD327706:BGD327709 BPZ327706:BPZ327709 BZV327706:BZV327709 CJR327706:CJR327709 CTN327706:CTN327709 DDJ327706:DDJ327709 DNF327706:DNF327709 DXB327706:DXB327709 EGX327706:EGX327709 EQT327706:EQT327709 FAP327706:FAP327709 FKL327706:FKL327709 FUH327706:FUH327709 GED327706:GED327709 GNZ327706:GNZ327709 GXV327706:GXV327709 HHR327706:HHR327709 HRN327706:HRN327709 IBJ327706:IBJ327709 ILF327706:ILF327709 IVB327706:IVB327709 JEX327706:JEX327709 JOT327706:JOT327709 JYP327706:JYP327709 KIL327706:KIL327709 KSH327706:KSH327709 LCD327706:LCD327709 LLZ327706:LLZ327709 LVV327706:LVV327709 MFR327706:MFR327709 MPN327706:MPN327709 MZJ327706:MZJ327709 NJF327706:NJF327709 NTB327706:NTB327709 OCX327706:OCX327709 OMT327706:OMT327709 OWP327706:OWP327709 PGL327706:PGL327709 PQH327706:PQH327709 QAD327706:QAD327709 QJZ327706:QJZ327709 QTV327706:QTV327709 RDR327706:RDR327709 RNN327706:RNN327709 RXJ327706:RXJ327709 SHF327706:SHF327709 SRB327706:SRB327709 TAX327706:TAX327709 TKT327706:TKT327709 TUP327706:TUP327709 UEL327706:UEL327709 UOH327706:UOH327709 UYD327706:UYD327709 VHZ327706:VHZ327709 VRV327706:VRV327709 WBR327706:WBR327709 WLN327706:WLN327709 WVJ327706:WVJ327709 B393242:B393245 IX393242:IX393245 ST393242:ST393245 ACP393242:ACP393245 AML393242:AML393245 AWH393242:AWH393245 BGD393242:BGD393245 BPZ393242:BPZ393245 BZV393242:BZV393245 CJR393242:CJR393245 CTN393242:CTN393245 DDJ393242:DDJ393245 DNF393242:DNF393245 DXB393242:DXB393245 EGX393242:EGX393245 EQT393242:EQT393245 FAP393242:FAP393245 FKL393242:FKL393245 FUH393242:FUH393245 GED393242:GED393245 GNZ393242:GNZ393245 GXV393242:GXV393245 HHR393242:HHR393245 HRN393242:HRN393245 IBJ393242:IBJ393245 ILF393242:ILF393245 IVB393242:IVB393245 JEX393242:JEX393245 JOT393242:JOT393245 JYP393242:JYP393245 KIL393242:KIL393245 KSH393242:KSH393245 LCD393242:LCD393245 LLZ393242:LLZ393245 LVV393242:LVV393245 MFR393242:MFR393245 MPN393242:MPN393245 MZJ393242:MZJ393245 NJF393242:NJF393245 NTB393242:NTB393245 OCX393242:OCX393245 OMT393242:OMT393245 OWP393242:OWP393245 PGL393242:PGL393245 PQH393242:PQH393245 QAD393242:QAD393245 QJZ393242:QJZ393245 QTV393242:QTV393245 RDR393242:RDR393245 RNN393242:RNN393245 RXJ393242:RXJ393245 SHF393242:SHF393245 SRB393242:SRB393245 TAX393242:TAX393245 TKT393242:TKT393245 TUP393242:TUP393245 UEL393242:UEL393245 UOH393242:UOH393245 UYD393242:UYD393245 VHZ393242:VHZ393245 VRV393242:VRV393245 WBR393242:WBR393245 WLN393242:WLN393245 WVJ393242:WVJ393245 B458778:B458781 IX458778:IX458781 ST458778:ST458781 ACP458778:ACP458781 AML458778:AML458781 AWH458778:AWH458781 BGD458778:BGD458781 BPZ458778:BPZ458781 BZV458778:BZV458781 CJR458778:CJR458781 CTN458778:CTN458781 DDJ458778:DDJ458781 DNF458778:DNF458781 DXB458778:DXB458781 EGX458778:EGX458781 EQT458778:EQT458781 FAP458778:FAP458781 FKL458778:FKL458781 FUH458778:FUH458781 GED458778:GED458781 GNZ458778:GNZ458781 GXV458778:GXV458781 HHR458778:HHR458781 HRN458778:HRN458781 IBJ458778:IBJ458781 ILF458778:ILF458781 IVB458778:IVB458781 JEX458778:JEX458781 JOT458778:JOT458781 JYP458778:JYP458781 KIL458778:KIL458781 KSH458778:KSH458781 LCD458778:LCD458781 LLZ458778:LLZ458781 LVV458778:LVV458781 MFR458778:MFR458781 MPN458778:MPN458781 MZJ458778:MZJ458781 NJF458778:NJF458781 NTB458778:NTB458781 OCX458778:OCX458781 OMT458778:OMT458781 OWP458778:OWP458781 PGL458778:PGL458781 PQH458778:PQH458781 QAD458778:QAD458781 QJZ458778:QJZ458781 QTV458778:QTV458781 RDR458778:RDR458781 RNN458778:RNN458781 RXJ458778:RXJ458781 SHF458778:SHF458781 SRB458778:SRB458781 TAX458778:TAX458781 TKT458778:TKT458781 TUP458778:TUP458781 UEL458778:UEL458781 UOH458778:UOH458781 UYD458778:UYD458781 VHZ458778:VHZ458781 VRV458778:VRV458781 WBR458778:WBR458781 WLN458778:WLN458781 WVJ458778:WVJ458781 B524314:B524317 IX524314:IX524317 ST524314:ST524317 ACP524314:ACP524317 AML524314:AML524317 AWH524314:AWH524317 BGD524314:BGD524317 BPZ524314:BPZ524317 BZV524314:BZV524317 CJR524314:CJR524317 CTN524314:CTN524317 DDJ524314:DDJ524317 DNF524314:DNF524317 DXB524314:DXB524317 EGX524314:EGX524317 EQT524314:EQT524317 FAP524314:FAP524317 FKL524314:FKL524317 FUH524314:FUH524317 GED524314:GED524317 GNZ524314:GNZ524317 GXV524314:GXV524317 HHR524314:HHR524317 HRN524314:HRN524317 IBJ524314:IBJ524317 ILF524314:ILF524317 IVB524314:IVB524317 JEX524314:JEX524317 JOT524314:JOT524317 JYP524314:JYP524317 KIL524314:KIL524317 KSH524314:KSH524317 LCD524314:LCD524317 LLZ524314:LLZ524317 LVV524314:LVV524317 MFR524314:MFR524317 MPN524314:MPN524317 MZJ524314:MZJ524317 NJF524314:NJF524317 NTB524314:NTB524317 OCX524314:OCX524317 OMT524314:OMT524317 OWP524314:OWP524317 PGL524314:PGL524317 PQH524314:PQH524317 QAD524314:QAD524317 QJZ524314:QJZ524317 QTV524314:QTV524317 RDR524314:RDR524317 RNN524314:RNN524317 RXJ524314:RXJ524317 SHF524314:SHF524317 SRB524314:SRB524317 TAX524314:TAX524317 TKT524314:TKT524317 TUP524314:TUP524317 UEL524314:UEL524317 UOH524314:UOH524317 UYD524314:UYD524317 VHZ524314:VHZ524317 VRV524314:VRV524317 WBR524314:WBR524317 WLN524314:WLN524317 WVJ524314:WVJ524317 B589850:B589853 IX589850:IX589853 ST589850:ST589853 ACP589850:ACP589853 AML589850:AML589853 AWH589850:AWH589853 BGD589850:BGD589853 BPZ589850:BPZ589853 BZV589850:BZV589853 CJR589850:CJR589853 CTN589850:CTN589853 DDJ589850:DDJ589853 DNF589850:DNF589853 DXB589850:DXB589853 EGX589850:EGX589853 EQT589850:EQT589853 FAP589850:FAP589853 FKL589850:FKL589853 FUH589850:FUH589853 GED589850:GED589853 GNZ589850:GNZ589853 GXV589850:GXV589853 HHR589850:HHR589853 HRN589850:HRN589853 IBJ589850:IBJ589853 ILF589850:ILF589853 IVB589850:IVB589853 JEX589850:JEX589853 JOT589850:JOT589853 JYP589850:JYP589853 KIL589850:KIL589853 KSH589850:KSH589853 LCD589850:LCD589853 LLZ589850:LLZ589853 LVV589850:LVV589853 MFR589850:MFR589853 MPN589850:MPN589853 MZJ589850:MZJ589853 NJF589850:NJF589853 NTB589850:NTB589853 OCX589850:OCX589853 OMT589850:OMT589853 OWP589850:OWP589853 PGL589850:PGL589853 PQH589850:PQH589853 QAD589850:QAD589853 QJZ589850:QJZ589853 QTV589850:QTV589853 RDR589850:RDR589853 RNN589850:RNN589853 RXJ589850:RXJ589853 SHF589850:SHF589853 SRB589850:SRB589853 TAX589850:TAX589853 TKT589850:TKT589853 TUP589850:TUP589853 UEL589850:UEL589853 UOH589850:UOH589853 UYD589850:UYD589853 VHZ589850:VHZ589853 VRV589850:VRV589853 WBR589850:WBR589853 WLN589850:WLN589853 WVJ589850:WVJ589853 B655386:B655389 IX655386:IX655389 ST655386:ST655389 ACP655386:ACP655389 AML655386:AML655389 AWH655386:AWH655389 BGD655386:BGD655389 BPZ655386:BPZ655389 BZV655386:BZV655389 CJR655386:CJR655389 CTN655386:CTN655389 DDJ655386:DDJ655389 DNF655386:DNF655389 DXB655386:DXB655389 EGX655386:EGX655389 EQT655386:EQT655389 FAP655386:FAP655389 FKL655386:FKL655389 FUH655386:FUH655389 GED655386:GED655389 GNZ655386:GNZ655389 GXV655386:GXV655389 HHR655386:HHR655389 HRN655386:HRN655389 IBJ655386:IBJ655389 ILF655386:ILF655389 IVB655386:IVB655389 JEX655386:JEX655389 JOT655386:JOT655389 JYP655386:JYP655389 KIL655386:KIL655389 KSH655386:KSH655389 LCD655386:LCD655389 LLZ655386:LLZ655389 LVV655386:LVV655389 MFR655386:MFR655389 MPN655386:MPN655389 MZJ655386:MZJ655389 NJF655386:NJF655389 NTB655386:NTB655389 OCX655386:OCX655389 OMT655386:OMT655389 OWP655386:OWP655389 PGL655386:PGL655389 PQH655386:PQH655389 QAD655386:QAD655389 QJZ655386:QJZ655389 QTV655386:QTV655389 RDR655386:RDR655389 RNN655386:RNN655389 RXJ655386:RXJ655389 SHF655386:SHF655389 SRB655386:SRB655389 TAX655386:TAX655389 TKT655386:TKT655389 TUP655386:TUP655389 UEL655386:UEL655389 UOH655386:UOH655389 UYD655386:UYD655389 VHZ655386:VHZ655389 VRV655386:VRV655389 WBR655386:WBR655389 WLN655386:WLN655389 WVJ655386:WVJ655389 B720922:B720925 IX720922:IX720925 ST720922:ST720925 ACP720922:ACP720925 AML720922:AML720925 AWH720922:AWH720925 BGD720922:BGD720925 BPZ720922:BPZ720925 BZV720922:BZV720925 CJR720922:CJR720925 CTN720922:CTN720925 DDJ720922:DDJ720925 DNF720922:DNF720925 DXB720922:DXB720925 EGX720922:EGX720925 EQT720922:EQT720925 FAP720922:FAP720925 FKL720922:FKL720925 FUH720922:FUH720925 GED720922:GED720925 GNZ720922:GNZ720925 GXV720922:GXV720925 HHR720922:HHR720925 HRN720922:HRN720925 IBJ720922:IBJ720925 ILF720922:ILF720925 IVB720922:IVB720925 JEX720922:JEX720925 JOT720922:JOT720925 JYP720922:JYP720925 KIL720922:KIL720925 KSH720922:KSH720925 LCD720922:LCD720925 LLZ720922:LLZ720925 LVV720922:LVV720925 MFR720922:MFR720925 MPN720922:MPN720925 MZJ720922:MZJ720925 NJF720922:NJF720925 NTB720922:NTB720925 OCX720922:OCX720925 OMT720922:OMT720925 OWP720922:OWP720925 PGL720922:PGL720925 PQH720922:PQH720925 QAD720922:QAD720925 QJZ720922:QJZ720925 QTV720922:QTV720925 RDR720922:RDR720925 RNN720922:RNN720925 RXJ720922:RXJ720925 SHF720922:SHF720925 SRB720922:SRB720925 TAX720922:TAX720925 TKT720922:TKT720925 TUP720922:TUP720925 UEL720922:UEL720925 UOH720922:UOH720925 UYD720922:UYD720925 VHZ720922:VHZ720925 VRV720922:VRV720925 WBR720922:WBR720925 WLN720922:WLN720925 WVJ720922:WVJ720925 B786458:B786461 IX786458:IX786461 ST786458:ST786461 ACP786458:ACP786461 AML786458:AML786461 AWH786458:AWH786461 BGD786458:BGD786461 BPZ786458:BPZ786461 BZV786458:BZV786461 CJR786458:CJR786461 CTN786458:CTN786461 DDJ786458:DDJ786461 DNF786458:DNF786461 DXB786458:DXB786461 EGX786458:EGX786461 EQT786458:EQT786461 FAP786458:FAP786461 FKL786458:FKL786461 FUH786458:FUH786461 GED786458:GED786461 GNZ786458:GNZ786461 GXV786458:GXV786461 HHR786458:HHR786461 HRN786458:HRN786461 IBJ786458:IBJ786461 ILF786458:ILF786461 IVB786458:IVB786461 JEX786458:JEX786461 JOT786458:JOT786461 JYP786458:JYP786461 KIL786458:KIL786461 KSH786458:KSH786461 LCD786458:LCD786461 LLZ786458:LLZ786461 LVV786458:LVV786461 MFR786458:MFR786461 MPN786458:MPN786461 MZJ786458:MZJ786461 NJF786458:NJF786461 NTB786458:NTB786461 OCX786458:OCX786461 OMT786458:OMT786461 OWP786458:OWP786461 PGL786458:PGL786461 PQH786458:PQH786461 QAD786458:QAD786461 QJZ786458:QJZ786461 QTV786458:QTV786461 RDR786458:RDR786461 RNN786458:RNN786461 RXJ786458:RXJ786461 SHF786458:SHF786461 SRB786458:SRB786461 TAX786458:TAX786461 TKT786458:TKT786461 TUP786458:TUP786461 UEL786458:UEL786461 UOH786458:UOH786461 UYD786458:UYD786461 VHZ786458:VHZ786461 VRV786458:VRV786461 WBR786458:WBR786461 WLN786458:WLN786461 WVJ786458:WVJ786461 B851994:B851997 IX851994:IX851997 ST851994:ST851997 ACP851994:ACP851997 AML851994:AML851997 AWH851994:AWH851997 BGD851994:BGD851997 BPZ851994:BPZ851997 BZV851994:BZV851997 CJR851994:CJR851997 CTN851994:CTN851997 DDJ851994:DDJ851997 DNF851994:DNF851997 DXB851994:DXB851997 EGX851994:EGX851997 EQT851994:EQT851997 FAP851994:FAP851997 FKL851994:FKL851997 FUH851994:FUH851997 GED851994:GED851997 GNZ851994:GNZ851997 GXV851994:GXV851997 HHR851994:HHR851997 HRN851994:HRN851997 IBJ851994:IBJ851997 ILF851994:ILF851997 IVB851994:IVB851997 JEX851994:JEX851997 JOT851994:JOT851997 JYP851994:JYP851997 KIL851994:KIL851997 KSH851994:KSH851997 LCD851994:LCD851997 LLZ851994:LLZ851997 LVV851994:LVV851997 MFR851994:MFR851997 MPN851994:MPN851997 MZJ851994:MZJ851997 NJF851994:NJF851997 NTB851994:NTB851997 OCX851994:OCX851997 OMT851994:OMT851997 OWP851994:OWP851997 PGL851994:PGL851997 PQH851994:PQH851997 QAD851994:QAD851997 QJZ851994:QJZ851997 QTV851994:QTV851997 RDR851994:RDR851997 RNN851994:RNN851997 RXJ851994:RXJ851997 SHF851994:SHF851997 SRB851994:SRB851997 TAX851994:TAX851997 TKT851994:TKT851997 TUP851994:TUP851997 UEL851994:UEL851997 UOH851994:UOH851997 UYD851994:UYD851997 VHZ851994:VHZ851997 VRV851994:VRV851997 WBR851994:WBR851997 WLN851994:WLN851997 WVJ851994:WVJ851997 B917530:B917533 IX917530:IX917533 ST917530:ST917533 ACP917530:ACP917533 AML917530:AML917533 AWH917530:AWH917533 BGD917530:BGD917533 BPZ917530:BPZ917533 BZV917530:BZV917533 CJR917530:CJR917533 CTN917530:CTN917533 DDJ917530:DDJ917533 DNF917530:DNF917533 DXB917530:DXB917533 EGX917530:EGX917533 EQT917530:EQT917533 FAP917530:FAP917533 FKL917530:FKL917533 FUH917530:FUH917533 GED917530:GED917533 GNZ917530:GNZ917533 GXV917530:GXV917533 HHR917530:HHR917533 HRN917530:HRN917533 IBJ917530:IBJ917533 ILF917530:ILF917533 IVB917530:IVB917533 JEX917530:JEX917533 JOT917530:JOT917533 JYP917530:JYP917533 KIL917530:KIL917533 KSH917530:KSH917533 LCD917530:LCD917533 LLZ917530:LLZ917533 LVV917530:LVV917533 MFR917530:MFR917533 MPN917530:MPN917533 MZJ917530:MZJ917533 NJF917530:NJF917533 NTB917530:NTB917533 OCX917530:OCX917533 OMT917530:OMT917533 OWP917530:OWP917533 PGL917530:PGL917533 PQH917530:PQH917533 QAD917530:QAD917533 QJZ917530:QJZ917533 QTV917530:QTV917533 RDR917530:RDR917533 RNN917530:RNN917533 RXJ917530:RXJ917533 SHF917530:SHF917533 SRB917530:SRB917533 TAX917530:TAX917533 TKT917530:TKT917533 TUP917530:TUP917533 UEL917530:UEL917533 UOH917530:UOH917533 UYD917530:UYD917533 VHZ917530:VHZ917533 VRV917530:VRV917533 WBR917530:WBR917533 WLN917530:WLN917533 WVJ917530:WVJ917533 B983066:B983069 IX983066:IX983069 ST983066:ST983069 ACP983066:ACP983069 AML983066:AML983069 AWH983066:AWH983069 BGD983066:BGD983069 BPZ983066:BPZ983069 BZV983066:BZV983069 CJR983066:CJR983069 CTN983066:CTN983069 DDJ983066:DDJ983069 DNF983066:DNF983069 DXB983066:DXB983069 EGX983066:EGX983069 EQT983066:EQT983069 FAP983066:FAP983069 FKL983066:FKL983069 FUH983066:FUH983069 GED983066:GED983069 GNZ983066:GNZ983069 GXV983066:GXV983069 HHR983066:HHR983069 HRN983066:HRN983069 IBJ983066:IBJ983069 ILF983066:ILF983069 IVB983066:IVB983069 JEX983066:JEX983069 JOT983066:JOT983069 JYP983066:JYP983069 KIL983066:KIL983069 KSH983066:KSH983069 LCD983066:LCD983069 LLZ983066:LLZ983069 LVV983066:LVV983069 MFR983066:MFR983069 MPN983066:MPN983069 MZJ983066:MZJ983069 NJF983066:NJF983069 NTB983066:NTB983069 OCX983066:OCX983069 OMT983066:OMT983069 OWP983066:OWP983069 PGL983066:PGL983069 PQH983066:PQH983069 QAD983066:QAD983069 QJZ983066:QJZ983069 QTV983066:QTV983069 RDR983066:RDR983069 RNN983066:RNN983069 RXJ983066:RXJ983069 SHF983066:SHF983069 SRB983066:SRB983069 TAX983066:TAX983069 TKT983066:TKT983069 TUP983066:TUP983069 UEL983066:UEL983069 UOH983066:UOH983069 UYD983066:UYD983069 VHZ983066:VHZ983069 VRV983066:VRV983069 WBR983066:WBR983069 WLN983066:WLN983069 WVJ983066:WVJ983069 B12:B15 IX12:IX15 ST12:ST15 ACP12:ACP15 AML12:AML15 AWH12:AWH15 BGD12:BGD15 BPZ12:BPZ15 BZV12:BZV15 CJR12:CJR15 CTN12:CTN15 DDJ12:DDJ15 DNF12:DNF15 DXB12:DXB15 EGX12:EGX15 EQT12:EQT15 FAP12:FAP15 FKL12:FKL15 FUH12:FUH15 GED12:GED15 GNZ12:GNZ15 GXV12:GXV15 HHR12:HHR15 HRN12:HRN15 IBJ12:IBJ15 ILF12:ILF15 IVB12:IVB15 JEX12:JEX15 JOT12:JOT15 JYP12:JYP15 KIL12:KIL15 KSH12:KSH15 LCD12:LCD15 LLZ12:LLZ15 LVV12:LVV15 MFR12:MFR15 MPN12:MPN15 MZJ12:MZJ15 NJF12:NJF15 NTB12:NTB15 OCX12:OCX15 OMT12:OMT15 OWP12:OWP15 PGL12:PGL15 PQH12:PQH15 QAD12:QAD15 QJZ12:QJZ15 QTV12:QTV15 RDR12:RDR15 RNN12:RNN15 RXJ12:RXJ15 SHF12:SHF15 SRB12:SRB15 TAX12:TAX15 TKT12:TKT15 TUP12:TUP15 UEL12:UEL15 UOH12:UOH15 UYD12:UYD15 VHZ12:VHZ15 VRV12:VRV15 WBR12:WBR15 WLN12:WLN15 WVJ12:WVJ15 B65553:B65556 IX65553:IX65556 ST65553:ST65556 ACP65553:ACP65556 AML65553:AML65556 AWH65553:AWH65556 BGD65553:BGD65556 BPZ65553:BPZ65556 BZV65553:BZV65556 CJR65553:CJR65556 CTN65553:CTN65556 DDJ65553:DDJ65556 DNF65553:DNF65556 DXB65553:DXB65556 EGX65553:EGX65556 EQT65553:EQT65556 FAP65553:FAP65556 FKL65553:FKL65556 FUH65553:FUH65556 GED65553:GED65556 GNZ65553:GNZ65556 GXV65553:GXV65556 HHR65553:HHR65556 HRN65553:HRN65556 IBJ65553:IBJ65556 ILF65553:ILF65556 IVB65553:IVB65556 JEX65553:JEX65556 JOT65553:JOT65556 JYP65553:JYP65556 KIL65553:KIL65556 KSH65553:KSH65556 LCD65553:LCD65556 LLZ65553:LLZ65556 LVV65553:LVV65556 MFR65553:MFR65556 MPN65553:MPN65556 MZJ65553:MZJ65556 NJF65553:NJF65556 NTB65553:NTB65556 OCX65553:OCX65556 OMT65553:OMT65556 OWP65553:OWP65556 PGL65553:PGL65556 PQH65553:PQH65556 QAD65553:QAD65556 QJZ65553:QJZ65556 QTV65553:QTV65556 RDR65553:RDR65556 RNN65553:RNN65556 RXJ65553:RXJ65556 SHF65553:SHF65556 SRB65553:SRB65556 TAX65553:TAX65556 TKT65553:TKT65556 TUP65553:TUP65556 UEL65553:UEL65556 UOH65553:UOH65556 UYD65553:UYD65556 VHZ65553:VHZ65556 VRV65553:VRV65556 WBR65553:WBR65556 WLN65553:WLN65556 WVJ65553:WVJ65556 B131089:B131092 IX131089:IX131092 ST131089:ST131092 ACP131089:ACP131092 AML131089:AML131092 AWH131089:AWH131092 BGD131089:BGD131092 BPZ131089:BPZ131092 BZV131089:BZV131092 CJR131089:CJR131092 CTN131089:CTN131092 DDJ131089:DDJ131092 DNF131089:DNF131092 DXB131089:DXB131092 EGX131089:EGX131092 EQT131089:EQT131092 FAP131089:FAP131092 FKL131089:FKL131092 FUH131089:FUH131092 GED131089:GED131092 GNZ131089:GNZ131092 GXV131089:GXV131092 HHR131089:HHR131092 HRN131089:HRN131092 IBJ131089:IBJ131092 ILF131089:ILF131092 IVB131089:IVB131092 JEX131089:JEX131092 JOT131089:JOT131092 JYP131089:JYP131092 KIL131089:KIL131092 KSH131089:KSH131092 LCD131089:LCD131092 LLZ131089:LLZ131092 LVV131089:LVV131092 MFR131089:MFR131092 MPN131089:MPN131092 MZJ131089:MZJ131092 NJF131089:NJF131092 NTB131089:NTB131092 OCX131089:OCX131092 OMT131089:OMT131092 OWP131089:OWP131092 PGL131089:PGL131092 PQH131089:PQH131092 QAD131089:QAD131092 QJZ131089:QJZ131092 QTV131089:QTV131092 RDR131089:RDR131092 RNN131089:RNN131092 RXJ131089:RXJ131092 SHF131089:SHF131092 SRB131089:SRB131092 TAX131089:TAX131092 TKT131089:TKT131092 TUP131089:TUP131092 UEL131089:UEL131092 UOH131089:UOH131092 UYD131089:UYD131092 VHZ131089:VHZ131092 VRV131089:VRV131092 WBR131089:WBR131092 WLN131089:WLN131092 WVJ131089:WVJ131092 B196625:B196628 IX196625:IX196628 ST196625:ST196628 ACP196625:ACP196628 AML196625:AML196628 AWH196625:AWH196628 BGD196625:BGD196628 BPZ196625:BPZ196628 BZV196625:BZV196628 CJR196625:CJR196628 CTN196625:CTN196628 DDJ196625:DDJ196628 DNF196625:DNF196628 DXB196625:DXB196628 EGX196625:EGX196628 EQT196625:EQT196628 FAP196625:FAP196628 FKL196625:FKL196628 FUH196625:FUH196628 GED196625:GED196628 GNZ196625:GNZ196628 GXV196625:GXV196628 HHR196625:HHR196628 HRN196625:HRN196628 IBJ196625:IBJ196628 ILF196625:ILF196628 IVB196625:IVB196628 JEX196625:JEX196628 JOT196625:JOT196628 JYP196625:JYP196628 KIL196625:KIL196628 KSH196625:KSH196628 LCD196625:LCD196628 LLZ196625:LLZ196628 LVV196625:LVV196628 MFR196625:MFR196628 MPN196625:MPN196628 MZJ196625:MZJ196628 NJF196625:NJF196628 NTB196625:NTB196628 OCX196625:OCX196628 OMT196625:OMT196628 OWP196625:OWP196628 PGL196625:PGL196628 PQH196625:PQH196628 QAD196625:QAD196628 QJZ196625:QJZ196628 QTV196625:QTV196628 RDR196625:RDR196628 RNN196625:RNN196628 RXJ196625:RXJ196628 SHF196625:SHF196628 SRB196625:SRB196628 TAX196625:TAX196628 TKT196625:TKT196628 TUP196625:TUP196628 UEL196625:UEL196628 UOH196625:UOH196628 UYD196625:UYD196628 VHZ196625:VHZ196628 VRV196625:VRV196628 WBR196625:WBR196628 WLN196625:WLN196628 WVJ196625:WVJ196628 B262161:B262164 IX262161:IX262164 ST262161:ST262164 ACP262161:ACP262164 AML262161:AML262164 AWH262161:AWH262164 BGD262161:BGD262164 BPZ262161:BPZ262164 BZV262161:BZV262164 CJR262161:CJR262164 CTN262161:CTN262164 DDJ262161:DDJ262164 DNF262161:DNF262164 DXB262161:DXB262164 EGX262161:EGX262164 EQT262161:EQT262164 FAP262161:FAP262164 FKL262161:FKL262164 FUH262161:FUH262164 GED262161:GED262164 GNZ262161:GNZ262164 GXV262161:GXV262164 HHR262161:HHR262164 HRN262161:HRN262164 IBJ262161:IBJ262164 ILF262161:ILF262164 IVB262161:IVB262164 JEX262161:JEX262164 JOT262161:JOT262164 JYP262161:JYP262164 KIL262161:KIL262164 KSH262161:KSH262164 LCD262161:LCD262164 LLZ262161:LLZ262164 LVV262161:LVV262164 MFR262161:MFR262164 MPN262161:MPN262164 MZJ262161:MZJ262164 NJF262161:NJF262164 NTB262161:NTB262164 OCX262161:OCX262164 OMT262161:OMT262164 OWP262161:OWP262164 PGL262161:PGL262164 PQH262161:PQH262164 QAD262161:QAD262164 QJZ262161:QJZ262164 QTV262161:QTV262164 RDR262161:RDR262164 RNN262161:RNN262164 RXJ262161:RXJ262164 SHF262161:SHF262164 SRB262161:SRB262164 TAX262161:TAX262164 TKT262161:TKT262164 TUP262161:TUP262164 UEL262161:UEL262164 UOH262161:UOH262164 UYD262161:UYD262164 VHZ262161:VHZ262164 VRV262161:VRV262164 WBR262161:WBR262164 WLN262161:WLN262164 WVJ262161:WVJ262164 B327697:B327700 IX327697:IX327700 ST327697:ST327700 ACP327697:ACP327700 AML327697:AML327700 AWH327697:AWH327700 BGD327697:BGD327700 BPZ327697:BPZ327700 BZV327697:BZV327700 CJR327697:CJR327700 CTN327697:CTN327700 DDJ327697:DDJ327700 DNF327697:DNF327700 DXB327697:DXB327700 EGX327697:EGX327700 EQT327697:EQT327700 FAP327697:FAP327700 FKL327697:FKL327700 FUH327697:FUH327700 GED327697:GED327700 GNZ327697:GNZ327700 GXV327697:GXV327700 HHR327697:HHR327700 HRN327697:HRN327700 IBJ327697:IBJ327700 ILF327697:ILF327700 IVB327697:IVB327700 JEX327697:JEX327700 JOT327697:JOT327700 JYP327697:JYP327700 KIL327697:KIL327700 KSH327697:KSH327700 LCD327697:LCD327700 LLZ327697:LLZ327700 LVV327697:LVV327700 MFR327697:MFR327700 MPN327697:MPN327700 MZJ327697:MZJ327700 NJF327697:NJF327700 NTB327697:NTB327700 OCX327697:OCX327700 OMT327697:OMT327700 OWP327697:OWP327700 PGL327697:PGL327700 PQH327697:PQH327700 QAD327697:QAD327700 QJZ327697:QJZ327700 QTV327697:QTV327700 RDR327697:RDR327700 RNN327697:RNN327700 RXJ327697:RXJ327700 SHF327697:SHF327700 SRB327697:SRB327700 TAX327697:TAX327700 TKT327697:TKT327700 TUP327697:TUP327700 UEL327697:UEL327700 UOH327697:UOH327700 UYD327697:UYD327700 VHZ327697:VHZ327700 VRV327697:VRV327700 WBR327697:WBR327700 WLN327697:WLN327700 WVJ327697:WVJ327700 B393233:B393236 IX393233:IX393236 ST393233:ST393236 ACP393233:ACP393236 AML393233:AML393236 AWH393233:AWH393236 BGD393233:BGD393236 BPZ393233:BPZ393236 BZV393233:BZV393236 CJR393233:CJR393236 CTN393233:CTN393236 DDJ393233:DDJ393236 DNF393233:DNF393236 DXB393233:DXB393236 EGX393233:EGX393236 EQT393233:EQT393236 FAP393233:FAP393236 FKL393233:FKL393236 FUH393233:FUH393236 GED393233:GED393236 GNZ393233:GNZ393236 GXV393233:GXV393236 HHR393233:HHR393236 HRN393233:HRN393236 IBJ393233:IBJ393236 ILF393233:ILF393236 IVB393233:IVB393236 JEX393233:JEX393236 JOT393233:JOT393236 JYP393233:JYP393236 KIL393233:KIL393236 KSH393233:KSH393236 LCD393233:LCD393236 LLZ393233:LLZ393236 LVV393233:LVV393236 MFR393233:MFR393236 MPN393233:MPN393236 MZJ393233:MZJ393236 NJF393233:NJF393236 NTB393233:NTB393236 OCX393233:OCX393236 OMT393233:OMT393236 OWP393233:OWP393236 PGL393233:PGL393236 PQH393233:PQH393236 QAD393233:QAD393236 QJZ393233:QJZ393236 QTV393233:QTV393236 RDR393233:RDR393236 RNN393233:RNN393236 RXJ393233:RXJ393236 SHF393233:SHF393236 SRB393233:SRB393236 TAX393233:TAX393236 TKT393233:TKT393236 TUP393233:TUP393236 UEL393233:UEL393236 UOH393233:UOH393236 UYD393233:UYD393236 VHZ393233:VHZ393236 VRV393233:VRV393236 WBR393233:WBR393236 WLN393233:WLN393236 WVJ393233:WVJ393236 B458769:B458772 IX458769:IX458772 ST458769:ST458772 ACP458769:ACP458772 AML458769:AML458772 AWH458769:AWH458772 BGD458769:BGD458772 BPZ458769:BPZ458772 BZV458769:BZV458772 CJR458769:CJR458772 CTN458769:CTN458772 DDJ458769:DDJ458772 DNF458769:DNF458772 DXB458769:DXB458772 EGX458769:EGX458772 EQT458769:EQT458772 FAP458769:FAP458772 FKL458769:FKL458772 FUH458769:FUH458772 GED458769:GED458772 GNZ458769:GNZ458772 GXV458769:GXV458772 HHR458769:HHR458772 HRN458769:HRN458772 IBJ458769:IBJ458772 ILF458769:ILF458772 IVB458769:IVB458772 JEX458769:JEX458772 JOT458769:JOT458772 JYP458769:JYP458772 KIL458769:KIL458772 KSH458769:KSH458772 LCD458769:LCD458772 LLZ458769:LLZ458772 LVV458769:LVV458772 MFR458769:MFR458772 MPN458769:MPN458772 MZJ458769:MZJ458772 NJF458769:NJF458772 NTB458769:NTB458772 OCX458769:OCX458772 OMT458769:OMT458772 OWP458769:OWP458772 PGL458769:PGL458772 PQH458769:PQH458772 QAD458769:QAD458772 QJZ458769:QJZ458772 QTV458769:QTV458772 RDR458769:RDR458772 RNN458769:RNN458772 RXJ458769:RXJ458772 SHF458769:SHF458772 SRB458769:SRB458772 TAX458769:TAX458772 TKT458769:TKT458772 TUP458769:TUP458772 UEL458769:UEL458772 UOH458769:UOH458772 UYD458769:UYD458772 VHZ458769:VHZ458772 VRV458769:VRV458772 WBR458769:WBR458772 WLN458769:WLN458772 WVJ458769:WVJ458772 B524305:B524308 IX524305:IX524308 ST524305:ST524308 ACP524305:ACP524308 AML524305:AML524308 AWH524305:AWH524308 BGD524305:BGD524308 BPZ524305:BPZ524308 BZV524305:BZV524308 CJR524305:CJR524308 CTN524305:CTN524308 DDJ524305:DDJ524308 DNF524305:DNF524308 DXB524305:DXB524308 EGX524305:EGX524308 EQT524305:EQT524308 FAP524305:FAP524308 FKL524305:FKL524308 FUH524305:FUH524308 GED524305:GED524308 GNZ524305:GNZ524308 GXV524305:GXV524308 HHR524305:HHR524308 HRN524305:HRN524308 IBJ524305:IBJ524308 ILF524305:ILF524308 IVB524305:IVB524308 JEX524305:JEX524308 JOT524305:JOT524308 JYP524305:JYP524308 KIL524305:KIL524308 KSH524305:KSH524308 LCD524305:LCD524308 LLZ524305:LLZ524308 LVV524305:LVV524308 MFR524305:MFR524308 MPN524305:MPN524308 MZJ524305:MZJ524308 NJF524305:NJF524308 NTB524305:NTB524308 OCX524305:OCX524308 OMT524305:OMT524308 OWP524305:OWP524308 PGL524305:PGL524308 PQH524305:PQH524308 QAD524305:QAD524308 QJZ524305:QJZ524308 QTV524305:QTV524308 RDR524305:RDR524308 RNN524305:RNN524308 RXJ524305:RXJ524308 SHF524305:SHF524308 SRB524305:SRB524308 TAX524305:TAX524308 TKT524305:TKT524308 TUP524305:TUP524308 UEL524305:UEL524308 UOH524305:UOH524308 UYD524305:UYD524308 VHZ524305:VHZ524308 VRV524305:VRV524308 WBR524305:WBR524308 WLN524305:WLN524308 WVJ524305:WVJ524308 B589841:B589844 IX589841:IX589844 ST589841:ST589844 ACP589841:ACP589844 AML589841:AML589844 AWH589841:AWH589844 BGD589841:BGD589844 BPZ589841:BPZ589844 BZV589841:BZV589844 CJR589841:CJR589844 CTN589841:CTN589844 DDJ589841:DDJ589844 DNF589841:DNF589844 DXB589841:DXB589844 EGX589841:EGX589844 EQT589841:EQT589844 FAP589841:FAP589844 FKL589841:FKL589844 FUH589841:FUH589844 GED589841:GED589844 GNZ589841:GNZ589844 GXV589841:GXV589844 HHR589841:HHR589844 HRN589841:HRN589844 IBJ589841:IBJ589844 ILF589841:ILF589844 IVB589841:IVB589844 JEX589841:JEX589844 JOT589841:JOT589844 JYP589841:JYP589844 KIL589841:KIL589844 KSH589841:KSH589844 LCD589841:LCD589844 LLZ589841:LLZ589844 LVV589841:LVV589844 MFR589841:MFR589844 MPN589841:MPN589844 MZJ589841:MZJ589844 NJF589841:NJF589844 NTB589841:NTB589844 OCX589841:OCX589844 OMT589841:OMT589844 OWP589841:OWP589844 PGL589841:PGL589844 PQH589841:PQH589844 QAD589841:QAD589844 QJZ589841:QJZ589844 QTV589841:QTV589844 RDR589841:RDR589844 RNN589841:RNN589844 RXJ589841:RXJ589844 SHF589841:SHF589844 SRB589841:SRB589844 TAX589841:TAX589844 TKT589841:TKT589844 TUP589841:TUP589844 UEL589841:UEL589844 UOH589841:UOH589844 UYD589841:UYD589844 VHZ589841:VHZ589844 VRV589841:VRV589844 WBR589841:WBR589844 WLN589841:WLN589844 WVJ589841:WVJ589844 B655377:B655380 IX655377:IX655380 ST655377:ST655380 ACP655377:ACP655380 AML655377:AML655380 AWH655377:AWH655380 BGD655377:BGD655380 BPZ655377:BPZ655380 BZV655377:BZV655380 CJR655377:CJR655380 CTN655377:CTN655380 DDJ655377:DDJ655380 DNF655377:DNF655380 DXB655377:DXB655380 EGX655377:EGX655380 EQT655377:EQT655380 FAP655377:FAP655380 FKL655377:FKL655380 FUH655377:FUH655380 GED655377:GED655380 GNZ655377:GNZ655380 GXV655377:GXV655380 HHR655377:HHR655380 HRN655377:HRN655380 IBJ655377:IBJ655380 ILF655377:ILF655380 IVB655377:IVB655380 JEX655377:JEX655380 JOT655377:JOT655380 JYP655377:JYP655380 KIL655377:KIL655380 KSH655377:KSH655380 LCD655377:LCD655380 LLZ655377:LLZ655380 LVV655377:LVV655380 MFR655377:MFR655380 MPN655377:MPN655380 MZJ655377:MZJ655380 NJF655377:NJF655380 NTB655377:NTB655380 OCX655377:OCX655380 OMT655377:OMT655380 OWP655377:OWP655380 PGL655377:PGL655380 PQH655377:PQH655380 QAD655377:QAD655380 QJZ655377:QJZ655380 QTV655377:QTV655380 RDR655377:RDR655380 RNN655377:RNN655380 RXJ655377:RXJ655380 SHF655377:SHF655380 SRB655377:SRB655380 TAX655377:TAX655380 TKT655377:TKT655380 TUP655377:TUP655380 UEL655377:UEL655380 UOH655377:UOH655380 UYD655377:UYD655380 VHZ655377:VHZ655380 VRV655377:VRV655380 WBR655377:WBR655380 WLN655377:WLN655380 WVJ655377:WVJ655380 B720913:B720916 IX720913:IX720916 ST720913:ST720916 ACP720913:ACP720916 AML720913:AML720916 AWH720913:AWH720916 BGD720913:BGD720916 BPZ720913:BPZ720916 BZV720913:BZV720916 CJR720913:CJR720916 CTN720913:CTN720916 DDJ720913:DDJ720916 DNF720913:DNF720916 DXB720913:DXB720916 EGX720913:EGX720916 EQT720913:EQT720916 FAP720913:FAP720916 FKL720913:FKL720916 FUH720913:FUH720916 GED720913:GED720916 GNZ720913:GNZ720916 GXV720913:GXV720916 HHR720913:HHR720916 HRN720913:HRN720916 IBJ720913:IBJ720916 ILF720913:ILF720916 IVB720913:IVB720916 JEX720913:JEX720916 JOT720913:JOT720916 JYP720913:JYP720916 KIL720913:KIL720916 KSH720913:KSH720916 LCD720913:LCD720916 LLZ720913:LLZ720916 LVV720913:LVV720916 MFR720913:MFR720916 MPN720913:MPN720916 MZJ720913:MZJ720916 NJF720913:NJF720916 NTB720913:NTB720916 OCX720913:OCX720916 OMT720913:OMT720916 OWP720913:OWP720916 PGL720913:PGL720916 PQH720913:PQH720916 QAD720913:QAD720916 QJZ720913:QJZ720916 QTV720913:QTV720916 RDR720913:RDR720916 RNN720913:RNN720916 RXJ720913:RXJ720916 SHF720913:SHF720916 SRB720913:SRB720916 TAX720913:TAX720916 TKT720913:TKT720916 TUP720913:TUP720916 UEL720913:UEL720916 UOH720913:UOH720916 UYD720913:UYD720916 VHZ720913:VHZ720916 VRV720913:VRV720916 WBR720913:WBR720916 WLN720913:WLN720916 WVJ720913:WVJ720916 B786449:B786452 IX786449:IX786452 ST786449:ST786452 ACP786449:ACP786452 AML786449:AML786452 AWH786449:AWH786452 BGD786449:BGD786452 BPZ786449:BPZ786452 BZV786449:BZV786452 CJR786449:CJR786452 CTN786449:CTN786452 DDJ786449:DDJ786452 DNF786449:DNF786452 DXB786449:DXB786452 EGX786449:EGX786452 EQT786449:EQT786452 FAP786449:FAP786452 FKL786449:FKL786452 FUH786449:FUH786452 GED786449:GED786452 GNZ786449:GNZ786452 GXV786449:GXV786452 HHR786449:HHR786452 HRN786449:HRN786452 IBJ786449:IBJ786452 ILF786449:ILF786452 IVB786449:IVB786452 JEX786449:JEX786452 JOT786449:JOT786452 JYP786449:JYP786452 KIL786449:KIL786452 KSH786449:KSH786452 LCD786449:LCD786452 LLZ786449:LLZ786452 LVV786449:LVV786452 MFR786449:MFR786452 MPN786449:MPN786452 MZJ786449:MZJ786452 NJF786449:NJF786452 NTB786449:NTB786452 OCX786449:OCX786452 OMT786449:OMT786452 OWP786449:OWP786452 PGL786449:PGL786452 PQH786449:PQH786452 QAD786449:QAD786452 QJZ786449:QJZ786452 QTV786449:QTV786452 RDR786449:RDR786452 RNN786449:RNN786452 RXJ786449:RXJ786452 SHF786449:SHF786452 SRB786449:SRB786452 TAX786449:TAX786452 TKT786449:TKT786452 TUP786449:TUP786452 UEL786449:UEL786452 UOH786449:UOH786452 UYD786449:UYD786452 VHZ786449:VHZ786452 VRV786449:VRV786452 WBR786449:WBR786452 WLN786449:WLN786452 WVJ786449:WVJ786452 B851985:B851988 IX851985:IX851988 ST851985:ST851988 ACP851985:ACP851988 AML851985:AML851988 AWH851985:AWH851988 BGD851985:BGD851988 BPZ851985:BPZ851988 BZV851985:BZV851988 CJR851985:CJR851988 CTN851985:CTN851988 DDJ851985:DDJ851988 DNF851985:DNF851988 DXB851985:DXB851988 EGX851985:EGX851988 EQT851985:EQT851988 FAP851985:FAP851988 FKL851985:FKL851988 FUH851985:FUH851988 GED851985:GED851988 GNZ851985:GNZ851988 GXV851985:GXV851988 HHR851985:HHR851988 HRN851985:HRN851988 IBJ851985:IBJ851988 ILF851985:ILF851988 IVB851985:IVB851988 JEX851985:JEX851988 JOT851985:JOT851988 JYP851985:JYP851988 KIL851985:KIL851988 KSH851985:KSH851988 LCD851985:LCD851988 LLZ851985:LLZ851988 LVV851985:LVV851988 MFR851985:MFR851988 MPN851985:MPN851988 MZJ851985:MZJ851988 NJF851985:NJF851988 NTB851985:NTB851988 OCX851985:OCX851988 OMT851985:OMT851988 OWP851985:OWP851988 PGL851985:PGL851988 PQH851985:PQH851988 QAD851985:QAD851988 QJZ851985:QJZ851988 QTV851985:QTV851988 RDR851985:RDR851988 RNN851985:RNN851988 RXJ851985:RXJ851988 SHF851985:SHF851988 SRB851985:SRB851988 TAX851985:TAX851988 TKT851985:TKT851988 TUP851985:TUP851988 UEL851985:UEL851988 UOH851985:UOH851988 UYD851985:UYD851988 VHZ851985:VHZ851988 VRV851985:VRV851988 WBR851985:WBR851988 WLN851985:WLN851988 WVJ851985:WVJ851988 B917521:B917524 IX917521:IX917524 ST917521:ST917524 ACP917521:ACP917524 AML917521:AML917524 AWH917521:AWH917524 BGD917521:BGD917524 BPZ917521:BPZ917524 BZV917521:BZV917524 CJR917521:CJR917524 CTN917521:CTN917524 DDJ917521:DDJ917524 DNF917521:DNF917524 DXB917521:DXB917524 EGX917521:EGX917524 EQT917521:EQT917524 FAP917521:FAP917524 FKL917521:FKL917524 FUH917521:FUH917524 GED917521:GED917524 GNZ917521:GNZ917524 GXV917521:GXV917524 HHR917521:HHR917524 HRN917521:HRN917524 IBJ917521:IBJ917524 ILF917521:ILF917524 IVB917521:IVB917524 JEX917521:JEX917524 JOT917521:JOT917524 JYP917521:JYP917524 KIL917521:KIL917524 KSH917521:KSH917524 LCD917521:LCD917524 LLZ917521:LLZ917524 LVV917521:LVV917524 MFR917521:MFR917524 MPN917521:MPN917524 MZJ917521:MZJ917524 NJF917521:NJF917524 NTB917521:NTB917524 OCX917521:OCX917524 OMT917521:OMT917524 OWP917521:OWP917524 PGL917521:PGL917524 PQH917521:PQH917524 QAD917521:QAD917524 QJZ917521:QJZ917524 QTV917521:QTV917524 RDR917521:RDR917524 RNN917521:RNN917524 RXJ917521:RXJ917524 SHF917521:SHF917524 SRB917521:SRB917524 TAX917521:TAX917524 TKT917521:TKT917524 TUP917521:TUP917524 UEL917521:UEL917524 UOH917521:UOH917524 UYD917521:UYD917524 VHZ917521:VHZ917524 VRV917521:VRV917524 WBR917521:WBR917524 WLN917521:WLN917524 WVJ917521:WVJ917524 B983057:B983060 IX983057:IX983060 ST983057:ST983060 ACP983057:ACP983060 AML983057:AML983060 AWH983057:AWH983060 BGD983057:BGD983060 BPZ983057:BPZ983060 BZV983057:BZV983060 CJR983057:CJR983060 CTN983057:CTN983060 DDJ983057:DDJ983060 DNF983057:DNF983060 DXB983057:DXB983060 EGX983057:EGX983060 EQT983057:EQT983060 FAP983057:FAP983060 FKL983057:FKL983060 FUH983057:FUH983060 GED983057:GED983060 GNZ983057:GNZ983060 GXV983057:GXV983060 HHR983057:HHR983060 HRN983057:HRN983060 IBJ983057:IBJ983060 ILF983057:ILF983060 IVB983057:IVB983060 JEX983057:JEX983060 JOT983057:JOT983060 JYP983057:JYP983060 KIL983057:KIL983060 KSH983057:KSH983060 LCD983057:LCD983060 LLZ983057:LLZ983060 LVV983057:LVV983060 MFR983057:MFR983060 MPN983057:MPN983060 MZJ983057:MZJ983060 NJF983057:NJF983060 NTB983057:NTB983060 OCX983057:OCX983060 OMT983057:OMT983060 OWP983057:OWP983060 PGL983057:PGL983060 PQH983057:PQH983060 QAD983057:QAD983060 QJZ983057:QJZ983060 QTV983057:QTV983060 RDR983057:RDR983060 RNN983057:RNN983060 RXJ983057:RXJ983060 SHF983057:SHF983060 SRB983057:SRB983060 TAX983057:TAX983060 TKT983057:TKT983060 TUP983057:TUP983060 UEL983057:UEL983060 UOH983057:UOH983060 UYD983057:UYD983060 VHZ983057:VHZ983060 VRV983057:VRV983060 WBR983057:WBR983060 WLN983057:WLN983060 WVJ983057:WVJ983060" xr:uid="{5DD8DE38-E1B0-443F-9C50-596CBD703CA7}"/>
  </dataValidations>
  <printOptions horizontalCentered="1"/>
  <pageMargins left="0.74803149606299213" right="0.70866141732283472" top="0.74803149606299213" bottom="0.9055118110236221" header="0.39370078740157483" footer="0.39370078740157483"/>
  <pageSetup paperSize="9" scale="92" orientation="portrait" r:id="rId1"/>
  <headerFooter scaleWithDoc="0" alignWithMargins="0">
    <oddHeader xml:space="preserve">&amp;L&amp;"-,Regular"&amp;8&amp;F&amp;R&amp;"-,Regular"&amp;8&amp;A
______________________________________________________________________________________________
</oddHeader>
    <oddFooter>&amp;L&amp;"-,Regular"&amp;8______________________________________________________________________________________________
NZ Transport Agency’s Economic evaluation manual 
Effective from Jul 2013</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EE92-44B8-4DF8-AC33-E1FE3C76BCFA}">
  <sheetPr>
    <pageSetUpPr fitToPage="1"/>
  </sheetPr>
  <dimension ref="A1:X49"/>
  <sheetViews>
    <sheetView zoomScale="110" zoomScaleNormal="110" workbookViewId="0">
      <selection activeCell="G14" sqref="G14:H14"/>
    </sheetView>
  </sheetViews>
  <sheetFormatPr defaultColWidth="7.75" defaultRowHeight="13.5"/>
  <cols>
    <col min="1" max="1" width="2.5" style="181" customWidth="1"/>
    <col min="2" max="2" width="0.83203125" style="181" customWidth="1"/>
    <col min="3" max="4" width="6.83203125" style="181" customWidth="1"/>
    <col min="5" max="8" width="5.75" style="181" customWidth="1"/>
    <col min="9" max="9" width="7.25" style="181" customWidth="1"/>
    <col min="10" max="10" width="5.75" style="181" customWidth="1"/>
    <col min="11" max="11" width="5.83203125" style="181" customWidth="1"/>
    <col min="12" max="12" width="7.58203125" style="181" customWidth="1"/>
    <col min="13" max="15" width="4.83203125" style="181" customWidth="1"/>
    <col min="16" max="16" width="7.58203125" style="180" customWidth="1"/>
    <col min="17" max="256" width="7.75" style="181"/>
    <col min="257" max="257" width="2.5" style="181" customWidth="1"/>
    <col min="258" max="258" width="0.83203125" style="181" customWidth="1"/>
    <col min="259" max="260" width="6.83203125" style="181" customWidth="1"/>
    <col min="261" max="266" width="5.75" style="181" customWidth="1"/>
    <col min="267" max="268" width="5.83203125" style="181" customWidth="1"/>
    <col min="269" max="271" width="4.83203125" style="181" customWidth="1"/>
    <col min="272" max="272" width="3.25" style="181" customWidth="1"/>
    <col min="273" max="512" width="7.75" style="181"/>
    <col min="513" max="513" width="2.5" style="181" customWidth="1"/>
    <col min="514" max="514" width="0.83203125" style="181" customWidth="1"/>
    <col min="515" max="516" width="6.83203125" style="181" customWidth="1"/>
    <col min="517" max="522" width="5.75" style="181" customWidth="1"/>
    <col min="523" max="524" width="5.83203125" style="181" customWidth="1"/>
    <col min="525" max="527" width="4.83203125" style="181" customWidth="1"/>
    <col min="528" max="528" width="3.25" style="181" customWidth="1"/>
    <col min="529" max="768" width="7.75" style="181"/>
    <col min="769" max="769" width="2.5" style="181" customWidth="1"/>
    <col min="770" max="770" width="0.83203125" style="181" customWidth="1"/>
    <col min="771" max="772" width="6.83203125" style="181" customWidth="1"/>
    <col min="773" max="778" width="5.75" style="181" customWidth="1"/>
    <col min="779" max="780" width="5.83203125" style="181" customWidth="1"/>
    <col min="781" max="783" width="4.83203125" style="181" customWidth="1"/>
    <col min="784" max="784" width="3.25" style="181" customWidth="1"/>
    <col min="785" max="1024" width="7.75" style="181"/>
    <col min="1025" max="1025" width="2.5" style="181" customWidth="1"/>
    <col min="1026" max="1026" width="0.83203125" style="181" customWidth="1"/>
    <col min="1027" max="1028" width="6.83203125" style="181" customWidth="1"/>
    <col min="1029" max="1034" width="5.75" style="181" customWidth="1"/>
    <col min="1035" max="1036" width="5.83203125" style="181" customWidth="1"/>
    <col min="1037" max="1039" width="4.83203125" style="181" customWidth="1"/>
    <col min="1040" max="1040" width="3.25" style="181" customWidth="1"/>
    <col min="1041" max="1280" width="7.75" style="181"/>
    <col min="1281" max="1281" width="2.5" style="181" customWidth="1"/>
    <col min="1282" max="1282" width="0.83203125" style="181" customWidth="1"/>
    <col min="1283" max="1284" width="6.83203125" style="181" customWidth="1"/>
    <col min="1285" max="1290" width="5.75" style="181" customWidth="1"/>
    <col min="1291" max="1292" width="5.83203125" style="181" customWidth="1"/>
    <col min="1293" max="1295" width="4.83203125" style="181" customWidth="1"/>
    <col min="1296" max="1296" width="3.25" style="181" customWidth="1"/>
    <col min="1297" max="1536" width="7.75" style="181"/>
    <col min="1537" max="1537" width="2.5" style="181" customWidth="1"/>
    <col min="1538" max="1538" width="0.83203125" style="181" customWidth="1"/>
    <col min="1539" max="1540" width="6.83203125" style="181" customWidth="1"/>
    <col min="1541" max="1546" width="5.75" style="181" customWidth="1"/>
    <col min="1547" max="1548" width="5.83203125" style="181" customWidth="1"/>
    <col min="1549" max="1551" width="4.83203125" style="181" customWidth="1"/>
    <col min="1552" max="1552" width="3.25" style="181" customWidth="1"/>
    <col min="1553" max="1792" width="7.75" style="181"/>
    <col min="1793" max="1793" width="2.5" style="181" customWidth="1"/>
    <col min="1794" max="1794" width="0.83203125" style="181" customWidth="1"/>
    <col min="1795" max="1796" width="6.83203125" style="181" customWidth="1"/>
    <col min="1797" max="1802" width="5.75" style="181" customWidth="1"/>
    <col min="1803" max="1804" width="5.83203125" style="181" customWidth="1"/>
    <col min="1805" max="1807" width="4.83203125" style="181" customWidth="1"/>
    <col min="1808" max="1808" width="3.25" style="181" customWidth="1"/>
    <col min="1809" max="2048" width="7.75" style="181"/>
    <col min="2049" max="2049" width="2.5" style="181" customWidth="1"/>
    <col min="2050" max="2050" width="0.83203125" style="181" customWidth="1"/>
    <col min="2051" max="2052" width="6.83203125" style="181" customWidth="1"/>
    <col min="2053" max="2058" width="5.75" style="181" customWidth="1"/>
    <col min="2059" max="2060" width="5.83203125" style="181" customWidth="1"/>
    <col min="2061" max="2063" width="4.83203125" style="181" customWidth="1"/>
    <col min="2064" max="2064" width="3.25" style="181" customWidth="1"/>
    <col min="2065" max="2304" width="7.75" style="181"/>
    <col min="2305" max="2305" width="2.5" style="181" customWidth="1"/>
    <col min="2306" max="2306" width="0.83203125" style="181" customWidth="1"/>
    <col min="2307" max="2308" width="6.83203125" style="181" customWidth="1"/>
    <col min="2309" max="2314" width="5.75" style="181" customWidth="1"/>
    <col min="2315" max="2316" width="5.83203125" style="181" customWidth="1"/>
    <col min="2317" max="2319" width="4.83203125" style="181" customWidth="1"/>
    <col min="2320" max="2320" width="3.25" style="181" customWidth="1"/>
    <col min="2321" max="2560" width="7.75" style="181"/>
    <col min="2561" max="2561" width="2.5" style="181" customWidth="1"/>
    <col min="2562" max="2562" width="0.83203125" style="181" customWidth="1"/>
    <col min="2563" max="2564" width="6.83203125" style="181" customWidth="1"/>
    <col min="2565" max="2570" width="5.75" style="181" customWidth="1"/>
    <col min="2571" max="2572" width="5.83203125" style="181" customWidth="1"/>
    <col min="2573" max="2575" width="4.83203125" style="181" customWidth="1"/>
    <col min="2576" max="2576" width="3.25" style="181" customWidth="1"/>
    <col min="2577" max="2816" width="7.75" style="181"/>
    <col min="2817" max="2817" width="2.5" style="181" customWidth="1"/>
    <col min="2818" max="2818" width="0.83203125" style="181" customWidth="1"/>
    <col min="2819" max="2820" width="6.83203125" style="181" customWidth="1"/>
    <col min="2821" max="2826" width="5.75" style="181" customWidth="1"/>
    <col min="2827" max="2828" width="5.83203125" style="181" customWidth="1"/>
    <col min="2829" max="2831" width="4.83203125" style="181" customWidth="1"/>
    <col min="2832" max="2832" width="3.25" style="181" customWidth="1"/>
    <col min="2833" max="3072" width="7.75" style="181"/>
    <col min="3073" max="3073" width="2.5" style="181" customWidth="1"/>
    <col min="3074" max="3074" width="0.83203125" style="181" customWidth="1"/>
    <col min="3075" max="3076" width="6.83203125" style="181" customWidth="1"/>
    <col min="3077" max="3082" width="5.75" style="181" customWidth="1"/>
    <col min="3083" max="3084" width="5.83203125" style="181" customWidth="1"/>
    <col min="3085" max="3087" width="4.83203125" style="181" customWidth="1"/>
    <col min="3088" max="3088" width="3.25" style="181" customWidth="1"/>
    <col min="3089" max="3328" width="7.75" style="181"/>
    <col min="3329" max="3329" width="2.5" style="181" customWidth="1"/>
    <col min="3330" max="3330" width="0.83203125" style="181" customWidth="1"/>
    <col min="3331" max="3332" width="6.83203125" style="181" customWidth="1"/>
    <col min="3333" max="3338" width="5.75" style="181" customWidth="1"/>
    <col min="3339" max="3340" width="5.83203125" style="181" customWidth="1"/>
    <col min="3341" max="3343" width="4.83203125" style="181" customWidth="1"/>
    <col min="3344" max="3344" width="3.25" style="181" customWidth="1"/>
    <col min="3345" max="3584" width="7.75" style="181"/>
    <col min="3585" max="3585" width="2.5" style="181" customWidth="1"/>
    <col min="3586" max="3586" width="0.83203125" style="181" customWidth="1"/>
    <col min="3587" max="3588" width="6.83203125" style="181" customWidth="1"/>
    <col min="3589" max="3594" width="5.75" style="181" customWidth="1"/>
    <col min="3595" max="3596" width="5.83203125" style="181" customWidth="1"/>
    <col min="3597" max="3599" width="4.83203125" style="181" customWidth="1"/>
    <col min="3600" max="3600" width="3.25" style="181" customWidth="1"/>
    <col min="3601" max="3840" width="7.75" style="181"/>
    <col min="3841" max="3841" width="2.5" style="181" customWidth="1"/>
    <col min="3842" max="3842" width="0.83203125" style="181" customWidth="1"/>
    <col min="3843" max="3844" width="6.83203125" style="181" customWidth="1"/>
    <col min="3845" max="3850" width="5.75" style="181" customWidth="1"/>
    <col min="3851" max="3852" width="5.83203125" style="181" customWidth="1"/>
    <col min="3853" max="3855" width="4.83203125" style="181" customWidth="1"/>
    <col min="3856" max="3856" width="3.25" style="181" customWidth="1"/>
    <col min="3857" max="4096" width="7.75" style="181"/>
    <col min="4097" max="4097" width="2.5" style="181" customWidth="1"/>
    <col min="4098" max="4098" width="0.83203125" style="181" customWidth="1"/>
    <col min="4099" max="4100" width="6.83203125" style="181" customWidth="1"/>
    <col min="4101" max="4106" width="5.75" style="181" customWidth="1"/>
    <col min="4107" max="4108" width="5.83203125" style="181" customWidth="1"/>
    <col min="4109" max="4111" width="4.83203125" style="181" customWidth="1"/>
    <col min="4112" max="4112" width="3.25" style="181" customWidth="1"/>
    <col min="4113" max="4352" width="7.75" style="181"/>
    <col min="4353" max="4353" width="2.5" style="181" customWidth="1"/>
    <col min="4354" max="4354" width="0.83203125" style="181" customWidth="1"/>
    <col min="4355" max="4356" width="6.83203125" style="181" customWidth="1"/>
    <col min="4357" max="4362" width="5.75" style="181" customWidth="1"/>
    <col min="4363" max="4364" width="5.83203125" style="181" customWidth="1"/>
    <col min="4365" max="4367" width="4.83203125" style="181" customWidth="1"/>
    <col min="4368" max="4368" width="3.25" style="181" customWidth="1"/>
    <col min="4369" max="4608" width="7.75" style="181"/>
    <col min="4609" max="4609" width="2.5" style="181" customWidth="1"/>
    <col min="4610" max="4610" width="0.83203125" style="181" customWidth="1"/>
    <col min="4611" max="4612" width="6.83203125" style="181" customWidth="1"/>
    <col min="4613" max="4618" width="5.75" style="181" customWidth="1"/>
    <col min="4619" max="4620" width="5.83203125" style="181" customWidth="1"/>
    <col min="4621" max="4623" width="4.83203125" style="181" customWidth="1"/>
    <col min="4624" max="4624" width="3.25" style="181" customWidth="1"/>
    <col min="4625" max="4864" width="7.75" style="181"/>
    <col min="4865" max="4865" width="2.5" style="181" customWidth="1"/>
    <col min="4866" max="4866" width="0.83203125" style="181" customWidth="1"/>
    <col min="4867" max="4868" width="6.83203125" style="181" customWidth="1"/>
    <col min="4869" max="4874" width="5.75" style="181" customWidth="1"/>
    <col min="4875" max="4876" width="5.83203125" style="181" customWidth="1"/>
    <col min="4877" max="4879" width="4.83203125" style="181" customWidth="1"/>
    <col min="4880" max="4880" width="3.25" style="181" customWidth="1"/>
    <col min="4881" max="5120" width="7.75" style="181"/>
    <col min="5121" max="5121" width="2.5" style="181" customWidth="1"/>
    <col min="5122" max="5122" width="0.83203125" style="181" customWidth="1"/>
    <col min="5123" max="5124" width="6.83203125" style="181" customWidth="1"/>
    <col min="5125" max="5130" width="5.75" style="181" customWidth="1"/>
    <col min="5131" max="5132" width="5.83203125" style="181" customWidth="1"/>
    <col min="5133" max="5135" width="4.83203125" style="181" customWidth="1"/>
    <col min="5136" max="5136" width="3.25" style="181" customWidth="1"/>
    <col min="5137" max="5376" width="7.75" style="181"/>
    <col min="5377" max="5377" width="2.5" style="181" customWidth="1"/>
    <col min="5378" max="5378" width="0.83203125" style="181" customWidth="1"/>
    <col min="5379" max="5380" width="6.83203125" style="181" customWidth="1"/>
    <col min="5381" max="5386" width="5.75" style="181" customWidth="1"/>
    <col min="5387" max="5388" width="5.83203125" style="181" customWidth="1"/>
    <col min="5389" max="5391" width="4.83203125" style="181" customWidth="1"/>
    <col min="5392" max="5392" width="3.25" style="181" customWidth="1"/>
    <col min="5393" max="5632" width="7.75" style="181"/>
    <col min="5633" max="5633" width="2.5" style="181" customWidth="1"/>
    <col min="5634" max="5634" width="0.83203125" style="181" customWidth="1"/>
    <col min="5635" max="5636" width="6.83203125" style="181" customWidth="1"/>
    <col min="5637" max="5642" width="5.75" style="181" customWidth="1"/>
    <col min="5643" max="5644" width="5.83203125" style="181" customWidth="1"/>
    <col min="5645" max="5647" width="4.83203125" style="181" customWidth="1"/>
    <col min="5648" max="5648" width="3.25" style="181" customWidth="1"/>
    <col min="5649" max="5888" width="7.75" style="181"/>
    <col min="5889" max="5889" width="2.5" style="181" customWidth="1"/>
    <col min="5890" max="5890" width="0.83203125" style="181" customWidth="1"/>
    <col min="5891" max="5892" width="6.83203125" style="181" customWidth="1"/>
    <col min="5893" max="5898" width="5.75" style="181" customWidth="1"/>
    <col min="5899" max="5900" width="5.83203125" style="181" customWidth="1"/>
    <col min="5901" max="5903" width="4.83203125" style="181" customWidth="1"/>
    <col min="5904" max="5904" width="3.25" style="181" customWidth="1"/>
    <col min="5905" max="6144" width="7.75" style="181"/>
    <col min="6145" max="6145" width="2.5" style="181" customWidth="1"/>
    <col min="6146" max="6146" width="0.83203125" style="181" customWidth="1"/>
    <col min="6147" max="6148" width="6.83203125" style="181" customWidth="1"/>
    <col min="6149" max="6154" width="5.75" style="181" customWidth="1"/>
    <col min="6155" max="6156" width="5.83203125" style="181" customWidth="1"/>
    <col min="6157" max="6159" width="4.83203125" style="181" customWidth="1"/>
    <col min="6160" max="6160" width="3.25" style="181" customWidth="1"/>
    <col min="6161" max="6400" width="7.75" style="181"/>
    <col min="6401" max="6401" width="2.5" style="181" customWidth="1"/>
    <col min="6402" max="6402" width="0.83203125" style="181" customWidth="1"/>
    <col min="6403" max="6404" width="6.83203125" style="181" customWidth="1"/>
    <col min="6405" max="6410" width="5.75" style="181" customWidth="1"/>
    <col min="6411" max="6412" width="5.83203125" style="181" customWidth="1"/>
    <col min="6413" max="6415" width="4.83203125" style="181" customWidth="1"/>
    <col min="6416" max="6416" width="3.25" style="181" customWidth="1"/>
    <col min="6417" max="6656" width="7.75" style="181"/>
    <col min="6657" max="6657" width="2.5" style="181" customWidth="1"/>
    <col min="6658" max="6658" width="0.83203125" style="181" customWidth="1"/>
    <col min="6659" max="6660" width="6.83203125" style="181" customWidth="1"/>
    <col min="6661" max="6666" width="5.75" style="181" customWidth="1"/>
    <col min="6667" max="6668" width="5.83203125" style="181" customWidth="1"/>
    <col min="6669" max="6671" width="4.83203125" style="181" customWidth="1"/>
    <col min="6672" max="6672" width="3.25" style="181" customWidth="1"/>
    <col min="6673" max="6912" width="7.75" style="181"/>
    <col min="6913" max="6913" width="2.5" style="181" customWidth="1"/>
    <col min="6914" max="6914" width="0.83203125" style="181" customWidth="1"/>
    <col min="6915" max="6916" width="6.83203125" style="181" customWidth="1"/>
    <col min="6917" max="6922" width="5.75" style="181" customWidth="1"/>
    <col min="6923" max="6924" width="5.83203125" style="181" customWidth="1"/>
    <col min="6925" max="6927" width="4.83203125" style="181" customWidth="1"/>
    <col min="6928" max="6928" width="3.25" style="181" customWidth="1"/>
    <col min="6929" max="7168" width="7.75" style="181"/>
    <col min="7169" max="7169" width="2.5" style="181" customWidth="1"/>
    <col min="7170" max="7170" width="0.83203125" style="181" customWidth="1"/>
    <col min="7171" max="7172" width="6.83203125" style="181" customWidth="1"/>
    <col min="7173" max="7178" width="5.75" style="181" customWidth="1"/>
    <col min="7179" max="7180" width="5.83203125" style="181" customWidth="1"/>
    <col min="7181" max="7183" width="4.83203125" style="181" customWidth="1"/>
    <col min="7184" max="7184" width="3.25" style="181" customWidth="1"/>
    <col min="7185" max="7424" width="7.75" style="181"/>
    <col min="7425" max="7425" width="2.5" style="181" customWidth="1"/>
    <col min="7426" max="7426" width="0.83203125" style="181" customWidth="1"/>
    <col min="7427" max="7428" width="6.83203125" style="181" customWidth="1"/>
    <col min="7429" max="7434" width="5.75" style="181" customWidth="1"/>
    <col min="7435" max="7436" width="5.83203125" style="181" customWidth="1"/>
    <col min="7437" max="7439" width="4.83203125" style="181" customWidth="1"/>
    <col min="7440" max="7440" width="3.25" style="181" customWidth="1"/>
    <col min="7441" max="7680" width="7.75" style="181"/>
    <col min="7681" max="7681" width="2.5" style="181" customWidth="1"/>
    <col min="7682" max="7682" width="0.83203125" style="181" customWidth="1"/>
    <col min="7683" max="7684" width="6.83203125" style="181" customWidth="1"/>
    <col min="7685" max="7690" width="5.75" style="181" customWidth="1"/>
    <col min="7691" max="7692" width="5.83203125" style="181" customWidth="1"/>
    <col min="7693" max="7695" width="4.83203125" style="181" customWidth="1"/>
    <col min="7696" max="7696" width="3.25" style="181" customWidth="1"/>
    <col min="7697" max="7936" width="7.75" style="181"/>
    <col min="7937" max="7937" width="2.5" style="181" customWidth="1"/>
    <col min="7938" max="7938" width="0.83203125" style="181" customWidth="1"/>
    <col min="7939" max="7940" width="6.83203125" style="181" customWidth="1"/>
    <col min="7941" max="7946" width="5.75" style="181" customWidth="1"/>
    <col min="7947" max="7948" width="5.83203125" style="181" customWidth="1"/>
    <col min="7949" max="7951" width="4.83203125" style="181" customWidth="1"/>
    <col min="7952" max="7952" width="3.25" style="181" customWidth="1"/>
    <col min="7953" max="8192" width="7.75" style="181"/>
    <col min="8193" max="8193" width="2.5" style="181" customWidth="1"/>
    <col min="8194" max="8194" width="0.83203125" style="181" customWidth="1"/>
    <col min="8195" max="8196" width="6.83203125" style="181" customWidth="1"/>
    <col min="8197" max="8202" width="5.75" style="181" customWidth="1"/>
    <col min="8203" max="8204" width="5.83203125" style="181" customWidth="1"/>
    <col min="8205" max="8207" width="4.83203125" style="181" customWidth="1"/>
    <col min="8208" max="8208" width="3.25" style="181" customWidth="1"/>
    <col min="8209" max="8448" width="7.75" style="181"/>
    <col min="8449" max="8449" width="2.5" style="181" customWidth="1"/>
    <col min="8450" max="8450" width="0.83203125" style="181" customWidth="1"/>
    <col min="8451" max="8452" width="6.83203125" style="181" customWidth="1"/>
    <col min="8453" max="8458" width="5.75" style="181" customWidth="1"/>
    <col min="8459" max="8460" width="5.83203125" style="181" customWidth="1"/>
    <col min="8461" max="8463" width="4.83203125" style="181" customWidth="1"/>
    <col min="8464" max="8464" width="3.25" style="181" customWidth="1"/>
    <col min="8465" max="8704" width="7.75" style="181"/>
    <col min="8705" max="8705" width="2.5" style="181" customWidth="1"/>
    <col min="8706" max="8706" width="0.83203125" style="181" customWidth="1"/>
    <col min="8707" max="8708" width="6.83203125" style="181" customWidth="1"/>
    <col min="8709" max="8714" width="5.75" style="181" customWidth="1"/>
    <col min="8715" max="8716" width="5.83203125" style="181" customWidth="1"/>
    <col min="8717" max="8719" width="4.83203125" style="181" customWidth="1"/>
    <col min="8720" max="8720" width="3.25" style="181" customWidth="1"/>
    <col min="8721" max="8960" width="7.75" style="181"/>
    <col min="8961" max="8961" width="2.5" style="181" customWidth="1"/>
    <col min="8962" max="8962" width="0.83203125" style="181" customWidth="1"/>
    <col min="8963" max="8964" width="6.83203125" style="181" customWidth="1"/>
    <col min="8965" max="8970" width="5.75" style="181" customWidth="1"/>
    <col min="8971" max="8972" width="5.83203125" style="181" customWidth="1"/>
    <col min="8973" max="8975" width="4.83203125" style="181" customWidth="1"/>
    <col min="8976" max="8976" width="3.25" style="181" customWidth="1"/>
    <col min="8977" max="9216" width="7.75" style="181"/>
    <col min="9217" max="9217" width="2.5" style="181" customWidth="1"/>
    <col min="9218" max="9218" width="0.83203125" style="181" customWidth="1"/>
    <col min="9219" max="9220" width="6.83203125" style="181" customWidth="1"/>
    <col min="9221" max="9226" width="5.75" style="181" customWidth="1"/>
    <col min="9227" max="9228" width="5.83203125" style="181" customWidth="1"/>
    <col min="9229" max="9231" width="4.83203125" style="181" customWidth="1"/>
    <col min="9232" max="9232" width="3.25" style="181" customWidth="1"/>
    <col min="9233" max="9472" width="7.75" style="181"/>
    <col min="9473" max="9473" width="2.5" style="181" customWidth="1"/>
    <col min="9474" max="9474" width="0.83203125" style="181" customWidth="1"/>
    <col min="9475" max="9476" width="6.83203125" style="181" customWidth="1"/>
    <col min="9477" max="9482" width="5.75" style="181" customWidth="1"/>
    <col min="9483" max="9484" width="5.83203125" style="181" customWidth="1"/>
    <col min="9485" max="9487" width="4.83203125" style="181" customWidth="1"/>
    <col min="9488" max="9488" width="3.25" style="181" customWidth="1"/>
    <col min="9489" max="9728" width="7.75" style="181"/>
    <col min="9729" max="9729" width="2.5" style="181" customWidth="1"/>
    <col min="9730" max="9730" width="0.83203125" style="181" customWidth="1"/>
    <col min="9731" max="9732" width="6.83203125" style="181" customWidth="1"/>
    <col min="9733" max="9738" width="5.75" style="181" customWidth="1"/>
    <col min="9739" max="9740" width="5.83203125" style="181" customWidth="1"/>
    <col min="9741" max="9743" width="4.83203125" style="181" customWidth="1"/>
    <col min="9744" max="9744" width="3.25" style="181" customWidth="1"/>
    <col min="9745" max="9984" width="7.75" style="181"/>
    <col min="9985" max="9985" width="2.5" style="181" customWidth="1"/>
    <col min="9986" max="9986" width="0.83203125" style="181" customWidth="1"/>
    <col min="9987" max="9988" width="6.83203125" style="181" customWidth="1"/>
    <col min="9989" max="9994" width="5.75" style="181" customWidth="1"/>
    <col min="9995" max="9996" width="5.83203125" style="181" customWidth="1"/>
    <col min="9997" max="9999" width="4.83203125" style="181" customWidth="1"/>
    <col min="10000" max="10000" width="3.25" style="181" customWidth="1"/>
    <col min="10001" max="10240" width="7.75" style="181"/>
    <col min="10241" max="10241" width="2.5" style="181" customWidth="1"/>
    <col min="10242" max="10242" width="0.83203125" style="181" customWidth="1"/>
    <col min="10243" max="10244" width="6.83203125" style="181" customWidth="1"/>
    <col min="10245" max="10250" width="5.75" style="181" customWidth="1"/>
    <col min="10251" max="10252" width="5.83203125" style="181" customWidth="1"/>
    <col min="10253" max="10255" width="4.83203125" style="181" customWidth="1"/>
    <col min="10256" max="10256" width="3.25" style="181" customWidth="1"/>
    <col min="10257" max="10496" width="7.75" style="181"/>
    <col min="10497" max="10497" width="2.5" style="181" customWidth="1"/>
    <col min="10498" max="10498" width="0.83203125" style="181" customWidth="1"/>
    <col min="10499" max="10500" width="6.83203125" style="181" customWidth="1"/>
    <col min="10501" max="10506" width="5.75" style="181" customWidth="1"/>
    <col min="10507" max="10508" width="5.83203125" style="181" customWidth="1"/>
    <col min="10509" max="10511" width="4.83203125" style="181" customWidth="1"/>
    <col min="10512" max="10512" width="3.25" style="181" customWidth="1"/>
    <col min="10513" max="10752" width="7.75" style="181"/>
    <col min="10753" max="10753" width="2.5" style="181" customWidth="1"/>
    <col min="10754" max="10754" width="0.83203125" style="181" customWidth="1"/>
    <col min="10755" max="10756" width="6.83203125" style="181" customWidth="1"/>
    <col min="10757" max="10762" width="5.75" style="181" customWidth="1"/>
    <col min="10763" max="10764" width="5.83203125" style="181" customWidth="1"/>
    <col min="10765" max="10767" width="4.83203125" style="181" customWidth="1"/>
    <col min="10768" max="10768" width="3.25" style="181" customWidth="1"/>
    <col min="10769" max="11008" width="7.75" style="181"/>
    <col min="11009" max="11009" width="2.5" style="181" customWidth="1"/>
    <col min="11010" max="11010" width="0.83203125" style="181" customWidth="1"/>
    <col min="11011" max="11012" width="6.83203125" style="181" customWidth="1"/>
    <col min="11013" max="11018" width="5.75" style="181" customWidth="1"/>
    <col min="11019" max="11020" width="5.83203125" style="181" customWidth="1"/>
    <col min="11021" max="11023" width="4.83203125" style="181" customWidth="1"/>
    <col min="11024" max="11024" width="3.25" style="181" customWidth="1"/>
    <col min="11025" max="11264" width="7.75" style="181"/>
    <col min="11265" max="11265" width="2.5" style="181" customWidth="1"/>
    <col min="11266" max="11266" width="0.83203125" style="181" customWidth="1"/>
    <col min="11267" max="11268" width="6.83203125" style="181" customWidth="1"/>
    <col min="11269" max="11274" width="5.75" style="181" customWidth="1"/>
    <col min="11275" max="11276" width="5.83203125" style="181" customWidth="1"/>
    <col min="11277" max="11279" width="4.83203125" style="181" customWidth="1"/>
    <col min="11280" max="11280" width="3.25" style="181" customWidth="1"/>
    <col min="11281" max="11520" width="7.75" style="181"/>
    <col min="11521" max="11521" width="2.5" style="181" customWidth="1"/>
    <col min="11522" max="11522" width="0.83203125" style="181" customWidth="1"/>
    <col min="11523" max="11524" width="6.83203125" style="181" customWidth="1"/>
    <col min="11525" max="11530" width="5.75" style="181" customWidth="1"/>
    <col min="11531" max="11532" width="5.83203125" style="181" customWidth="1"/>
    <col min="11533" max="11535" width="4.83203125" style="181" customWidth="1"/>
    <col min="11536" max="11536" width="3.25" style="181" customWidth="1"/>
    <col min="11537" max="11776" width="7.75" style="181"/>
    <col min="11777" max="11777" width="2.5" style="181" customWidth="1"/>
    <col min="11778" max="11778" width="0.83203125" style="181" customWidth="1"/>
    <col min="11779" max="11780" width="6.83203125" style="181" customWidth="1"/>
    <col min="11781" max="11786" width="5.75" style="181" customWidth="1"/>
    <col min="11787" max="11788" width="5.83203125" style="181" customWidth="1"/>
    <col min="11789" max="11791" width="4.83203125" style="181" customWidth="1"/>
    <col min="11792" max="11792" width="3.25" style="181" customWidth="1"/>
    <col min="11793" max="12032" width="7.75" style="181"/>
    <col min="12033" max="12033" width="2.5" style="181" customWidth="1"/>
    <col min="12034" max="12034" width="0.83203125" style="181" customWidth="1"/>
    <col min="12035" max="12036" width="6.83203125" style="181" customWidth="1"/>
    <col min="12037" max="12042" width="5.75" style="181" customWidth="1"/>
    <col min="12043" max="12044" width="5.83203125" style="181" customWidth="1"/>
    <col min="12045" max="12047" width="4.83203125" style="181" customWidth="1"/>
    <col min="12048" max="12048" width="3.25" style="181" customWidth="1"/>
    <col min="12049" max="12288" width="7.75" style="181"/>
    <col min="12289" max="12289" width="2.5" style="181" customWidth="1"/>
    <col min="12290" max="12290" width="0.83203125" style="181" customWidth="1"/>
    <col min="12291" max="12292" width="6.83203125" style="181" customWidth="1"/>
    <col min="12293" max="12298" width="5.75" style="181" customWidth="1"/>
    <col min="12299" max="12300" width="5.83203125" style="181" customWidth="1"/>
    <col min="12301" max="12303" width="4.83203125" style="181" customWidth="1"/>
    <col min="12304" max="12304" width="3.25" style="181" customWidth="1"/>
    <col min="12305" max="12544" width="7.75" style="181"/>
    <col min="12545" max="12545" width="2.5" style="181" customWidth="1"/>
    <col min="12546" max="12546" width="0.83203125" style="181" customWidth="1"/>
    <col min="12547" max="12548" width="6.83203125" style="181" customWidth="1"/>
    <col min="12549" max="12554" width="5.75" style="181" customWidth="1"/>
    <col min="12555" max="12556" width="5.83203125" style="181" customWidth="1"/>
    <col min="12557" max="12559" width="4.83203125" style="181" customWidth="1"/>
    <col min="12560" max="12560" width="3.25" style="181" customWidth="1"/>
    <col min="12561" max="12800" width="7.75" style="181"/>
    <col min="12801" max="12801" width="2.5" style="181" customWidth="1"/>
    <col min="12802" max="12802" width="0.83203125" style="181" customWidth="1"/>
    <col min="12803" max="12804" width="6.83203125" style="181" customWidth="1"/>
    <col min="12805" max="12810" width="5.75" style="181" customWidth="1"/>
    <col min="12811" max="12812" width="5.83203125" style="181" customWidth="1"/>
    <col min="12813" max="12815" width="4.83203125" style="181" customWidth="1"/>
    <col min="12816" max="12816" width="3.25" style="181" customWidth="1"/>
    <col min="12817" max="13056" width="7.75" style="181"/>
    <col min="13057" max="13057" width="2.5" style="181" customWidth="1"/>
    <col min="13058" max="13058" width="0.83203125" style="181" customWidth="1"/>
    <col min="13059" max="13060" width="6.83203125" style="181" customWidth="1"/>
    <col min="13061" max="13066" width="5.75" style="181" customWidth="1"/>
    <col min="13067" max="13068" width="5.83203125" style="181" customWidth="1"/>
    <col min="13069" max="13071" width="4.83203125" style="181" customWidth="1"/>
    <col min="13072" max="13072" width="3.25" style="181" customWidth="1"/>
    <col min="13073" max="13312" width="7.75" style="181"/>
    <col min="13313" max="13313" width="2.5" style="181" customWidth="1"/>
    <col min="13314" max="13314" width="0.83203125" style="181" customWidth="1"/>
    <col min="13315" max="13316" width="6.83203125" style="181" customWidth="1"/>
    <col min="13317" max="13322" width="5.75" style="181" customWidth="1"/>
    <col min="13323" max="13324" width="5.83203125" style="181" customWidth="1"/>
    <col min="13325" max="13327" width="4.83203125" style="181" customWidth="1"/>
    <col min="13328" max="13328" width="3.25" style="181" customWidth="1"/>
    <col min="13329" max="13568" width="7.75" style="181"/>
    <col min="13569" max="13569" width="2.5" style="181" customWidth="1"/>
    <col min="13570" max="13570" width="0.83203125" style="181" customWidth="1"/>
    <col min="13571" max="13572" width="6.83203125" style="181" customWidth="1"/>
    <col min="13573" max="13578" width="5.75" style="181" customWidth="1"/>
    <col min="13579" max="13580" width="5.83203125" style="181" customWidth="1"/>
    <col min="13581" max="13583" width="4.83203125" style="181" customWidth="1"/>
    <col min="13584" max="13584" width="3.25" style="181" customWidth="1"/>
    <col min="13585" max="13824" width="7.75" style="181"/>
    <col min="13825" max="13825" width="2.5" style="181" customWidth="1"/>
    <col min="13826" max="13826" width="0.83203125" style="181" customWidth="1"/>
    <col min="13827" max="13828" width="6.83203125" style="181" customWidth="1"/>
    <col min="13829" max="13834" width="5.75" style="181" customWidth="1"/>
    <col min="13835" max="13836" width="5.83203125" style="181" customWidth="1"/>
    <col min="13837" max="13839" width="4.83203125" style="181" customWidth="1"/>
    <col min="13840" max="13840" width="3.25" style="181" customWidth="1"/>
    <col min="13841" max="14080" width="7.75" style="181"/>
    <col min="14081" max="14081" width="2.5" style="181" customWidth="1"/>
    <col min="14082" max="14082" width="0.83203125" style="181" customWidth="1"/>
    <col min="14083" max="14084" width="6.83203125" style="181" customWidth="1"/>
    <col min="14085" max="14090" width="5.75" style="181" customWidth="1"/>
    <col min="14091" max="14092" width="5.83203125" style="181" customWidth="1"/>
    <col min="14093" max="14095" width="4.83203125" style="181" customWidth="1"/>
    <col min="14096" max="14096" width="3.25" style="181" customWidth="1"/>
    <col min="14097" max="14336" width="7.75" style="181"/>
    <col min="14337" max="14337" width="2.5" style="181" customWidth="1"/>
    <col min="14338" max="14338" width="0.83203125" style="181" customWidth="1"/>
    <col min="14339" max="14340" width="6.83203125" style="181" customWidth="1"/>
    <col min="14341" max="14346" width="5.75" style="181" customWidth="1"/>
    <col min="14347" max="14348" width="5.83203125" style="181" customWidth="1"/>
    <col min="14349" max="14351" width="4.83203125" style="181" customWidth="1"/>
    <col min="14352" max="14352" width="3.25" style="181" customWidth="1"/>
    <col min="14353" max="14592" width="7.75" style="181"/>
    <col min="14593" max="14593" width="2.5" style="181" customWidth="1"/>
    <col min="14594" max="14594" width="0.83203125" style="181" customWidth="1"/>
    <col min="14595" max="14596" width="6.83203125" style="181" customWidth="1"/>
    <col min="14597" max="14602" width="5.75" style="181" customWidth="1"/>
    <col min="14603" max="14604" width="5.83203125" style="181" customWidth="1"/>
    <col min="14605" max="14607" width="4.83203125" style="181" customWidth="1"/>
    <col min="14608" max="14608" width="3.25" style="181" customWidth="1"/>
    <col min="14609" max="14848" width="7.75" style="181"/>
    <col min="14849" max="14849" width="2.5" style="181" customWidth="1"/>
    <col min="14850" max="14850" width="0.83203125" style="181" customWidth="1"/>
    <col min="14851" max="14852" width="6.83203125" style="181" customWidth="1"/>
    <col min="14853" max="14858" width="5.75" style="181" customWidth="1"/>
    <col min="14859" max="14860" width="5.83203125" style="181" customWidth="1"/>
    <col min="14861" max="14863" width="4.83203125" style="181" customWidth="1"/>
    <col min="14864" max="14864" width="3.25" style="181" customWidth="1"/>
    <col min="14865" max="15104" width="7.75" style="181"/>
    <col min="15105" max="15105" width="2.5" style="181" customWidth="1"/>
    <col min="15106" max="15106" width="0.83203125" style="181" customWidth="1"/>
    <col min="15107" max="15108" width="6.83203125" style="181" customWidth="1"/>
    <col min="15109" max="15114" width="5.75" style="181" customWidth="1"/>
    <col min="15115" max="15116" width="5.83203125" style="181" customWidth="1"/>
    <col min="15117" max="15119" width="4.83203125" style="181" customWidth="1"/>
    <col min="15120" max="15120" width="3.25" style="181" customWidth="1"/>
    <col min="15121" max="15360" width="7.75" style="181"/>
    <col min="15361" max="15361" width="2.5" style="181" customWidth="1"/>
    <col min="15362" max="15362" width="0.83203125" style="181" customWidth="1"/>
    <col min="15363" max="15364" width="6.83203125" style="181" customWidth="1"/>
    <col min="15365" max="15370" width="5.75" style="181" customWidth="1"/>
    <col min="15371" max="15372" width="5.83203125" style="181" customWidth="1"/>
    <col min="15373" max="15375" width="4.83203125" style="181" customWidth="1"/>
    <col min="15376" max="15376" width="3.25" style="181" customWidth="1"/>
    <col min="15377" max="15616" width="7.75" style="181"/>
    <col min="15617" max="15617" width="2.5" style="181" customWidth="1"/>
    <col min="15618" max="15618" width="0.83203125" style="181" customWidth="1"/>
    <col min="15619" max="15620" width="6.83203125" style="181" customWidth="1"/>
    <col min="15621" max="15626" width="5.75" style="181" customWidth="1"/>
    <col min="15627" max="15628" width="5.83203125" style="181" customWidth="1"/>
    <col min="15629" max="15631" width="4.83203125" style="181" customWidth="1"/>
    <col min="15632" max="15632" width="3.25" style="181" customWidth="1"/>
    <col min="15633" max="15872" width="7.75" style="181"/>
    <col min="15873" max="15873" width="2.5" style="181" customWidth="1"/>
    <col min="15874" max="15874" width="0.83203125" style="181" customWidth="1"/>
    <col min="15875" max="15876" width="6.83203125" style="181" customWidth="1"/>
    <col min="15877" max="15882" width="5.75" style="181" customWidth="1"/>
    <col min="15883" max="15884" width="5.83203125" style="181" customWidth="1"/>
    <col min="15885" max="15887" width="4.83203125" style="181" customWidth="1"/>
    <col min="15888" max="15888" width="3.25" style="181" customWidth="1"/>
    <col min="15889" max="16128" width="7.75" style="181"/>
    <col min="16129" max="16129" width="2.5" style="181" customWidth="1"/>
    <col min="16130" max="16130" width="0.83203125" style="181" customWidth="1"/>
    <col min="16131" max="16132" width="6.83203125" style="181" customWidth="1"/>
    <col min="16133" max="16138" width="5.75" style="181" customWidth="1"/>
    <col min="16139" max="16140" width="5.83203125" style="181" customWidth="1"/>
    <col min="16141" max="16143" width="4.83203125" style="181" customWidth="1"/>
    <col min="16144" max="16144" width="3.25" style="181" customWidth="1"/>
    <col min="16145" max="16384" width="7.75" style="181"/>
  </cols>
  <sheetData>
    <row r="1" spans="1:21" s="138" customFormat="1" ht="16.5" customHeight="1">
      <c r="B1" s="137"/>
      <c r="C1" s="137"/>
      <c r="D1" s="137"/>
      <c r="E1" s="137"/>
      <c r="P1" s="137"/>
      <c r="Q1" s="140" t="s">
        <v>337</v>
      </c>
    </row>
    <row r="2" spans="1:21" s="143" customFormat="1" ht="19.5" customHeight="1">
      <c r="A2" s="141" t="s">
        <v>454</v>
      </c>
      <c r="B2" s="144"/>
      <c r="C2" s="144"/>
      <c r="D2" s="144"/>
      <c r="E2" s="144"/>
      <c r="F2" s="140"/>
      <c r="G2" s="140"/>
      <c r="H2" s="140"/>
      <c r="I2" s="140"/>
      <c r="J2" s="140"/>
      <c r="K2" s="140"/>
      <c r="L2" s="140"/>
      <c r="M2" s="140"/>
      <c r="N2" s="140"/>
      <c r="O2" s="140"/>
      <c r="P2" s="150"/>
      <c r="Q2" s="142" t="s">
        <v>338</v>
      </c>
      <c r="R2" s="140"/>
      <c r="S2" s="140"/>
      <c r="T2" s="140"/>
      <c r="U2" s="140"/>
    </row>
    <row r="3" spans="1:21" s="138" customFormat="1" ht="11.25" customHeight="1">
      <c r="A3" s="144" t="s">
        <v>537</v>
      </c>
      <c r="B3" s="144"/>
      <c r="C3" s="144"/>
      <c r="D3" s="144"/>
      <c r="E3" s="140"/>
      <c r="F3" s="140"/>
      <c r="G3" s="140"/>
      <c r="H3" s="140"/>
      <c r="I3" s="140"/>
      <c r="J3" s="140"/>
      <c r="K3" s="140"/>
      <c r="L3" s="140"/>
      <c r="M3" s="145" t="str">
        <f>'SP6-1'!L3</f>
        <v>Spreadsheet 14-Apr-2023</v>
      </c>
      <c r="O3" s="140"/>
      <c r="P3" s="150"/>
      <c r="Q3" s="140"/>
      <c r="R3" s="140"/>
      <c r="S3" s="140"/>
      <c r="T3" s="140"/>
      <c r="U3" s="140"/>
    </row>
    <row r="4" spans="1:21" s="138" customFormat="1" ht="96.75" customHeight="1">
      <c r="A4" s="144"/>
      <c r="B4" s="144"/>
      <c r="C4" s="394" t="s">
        <v>538</v>
      </c>
      <c r="D4" s="400"/>
      <c r="E4" s="400"/>
      <c r="F4" s="400"/>
      <c r="G4" s="400"/>
      <c r="H4" s="400"/>
      <c r="I4" s="400"/>
      <c r="J4" s="400"/>
      <c r="K4" s="400"/>
      <c r="L4" s="400"/>
      <c r="M4" s="400"/>
      <c r="N4" s="400"/>
      <c r="O4" s="400"/>
      <c r="P4" s="400"/>
      <c r="Q4" s="140"/>
      <c r="R4" s="140"/>
      <c r="S4" s="140"/>
      <c r="T4" s="140"/>
      <c r="U4" s="140"/>
    </row>
    <row r="5" spans="1:21" s="138" customFormat="1" ht="14.15" customHeight="1" thickBot="1">
      <c r="A5" s="150"/>
      <c r="B5" s="150"/>
      <c r="C5" s="150"/>
      <c r="D5" s="150"/>
      <c r="E5" s="140"/>
      <c r="F5" s="140"/>
      <c r="G5" s="140"/>
      <c r="H5" s="140"/>
      <c r="I5" s="140"/>
      <c r="J5" s="140"/>
      <c r="K5" s="140"/>
      <c r="L5" s="140"/>
      <c r="M5" s="140"/>
      <c r="N5" s="140"/>
      <c r="O5" s="140"/>
      <c r="P5" s="150"/>
      <c r="Q5" s="140"/>
      <c r="U5" s="140"/>
    </row>
    <row r="6" spans="1:21" s="140" customFormat="1" ht="3.75" customHeight="1" thickBot="1">
      <c r="A6" s="153"/>
      <c r="B6" s="153"/>
      <c r="C6" s="153"/>
      <c r="D6" s="153"/>
      <c r="E6" s="153"/>
      <c r="F6" s="153"/>
      <c r="G6" s="153"/>
      <c r="H6" s="152"/>
      <c r="I6" s="152"/>
      <c r="J6" s="152"/>
      <c r="K6" s="152"/>
      <c r="L6" s="152"/>
      <c r="M6" s="152"/>
      <c r="N6" s="152"/>
      <c r="O6" s="152"/>
      <c r="P6" s="153"/>
    </row>
    <row r="7" spans="1:21" s="138" customFormat="1" ht="19.5" customHeight="1" thickBot="1">
      <c r="A7" s="151">
        <v>1</v>
      </c>
      <c r="B7" s="151"/>
      <c r="C7" s="335" t="s">
        <v>273</v>
      </c>
      <c r="D7" s="335"/>
      <c r="E7" s="335"/>
      <c r="F7" s="335"/>
      <c r="G7" s="152"/>
      <c r="H7" s="152"/>
      <c r="I7" s="152"/>
      <c r="J7" s="152"/>
      <c r="K7" s="152"/>
      <c r="L7" s="152"/>
      <c r="M7" s="152"/>
      <c r="N7" s="152"/>
      <c r="O7" s="152"/>
      <c r="P7" s="153"/>
      <c r="Q7" s="140"/>
      <c r="R7" s="140"/>
      <c r="S7" s="140"/>
      <c r="T7" s="140"/>
      <c r="U7" s="140"/>
    </row>
    <row r="8" spans="1:21" s="138" customFormat="1" ht="19.5" customHeight="1" thickBot="1">
      <c r="A8" s="153"/>
      <c r="B8" s="153"/>
      <c r="C8" s="152" t="s">
        <v>502</v>
      </c>
      <c r="D8" s="152"/>
      <c r="E8" s="152"/>
      <c r="F8" s="152"/>
      <c r="G8" s="152"/>
      <c r="H8" s="152"/>
      <c r="I8" s="152"/>
      <c r="J8" s="152"/>
      <c r="K8" s="401">
        <f>'SP6-1'!I23</f>
        <v>0</v>
      </c>
      <c r="L8" s="401"/>
      <c r="M8" s="152" t="s">
        <v>503</v>
      </c>
      <c r="N8" s="152"/>
      <c r="O8" s="152"/>
      <c r="P8" s="152"/>
      <c r="Q8" s="140"/>
      <c r="R8" s="140"/>
      <c r="S8" s="140"/>
      <c r="T8" s="140"/>
    </row>
    <row r="9" spans="1:21" s="138" customFormat="1" ht="19.5" customHeight="1" thickBot="1">
      <c r="A9" s="153"/>
      <c r="B9" s="153"/>
      <c r="C9" s="152" t="s">
        <v>504</v>
      </c>
      <c r="D9" s="154"/>
      <c r="E9" s="154"/>
      <c r="F9" s="154"/>
      <c r="G9" s="154"/>
      <c r="H9" s="154"/>
      <c r="I9" s="152"/>
      <c r="J9" s="152"/>
      <c r="K9" s="402">
        <f>'SP6-1'!I24</f>
        <v>0</v>
      </c>
      <c r="L9" s="402"/>
      <c r="M9" s="152" t="s">
        <v>505</v>
      </c>
      <c r="N9" s="152"/>
      <c r="O9" s="152"/>
      <c r="P9" s="152"/>
      <c r="Q9" s="140"/>
      <c r="R9" s="140"/>
      <c r="S9" s="140"/>
      <c r="T9" s="140"/>
    </row>
    <row r="10" spans="1:21" s="138" customFormat="1" ht="19.5" customHeight="1" thickBot="1">
      <c r="A10" s="151"/>
      <c r="B10" s="151"/>
      <c r="C10" s="152" t="s">
        <v>506</v>
      </c>
      <c r="D10" s="154"/>
      <c r="E10" s="154"/>
      <c r="F10" s="154"/>
      <c r="G10" s="154"/>
      <c r="H10" s="154"/>
      <c r="I10" s="152"/>
      <c r="J10" s="152"/>
      <c r="K10" s="401">
        <f>'SP6-3'!K9</f>
        <v>0</v>
      </c>
      <c r="L10" s="401"/>
      <c r="M10" s="152" t="s">
        <v>507</v>
      </c>
      <c r="N10" s="152"/>
      <c r="O10" s="152"/>
      <c r="P10" s="152"/>
      <c r="Q10" s="140"/>
      <c r="R10" s="140"/>
      <c r="S10" s="140"/>
      <c r="T10" s="140"/>
    </row>
    <row r="11" spans="1:21" s="138" customFormat="1" ht="5.25" customHeight="1" thickBot="1">
      <c r="A11" s="151"/>
      <c r="B11" s="151"/>
      <c r="C11" s="152"/>
      <c r="D11" s="154"/>
      <c r="E11" s="154"/>
      <c r="F11" s="154"/>
      <c r="G11" s="154"/>
      <c r="H11" s="154"/>
      <c r="I11" s="154"/>
      <c r="J11" s="154"/>
      <c r="K11" s="154"/>
      <c r="L11" s="154"/>
      <c r="M11" s="152"/>
      <c r="N11" s="152"/>
      <c r="O11" s="152"/>
      <c r="P11" s="152"/>
      <c r="Q11" s="140"/>
      <c r="R11" s="140"/>
      <c r="S11" s="140"/>
      <c r="T11" s="140"/>
    </row>
    <row r="12" spans="1:21" s="138" customFormat="1" ht="57.75" customHeight="1" thickBot="1">
      <c r="A12" s="153"/>
      <c r="B12" s="153"/>
      <c r="C12" s="396" t="s">
        <v>508</v>
      </c>
      <c r="D12" s="396"/>
      <c r="E12" s="396" t="s">
        <v>539</v>
      </c>
      <c r="F12" s="396"/>
      <c r="G12" s="396" t="s">
        <v>540</v>
      </c>
      <c r="H12" s="396"/>
      <c r="I12" s="396" t="s">
        <v>510</v>
      </c>
      <c r="J12" s="396"/>
      <c r="K12" s="396" t="s">
        <v>541</v>
      </c>
      <c r="L12" s="396"/>
      <c r="M12" s="396" t="s">
        <v>542</v>
      </c>
      <c r="N12" s="396"/>
      <c r="O12" s="396"/>
      <c r="P12" s="153"/>
      <c r="Q12" s="140"/>
      <c r="R12" s="140"/>
      <c r="S12" s="140"/>
      <c r="T12" s="140"/>
      <c r="U12" s="140"/>
    </row>
    <row r="13" spans="1:21" s="138" customFormat="1" ht="19.5" customHeight="1" thickBot="1">
      <c r="A13" s="153"/>
      <c r="B13" s="153"/>
      <c r="C13" s="348"/>
      <c r="D13" s="348"/>
      <c r="E13" s="348"/>
      <c r="F13" s="348"/>
      <c r="G13" s="348"/>
      <c r="H13" s="348"/>
      <c r="I13" s="356"/>
      <c r="J13" s="356"/>
      <c r="K13" s="403">
        <f>G13*I13</f>
        <v>0</v>
      </c>
      <c r="L13" s="403"/>
      <c r="M13" s="403">
        <f>(I13*K13)/(10^8)</f>
        <v>0</v>
      </c>
      <c r="N13" s="403"/>
      <c r="O13" s="403"/>
      <c r="P13" s="153"/>
      <c r="Q13" s="140"/>
      <c r="R13" s="140"/>
      <c r="S13" s="140"/>
      <c r="T13" s="140"/>
      <c r="U13" s="140"/>
    </row>
    <row r="14" spans="1:21" s="138" customFormat="1" ht="19.5" customHeight="1" thickBot="1">
      <c r="A14" s="153"/>
      <c r="B14" s="153"/>
      <c r="C14" s="348"/>
      <c r="D14" s="348"/>
      <c r="E14" s="348"/>
      <c r="F14" s="348"/>
      <c r="G14" s="348"/>
      <c r="H14" s="348"/>
      <c r="I14" s="356"/>
      <c r="J14" s="356"/>
      <c r="K14" s="403">
        <f>G14*I14</f>
        <v>0</v>
      </c>
      <c r="L14" s="403"/>
      <c r="M14" s="403">
        <f>(I14*K14)/(10^8)</f>
        <v>0</v>
      </c>
      <c r="N14" s="403"/>
      <c r="O14" s="403"/>
      <c r="P14" s="153"/>
      <c r="Q14" s="140"/>
      <c r="R14" s="140"/>
      <c r="S14" s="140"/>
      <c r="T14" s="140"/>
      <c r="U14" s="140"/>
    </row>
    <row r="15" spans="1:21" s="138" customFormat="1" ht="19.5" customHeight="1" thickBot="1">
      <c r="A15" s="153"/>
      <c r="B15" s="153"/>
      <c r="C15" s="348"/>
      <c r="D15" s="348"/>
      <c r="E15" s="348"/>
      <c r="F15" s="348"/>
      <c r="G15" s="348"/>
      <c r="H15" s="348"/>
      <c r="I15" s="356"/>
      <c r="J15" s="356"/>
      <c r="K15" s="403">
        <f>G15*I15</f>
        <v>0</v>
      </c>
      <c r="L15" s="403"/>
      <c r="M15" s="403">
        <f>(I15*K15)/(10^8)</f>
        <v>0</v>
      </c>
      <c r="N15" s="403"/>
      <c r="O15" s="403"/>
      <c r="P15" s="153"/>
      <c r="Q15" s="140"/>
      <c r="R15" s="140"/>
      <c r="S15" s="140"/>
      <c r="T15" s="140"/>
      <c r="U15" s="140"/>
    </row>
    <row r="16" spans="1:21" s="138" customFormat="1" ht="19.5" customHeight="1" thickBot="1">
      <c r="A16" s="153"/>
      <c r="B16" s="153"/>
      <c r="C16" s="348"/>
      <c r="D16" s="348"/>
      <c r="E16" s="348"/>
      <c r="F16" s="348"/>
      <c r="G16" s="348"/>
      <c r="H16" s="348"/>
      <c r="I16" s="356"/>
      <c r="J16" s="356"/>
      <c r="K16" s="403">
        <f>G16*I16</f>
        <v>0</v>
      </c>
      <c r="L16" s="403"/>
      <c r="M16" s="403">
        <f>(I16*K16)/(10^8)</f>
        <v>0</v>
      </c>
      <c r="N16" s="403"/>
      <c r="O16" s="403"/>
      <c r="P16" s="153"/>
      <c r="Q16" s="140"/>
      <c r="R16" s="140"/>
      <c r="S16" s="140"/>
      <c r="T16" s="140"/>
      <c r="U16" s="140"/>
    </row>
    <row r="17" spans="1:24" s="138" customFormat="1" ht="19.5" customHeight="1" thickBot="1">
      <c r="A17" s="151">
        <v>2</v>
      </c>
      <c r="B17" s="153"/>
      <c r="C17" s="335" t="s">
        <v>543</v>
      </c>
      <c r="D17" s="335"/>
      <c r="E17" s="335"/>
      <c r="F17" s="335"/>
      <c r="G17" s="335"/>
      <c r="H17" s="335"/>
      <c r="I17" s="335"/>
      <c r="J17" s="152"/>
      <c r="K17" s="152"/>
      <c r="L17" s="152"/>
      <c r="M17" s="404">
        <f>SUM(M13:O16)</f>
        <v>0</v>
      </c>
      <c r="N17" s="404"/>
      <c r="O17" s="404"/>
      <c r="P17" s="151" t="s">
        <v>373</v>
      </c>
      <c r="Q17" s="140"/>
    </row>
    <row r="18" spans="1:24" s="138" customFormat="1" ht="3.75" customHeight="1" thickBot="1">
      <c r="A18" s="151"/>
      <c r="B18" s="151"/>
      <c r="C18" s="194"/>
      <c r="D18" s="194"/>
      <c r="E18" s="194"/>
      <c r="F18" s="194"/>
      <c r="G18" s="194"/>
      <c r="H18" s="194"/>
      <c r="I18" s="194"/>
      <c r="J18" s="194"/>
      <c r="K18" s="200"/>
      <c r="L18" s="194"/>
      <c r="M18" s="154"/>
      <c r="N18" s="154"/>
      <c r="O18" s="154"/>
      <c r="P18" s="151"/>
      <c r="Q18" s="140"/>
      <c r="R18" s="140"/>
      <c r="S18" s="140"/>
      <c r="T18" s="140"/>
      <c r="U18" s="140"/>
      <c r="V18" s="140"/>
      <c r="W18" s="140"/>
      <c r="X18" s="140"/>
    </row>
    <row r="19" spans="1:24" s="138" customFormat="1" ht="3.75" customHeight="1" thickBot="1">
      <c r="A19" s="151"/>
      <c r="B19" s="151"/>
      <c r="C19" s="194"/>
      <c r="D19" s="194"/>
      <c r="E19" s="194"/>
      <c r="F19" s="194"/>
      <c r="G19" s="194"/>
      <c r="H19" s="194"/>
      <c r="I19" s="194"/>
      <c r="J19" s="194"/>
      <c r="K19" s="200"/>
      <c r="L19" s="194"/>
      <c r="M19" s="154"/>
      <c r="N19" s="154"/>
      <c r="O19" s="154"/>
      <c r="P19" s="151"/>
      <c r="Q19" s="140"/>
      <c r="R19" s="140"/>
      <c r="S19" s="140"/>
      <c r="T19" s="140"/>
      <c r="U19" s="140"/>
      <c r="V19" s="140"/>
      <c r="W19" s="140"/>
      <c r="X19" s="140"/>
    </row>
    <row r="20" spans="1:24" s="138" customFormat="1" ht="19.5" customHeight="1" thickBot="1">
      <c r="A20" s="151">
        <v>3</v>
      </c>
      <c r="B20" s="151"/>
      <c r="C20" s="335" t="s">
        <v>544</v>
      </c>
      <c r="D20" s="335"/>
      <c r="E20" s="335"/>
      <c r="F20" s="335"/>
      <c r="G20" s="152"/>
      <c r="H20" s="152"/>
      <c r="I20" s="194"/>
      <c r="J20" s="194"/>
      <c r="K20" s="194"/>
      <c r="L20" s="163" t="s">
        <v>254</v>
      </c>
      <c r="M20" s="387"/>
      <c r="N20" s="387"/>
      <c r="O20" s="387"/>
      <c r="P20" s="151" t="s">
        <v>374</v>
      </c>
      <c r="Q20" s="140"/>
      <c r="R20" s="140"/>
      <c r="S20" s="140"/>
      <c r="T20" s="140"/>
      <c r="U20" s="140"/>
      <c r="V20" s="140"/>
      <c r="W20" s="140"/>
      <c r="X20" s="140"/>
    </row>
    <row r="21" spans="1:24" s="138" customFormat="1" ht="3.75" customHeight="1" thickBot="1">
      <c r="A21" s="151"/>
      <c r="B21" s="151"/>
      <c r="C21" s="194"/>
      <c r="D21" s="194"/>
      <c r="E21" s="194"/>
      <c r="F21" s="194"/>
      <c r="G21" s="194"/>
      <c r="H21" s="194"/>
      <c r="I21" s="194"/>
      <c r="J21" s="194"/>
      <c r="K21" s="200"/>
      <c r="L21" s="154"/>
      <c r="M21" s="154"/>
      <c r="N21" s="154"/>
      <c r="O21" s="154"/>
      <c r="P21" s="151"/>
      <c r="Q21" s="140"/>
      <c r="R21" s="140"/>
      <c r="S21" s="140"/>
      <c r="T21" s="140"/>
      <c r="U21" s="140"/>
      <c r="V21" s="140"/>
      <c r="W21" s="140"/>
      <c r="X21" s="140"/>
    </row>
    <row r="22" spans="1:24" s="138" customFormat="1" ht="3.75" customHeight="1" thickBot="1">
      <c r="A22" s="151"/>
      <c r="B22" s="151"/>
      <c r="C22" s="194"/>
      <c r="D22" s="194"/>
      <c r="E22" s="194"/>
      <c r="F22" s="194"/>
      <c r="G22" s="194"/>
      <c r="H22" s="194"/>
      <c r="I22" s="194"/>
      <c r="J22" s="194"/>
      <c r="K22" s="200"/>
      <c r="L22" s="154"/>
      <c r="M22" s="154"/>
      <c r="N22" s="154"/>
      <c r="O22" s="154"/>
      <c r="P22" s="151"/>
      <c r="Q22" s="140"/>
      <c r="R22" s="140"/>
      <c r="S22" s="140"/>
      <c r="T22" s="140"/>
      <c r="U22" s="140"/>
      <c r="V22" s="140"/>
      <c r="W22" s="140"/>
      <c r="X22" s="140"/>
    </row>
    <row r="23" spans="1:24" s="138" customFormat="1" ht="18.75" customHeight="1" thickBot="1">
      <c r="A23" s="151">
        <v>4</v>
      </c>
      <c r="B23" s="151"/>
      <c r="C23" s="335" t="s">
        <v>545</v>
      </c>
      <c r="D23" s="335"/>
      <c r="E23" s="335"/>
      <c r="F23" s="335"/>
      <c r="G23" s="152"/>
      <c r="H23" s="152"/>
      <c r="I23" s="194"/>
      <c r="J23" s="194"/>
      <c r="K23" s="194"/>
      <c r="L23" s="163"/>
      <c r="M23" s="385">
        <f>IF(K9&lt;1,0,Tables!W48)</f>
        <v>0</v>
      </c>
      <c r="N23" s="385"/>
      <c r="O23" s="385"/>
      <c r="P23" s="151" t="s">
        <v>546</v>
      </c>
      <c r="Q23" s="140"/>
      <c r="R23" s="140"/>
      <c r="S23" s="140"/>
      <c r="T23" s="140"/>
      <c r="U23" s="140"/>
      <c r="V23" s="140"/>
      <c r="W23" s="140"/>
      <c r="X23" s="140"/>
    </row>
    <row r="24" spans="1:24" s="138" customFormat="1" ht="3.75" customHeight="1" thickBot="1">
      <c r="A24" s="151"/>
      <c r="B24" s="151"/>
      <c r="C24" s="194"/>
      <c r="D24" s="194"/>
      <c r="E24" s="194"/>
      <c r="F24" s="194"/>
      <c r="G24" s="194"/>
      <c r="H24" s="194"/>
      <c r="I24" s="194"/>
      <c r="J24" s="194"/>
      <c r="K24" s="200"/>
      <c r="L24" s="154"/>
      <c r="M24" s="154"/>
      <c r="N24" s="154"/>
      <c r="O24" s="154"/>
      <c r="P24" s="151"/>
      <c r="Q24" s="140"/>
      <c r="R24" s="140"/>
      <c r="S24" s="140"/>
      <c r="T24" s="140"/>
      <c r="U24" s="140"/>
      <c r="V24" s="140"/>
      <c r="W24" s="140"/>
      <c r="X24" s="140"/>
    </row>
    <row r="25" spans="1:24" s="138" customFormat="1" ht="3.75" customHeight="1" thickBot="1">
      <c r="A25" s="151"/>
      <c r="B25" s="151"/>
      <c r="C25" s="194"/>
      <c r="D25" s="194"/>
      <c r="E25" s="194"/>
      <c r="F25" s="194"/>
      <c r="G25" s="194"/>
      <c r="H25" s="194"/>
      <c r="I25" s="194"/>
      <c r="J25" s="194"/>
      <c r="K25" s="200"/>
      <c r="L25" s="154"/>
      <c r="M25" s="154"/>
      <c r="N25" s="154"/>
      <c r="O25" s="154"/>
      <c r="P25" s="151"/>
      <c r="Q25" s="140"/>
      <c r="R25" s="140"/>
      <c r="S25" s="140"/>
      <c r="T25" s="140"/>
      <c r="U25" s="140"/>
      <c r="V25" s="140"/>
      <c r="W25" s="140"/>
      <c r="X25" s="140"/>
    </row>
    <row r="26" spans="1:24" s="138" customFormat="1" ht="19.5" customHeight="1" thickBot="1">
      <c r="A26" s="151">
        <v>5</v>
      </c>
      <c r="B26" s="151"/>
      <c r="C26" s="335" t="s">
        <v>547</v>
      </c>
      <c r="D26" s="335"/>
      <c r="E26" s="335"/>
      <c r="F26" s="335"/>
      <c r="G26" s="152"/>
      <c r="H26" s="152"/>
      <c r="I26" s="194"/>
      <c r="J26" s="194"/>
      <c r="K26" s="194"/>
      <c r="L26" s="164" t="s">
        <v>548</v>
      </c>
      <c r="M26" s="360">
        <f>M17*M20*M23</f>
        <v>0</v>
      </c>
      <c r="N26" s="360"/>
      <c r="O26" s="360"/>
      <c r="P26" s="151" t="s">
        <v>378</v>
      </c>
      <c r="Q26" s="140"/>
      <c r="R26" s="140"/>
      <c r="S26" s="140"/>
      <c r="T26" s="140"/>
      <c r="U26" s="140"/>
      <c r="V26" s="140"/>
      <c r="W26" s="140"/>
      <c r="X26" s="140"/>
    </row>
    <row r="27" spans="1:24" s="138" customFormat="1" ht="26.25" customHeight="1" thickBot="1">
      <c r="A27" s="151"/>
      <c r="B27" s="151"/>
      <c r="C27" s="383" t="s">
        <v>549</v>
      </c>
      <c r="D27" s="383"/>
      <c r="E27" s="383"/>
      <c r="F27" s="383"/>
      <c r="G27" s="383"/>
      <c r="H27" s="383"/>
      <c r="I27" s="383"/>
      <c r="J27" s="383"/>
      <c r="K27" s="383"/>
      <c r="L27" s="383"/>
      <c r="M27" s="383"/>
      <c r="N27" s="383"/>
      <c r="O27" s="383"/>
      <c r="P27" s="151"/>
      <c r="Q27" s="140"/>
      <c r="R27" s="140"/>
      <c r="S27" s="140"/>
      <c r="T27" s="140"/>
      <c r="U27" s="140"/>
      <c r="V27" s="140"/>
      <c r="W27" s="140"/>
      <c r="X27" s="140"/>
    </row>
    <row r="28" spans="1:24" s="138" customFormat="1" ht="26.25" customHeight="1">
      <c r="A28" s="260"/>
      <c r="B28" s="260"/>
      <c r="C28" s="261"/>
      <c r="D28" s="261"/>
      <c r="E28" s="261"/>
      <c r="F28" s="261"/>
      <c r="G28" s="261"/>
      <c r="H28" s="261"/>
      <c r="I28" s="261"/>
      <c r="J28" s="261"/>
      <c r="K28" s="261"/>
      <c r="L28" s="261"/>
      <c r="M28" s="261"/>
      <c r="N28" s="261"/>
      <c r="O28" s="261"/>
      <c r="P28" s="260"/>
      <c r="Q28" s="140"/>
      <c r="R28" s="140"/>
      <c r="S28" s="140"/>
      <c r="T28" s="140"/>
      <c r="U28" s="140"/>
      <c r="V28" s="140"/>
      <c r="W28" s="140"/>
      <c r="X28" s="140"/>
    </row>
    <row r="29" spans="1:24" s="138" customFormat="1" ht="26.25" customHeight="1">
      <c r="A29" s="260"/>
      <c r="B29" s="260"/>
      <c r="C29" s="261"/>
      <c r="D29" s="261"/>
      <c r="E29" s="261"/>
      <c r="F29" s="261"/>
      <c r="G29" s="261"/>
      <c r="H29" s="261"/>
      <c r="I29" s="261"/>
      <c r="J29" s="261"/>
      <c r="K29" s="261"/>
      <c r="L29" s="261"/>
      <c r="M29" s="261"/>
      <c r="N29" s="261"/>
      <c r="O29" s="261"/>
      <c r="P29" s="260"/>
      <c r="Q29" s="140"/>
      <c r="R29" s="140"/>
      <c r="S29" s="140"/>
      <c r="T29" s="140"/>
      <c r="U29" s="140"/>
      <c r="V29" s="140"/>
      <c r="W29" s="140"/>
      <c r="X29" s="140"/>
    </row>
    <row r="30" spans="1:24" ht="12.65" customHeight="1">
      <c r="A30" s="176"/>
      <c r="B30" s="176"/>
      <c r="C30" s="176"/>
      <c r="D30" s="176"/>
      <c r="E30" s="176"/>
      <c r="F30" s="176"/>
      <c r="G30" s="176"/>
      <c r="H30" s="176"/>
      <c r="I30" s="176"/>
      <c r="J30" s="176"/>
      <c r="K30" s="176"/>
      <c r="L30" s="176"/>
      <c r="M30" s="176"/>
      <c r="N30" s="176"/>
      <c r="O30" s="176"/>
      <c r="P30" s="179"/>
      <c r="Q30" s="176"/>
      <c r="R30" s="176"/>
      <c r="S30" s="176"/>
      <c r="T30" s="176"/>
      <c r="U30" s="176"/>
    </row>
    <row r="31" spans="1:24" ht="12.65" customHeight="1">
      <c r="A31" s="176"/>
      <c r="B31" s="176"/>
      <c r="C31" s="176"/>
      <c r="D31" s="176"/>
      <c r="E31" s="176"/>
      <c r="F31" s="176"/>
      <c r="G31" s="176"/>
      <c r="H31" s="176"/>
      <c r="I31" s="176"/>
      <c r="J31" s="176"/>
      <c r="K31" s="176"/>
      <c r="L31" s="176"/>
      <c r="M31" s="176"/>
      <c r="N31" s="176"/>
      <c r="O31" s="176"/>
      <c r="P31" s="179"/>
      <c r="Q31" s="176"/>
      <c r="R31" s="176"/>
      <c r="S31" s="176"/>
      <c r="T31" s="176"/>
      <c r="U31" s="176"/>
    </row>
    <row r="32" spans="1:24" ht="12.65" customHeight="1">
      <c r="A32" s="176"/>
      <c r="B32" s="176"/>
      <c r="C32" s="176"/>
      <c r="D32" s="176"/>
      <c r="E32" s="176"/>
      <c r="F32" s="176"/>
      <c r="G32" s="176"/>
      <c r="H32" s="176"/>
      <c r="I32" s="176"/>
      <c r="J32" s="176"/>
      <c r="K32" s="176"/>
      <c r="L32" s="176"/>
      <c r="M32" s="176"/>
      <c r="N32" s="176"/>
      <c r="O32" s="176"/>
      <c r="P32" s="179"/>
      <c r="Q32" s="176"/>
      <c r="R32" s="176"/>
      <c r="S32" s="176"/>
      <c r="T32" s="176"/>
      <c r="U32" s="176"/>
    </row>
    <row r="33" spans="1:21" ht="12.65" customHeight="1">
      <c r="A33" s="176"/>
      <c r="B33" s="176"/>
      <c r="C33" s="176"/>
      <c r="D33" s="176"/>
      <c r="E33" s="176"/>
      <c r="F33" s="176"/>
      <c r="G33" s="176"/>
      <c r="H33" s="176"/>
      <c r="I33" s="176"/>
      <c r="J33" s="176"/>
      <c r="K33" s="176"/>
      <c r="L33" s="176"/>
      <c r="M33" s="176"/>
      <c r="N33" s="176"/>
      <c r="O33" s="176"/>
      <c r="P33" s="179"/>
      <c r="Q33" s="176"/>
      <c r="R33" s="176"/>
      <c r="S33" s="176"/>
      <c r="T33" s="176"/>
      <c r="U33" s="176"/>
    </row>
    <row r="34" spans="1:21" ht="12.65" customHeight="1">
      <c r="A34" s="405" t="s">
        <v>550</v>
      </c>
      <c r="B34" s="405"/>
      <c r="C34" s="405"/>
      <c r="D34" s="405"/>
      <c r="E34" s="405"/>
      <c r="F34" s="405"/>
      <c r="G34" s="405"/>
      <c r="H34" s="405"/>
      <c r="I34" s="405"/>
      <c r="J34" s="405"/>
      <c r="K34" s="405"/>
      <c r="L34" s="405"/>
      <c r="M34" s="405"/>
      <c r="N34" s="176"/>
      <c r="O34" s="176"/>
      <c r="P34" s="179"/>
      <c r="Q34" s="176"/>
      <c r="R34" s="176"/>
      <c r="S34" s="176"/>
      <c r="T34" s="176"/>
      <c r="U34" s="176"/>
    </row>
    <row r="35" spans="1:21">
      <c r="A35" s="406" t="s">
        <v>551</v>
      </c>
      <c r="B35" s="406"/>
      <c r="C35" s="406"/>
      <c r="D35" s="406"/>
      <c r="E35" s="406"/>
      <c r="F35" s="406"/>
      <c r="G35" s="407" t="s">
        <v>596</v>
      </c>
      <c r="H35" s="407"/>
      <c r="I35" s="407"/>
      <c r="J35" s="407"/>
      <c r="K35" s="407"/>
      <c r="L35" s="407"/>
      <c r="M35" s="407"/>
      <c r="N35" s="407"/>
      <c r="O35" s="407"/>
      <c r="P35" s="407"/>
      <c r="Q35" s="176"/>
      <c r="R35" s="176"/>
      <c r="S35" s="176"/>
      <c r="T35" s="176"/>
      <c r="U35" s="176"/>
    </row>
    <row r="36" spans="1:21" ht="12.65" customHeight="1">
      <c r="A36" s="406"/>
      <c r="B36" s="406"/>
      <c r="C36" s="406"/>
      <c r="D36" s="406"/>
      <c r="E36" s="406"/>
      <c r="F36" s="406"/>
      <c r="G36" s="407" t="s">
        <v>552</v>
      </c>
      <c r="H36" s="407"/>
      <c r="I36" s="407"/>
      <c r="J36" s="407" t="s">
        <v>553</v>
      </c>
      <c r="K36" s="407"/>
      <c r="L36" s="407"/>
      <c r="M36" s="407" t="s">
        <v>554</v>
      </c>
      <c r="N36" s="407"/>
      <c r="O36" s="407"/>
      <c r="P36" s="407"/>
      <c r="Q36" s="176"/>
      <c r="R36" s="176"/>
      <c r="S36" s="176"/>
      <c r="T36" s="176"/>
    </row>
    <row r="37" spans="1:21" ht="12.65" customHeight="1">
      <c r="A37" s="408" t="s">
        <v>595</v>
      </c>
      <c r="B37" s="408"/>
      <c r="C37" s="408"/>
      <c r="D37" s="408"/>
      <c r="E37" s="408"/>
      <c r="F37" s="408"/>
      <c r="G37" s="409">
        <v>19</v>
      </c>
      <c r="H37" s="409"/>
      <c r="I37" s="409"/>
      <c r="J37" s="409">
        <v>40</v>
      </c>
      <c r="K37" s="409"/>
      <c r="L37" s="409"/>
      <c r="M37" s="409">
        <v>50</v>
      </c>
      <c r="N37" s="409"/>
      <c r="O37" s="409"/>
      <c r="P37" s="409"/>
      <c r="Q37" s="176"/>
      <c r="R37" s="176"/>
      <c r="S37" s="176"/>
      <c r="T37" s="176"/>
    </row>
    <row r="38" spans="1:21" ht="12.65" customHeight="1">
      <c r="A38" s="408" t="s">
        <v>555</v>
      </c>
      <c r="B38" s="408"/>
      <c r="C38" s="408"/>
      <c r="D38" s="408"/>
      <c r="E38" s="408"/>
      <c r="F38" s="408"/>
      <c r="G38" s="409">
        <v>19</v>
      </c>
      <c r="H38" s="409"/>
      <c r="I38" s="409"/>
      <c r="J38" s="409">
        <v>19</v>
      </c>
      <c r="K38" s="409"/>
      <c r="L38" s="409"/>
      <c r="M38" s="409">
        <v>41</v>
      </c>
      <c r="N38" s="409"/>
      <c r="O38" s="409"/>
      <c r="P38" s="409"/>
      <c r="Q38" s="176"/>
      <c r="R38" s="176"/>
      <c r="S38" s="176"/>
      <c r="T38" s="176"/>
    </row>
    <row r="39" spans="1:21" ht="50.25" customHeight="1">
      <c r="A39" s="411" t="s">
        <v>556</v>
      </c>
      <c r="B39" s="411"/>
      <c r="C39" s="411"/>
      <c r="D39" s="411"/>
      <c r="E39" s="411"/>
      <c r="F39" s="411"/>
      <c r="G39" s="411"/>
      <c r="H39" s="411"/>
      <c r="I39" s="411"/>
      <c r="J39" s="411"/>
      <c r="K39" s="411"/>
      <c r="L39" s="411"/>
      <c r="M39" s="411"/>
      <c r="N39" s="411"/>
      <c r="O39" s="411"/>
      <c r="P39" s="411"/>
      <c r="Q39" s="176"/>
      <c r="R39" s="176"/>
      <c r="S39" s="176"/>
      <c r="T39" s="176"/>
      <c r="U39" s="176"/>
    </row>
    <row r="40" spans="1:21" ht="12" customHeight="1">
      <c r="A40" s="176"/>
      <c r="B40" s="176"/>
      <c r="C40" s="176"/>
      <c r="D40" s="176"/>
      <c r="E40" s="176"/>
      <c r="F40" s="176"/>
      <c r="G40" s="176"/>
      <c r="H40" s="176"/>
      <c r="I40" s="176"/>
      <c r="J40" s="176"/>
      <c r="K40" s="176"/>
      <c r="L40" s="176"/>
      <c r="M40" s="176"/>
      <c r="N40" s="176"/>
      <c r="O40" s="176"/>
      <c r="P40" s="176"/>
      <c r="Q40" s="176"/>
      <c r="R40" s="176"/>
      <c r="S40" s="176"/>
      <c r="T40" s="176"/>
      <c r="U40" s="176"/>
    </row>
    <row r="41" spans="1:21" s="201" customFormat="1" ht="12.65" customHeight="1">
      <c r="A41" s="262" t="s">
        <v>593</v>
      </c>
      <c r="B41" s="263"/>
      <c r="C41" s="263"/>
      <c r="D41" s="263"/>
      <c r="E41" s="263"/>
      <c r="F41" s="202"/>
      <c r="G41" s="202"/>
      <c r="H41" s="202"/>
      <c r="I41" s="202"/>
      <c r="J41" s="202"/>
      <c r="K41" s="202"/>
      <c r="L41" s="202"/>
      <c r="M41" s="202"/>
      <c r="N41" s="202"/>
      <c r="O41" s="202"/>
      <c r="P41" s="202"/>
      <c r="Q41" s="202"/>
      <c r="R41" s="202"/>
      <c r="S41" s="202"/>
      <c r="T41" s="202"/>
      <c r="U41" s="202"/>
    </row>
    <row r="42" spans="1:21" ht="12.65" customHeight="1">
      <c r="A42" s="412" t="s">
        <v>557</v>
      </c>
      <c r="B42" s="413"/>
      <c r="C42" s="413"/>
      <c r="D42" s="413"/>
      <c r="E42" s="413"/>
      <c r="F42" s="413"/>
      <c r="G42" s="414"/>
      <c r="H42" s="415" t="s">
        <v>558</v>
      </c>
      <c r="I42" s="416"/>
      <c r="J42" s="176"/>
      <c r="K42" s="176"/>
      <c r="L42" s="176"/>
      <c r="M42" s="176"/>
      <c r="N42" s="176"/>
      <c r="O42" s="176"/>
      <c r="P42" s="179"/>
      <c r="Q42" s="176"/>
      <c r="R42" s="176"/>
      <c r="S42" s="176"/>
      <c r="T42" s="176"/>
      <c r="U42" s="176"/>
    </row>
    <row r="43" spans="1:21" ht="12.65" customHeight="1">
      <c r="A43" s="417" t="s">
        <v>594</v>
      </c>
      <c r="B43" s="418"/>
      <c r="C43" s="418"/>
      <c r="D43" s="418"/>
      <c r="E43" s="418"/>
      <c r="F43" s="418"/>
      <c r="G43" s="419"/>
      <c r="H43" s="420">
        <v>1893000</v>
      </c>
      <c r="I43" s="421"/>
      <c r="J43" s="176"/>
      <c r="K43" s="176"/>
      <c r="L43" s="176"/>
      <c r="M43" s="176"/>
      <c r="N43" s="176"/>
      <c r="O43" s="176"/>
      <c r="P43" s="179"/>
      <c r="Q43" s="176"/>
      <c r="R43" s="176"/>
      <c r="S43" s="176"/>
      <c r="T43" s="176"/>
      <c r="U43" s="176"/>
    </row>
    <row r="44" spans="1:21" ht="26.25" customHeight="1">
      <c r="A44" s="410" t="s">
        <v>580</v>
      </c>
      <c r="B44" s="410"/>
      <c r="C44" s="410"/>
      <c r="D44" s="410"/>
      <c r="E44" s="410"/>
      <c r="F44" s="410"/>
      <c r="G44" s="410"/>
      <c r="H44" s="410"/>
      <c r="I44" s="410"/>
      <c r="J44" s="410"/>
      <c r="K44" s="410"/>
      <c r="L44" s="410"/>
      <c r="M44" s="410"/>
      <c r="N44" s="410"/>
      <c r="O44" s="410"/>
      <c r="P44" s="410"/>
      <c r="Q44" s="176"/>
      <c r="R44" s="176"/>
      <c r="S44" s="176"/>
      <c r="T44" s="176"/>
      <c r="U44" s="176"/>
    </row>
    <row r="45" spans="1:21" ht="12.65" customHeight="1">
      <c r="A45" s="176"/>
      <c r="B45" s="176"/>
      <c r="C45" s="176"/>
      <c r="D45" s="176"/>
      <c r="E45" s="176"/>
      <c r="F45" s="176"/>
      <c r="G45" s="176"/>
      <c r="H45" s="176"/>
      <c r="I45" s="176"/>
      <c r="J45" s="176"/>
      <c r="K45" s="176"/>
      <c r="L45" s="176"/>
      <c r="M45" s="176"/>
      <c r="N45" s="176"/>
      <c r="O45" s="176"/>
      <c r="P45" s="179"/>
      <c r="Q45" s="176"/>
      <c r="R45" s="176"/>
      <c r="S45" s="176"/>
      <c r="T45" s="176"/>
      <c r="U45" s="176"/>
    </row>
    <row r="46" spans="1:21" ht="12.65" customHeight="1">
      <c r="A46" s="176"/>
      <c r="B46" s="176"/>
      <c r="C46" s="176"/>
      <c r="D46" s="176"/>
      <c r="E46" s="176"/>
      <c r="F46" s="176"/>
      <c r="G46" s="176"/>
      <c r="H46" s="176"/>
      <c r="I46" s="176"/>
      <c r="J46" s="176"/>
      <c r="K46" s="176"/>
      <c r="L46" s="176"/>
      <c r="M46" s="176"/>
      <c r="N46" s="176"/>
      <c r="O46" s="176"/>
      <c r="P46" s="179"/>
      <c r="Q46" s="176"/>
      <c r="R46" s="176"/>
      <c r="S46" s="176"/>
      <c r="T46" s="176"/>
      <c r="U46" s="176"/>
    </row>
    <row r="47" spans="1:21">
      <c r="A47" s="176"/>
      <c r="B47" s="176"/>
      <c r="C47" s="176"/>
      <c r="D47" s="176"/>
      <c r="E47" s="176"/>
      <c r="F47" s="176"/>
      <c r="G47" s="176"/>
      <c r="H47" s="176"/>
      <c r="I47" s="176"/>
      <c r="J47" s="176"/>
      <c r="K47" s="176"/>
      <c r="L47" s="176"/>
      <c r="M47" s="176"/>
      <c r="N47" s="176"/>
      <c r="O47" s="176"/>
      <c r="P47" s="179"/>
      <c r="Q47" s="176"/>
      <c r="R47" s="176"/>
      <c r="S47" s="176"/>
      <c r="T47" s="176"/>
      <c r="U47" s="176"/>
    </row>
    <row r="48" spans="1:21">
      <c r="A48" s="176"/>
      <c r="B48" s="176"/>
      <c r="C48" s="176"/>
      <c r="D48" s="176"/>
      <c r="E48" s="176"/>
      <c r="F48" s="176"/>
      <c r="G48" s="176"/>
      <c r="H48" s="176"/>
      <c r="I48" s="176"/>
      <c r="J48" s="176"/>
      <c r="K48" s="176"/>
      <c r="L48" s="176"/>
      <c r="M48" s="176"/>
      <c r="N48" s="176"/>
      <c r="O48" s="176"/>
      <c r="P48" s="179"/>
      <c r="Q48" s="176"/>
      <c r="R48" s="176"/>
      <c r="S48" s="176"/>
      <c r="T48" s="176"/>
      <c r="U48" s="176"/>
    </row>
    <row r="49" spans="1:21">
      <c r="A49" s="176"/>
      <c r="B49" s="176"/>
      <c r="C49" s="176"/>
      <c r="D49" s="176"/>
      <c r="E49" s="176"/>
      <c r="F49" s="176"/>
      <c r="G49" s="176"/>
      <c r="H49" s="176"/>
      <c r="I49" s="176"/>
      <c r="J49" s="176"/>
      <c r="K49" s="176"/>
      <c r="L49" s="176"/>
      <c r="M49" s="176"/>
      <c r="N49" s="176"/>
      <c r="O49" s="176"/>
      <c r="P49" s="179"/>
      <c r="Q49" s="176"/>
      <c r="R49" s="176"/>
      <c r="S49" s="176"/>
      <c r="T49" s="176"/>
      <c r="U49" s="176"/>
    </row>
  </sheetData>
  <sheetProtection algorithmName="SHA-512" hashValue="J3+cjTKjwYUnL2bpt6Tj9DEYxUZuu1dzrf80gHXcf1tDjtDOpvxhx5N93hjtrpbqHZXxjnLdmFx5KWI1SR5L3w==" saltValue="RJ2I+7OBExgj59jwqVm+5w==" spinCount="100000" sheet="1" selectLockedCells="1"/>
  <protectedRanges>
    <protectedRange sqref="J7:P7" name="Range2"/>
    <protectedRange sqref="P12:P14 M12:N12 C27:D29 L26:O26 M17:O17 L23:O23 L20:O20" name="Range5_1"/>
    <protectedRange sqref="K26:K29 K20 K23" name="Range9_2"/>
    <protectedRange sqref="G8:H8 M8:P11" name="Range1_1"/>
  </protectedRanges>
  <mergeCells count="64">
    <mergeCell ref="A44:P44"/>
    <mergeCell ref="A39:P39"/>
    <mergeCell ref="A42:G42"/>
    <mergeCell ref="H42:I42"/>
    <mergeCell ref="A43:G43"/>
    <mergeCell ref="H43:I43"/>
    <mergeCell ref="A37:F37"/>
    <mergeCell ref="G37:I37"/>
    <mergeCell ref="J37:L37"/>
    <mergeCell ref="M37:P37"/>
    <mergeCell ref="A38:F38"/>
    <mergeCell ref="G38:I38"/>
    <mergeCell ref="J38:L38"/>
    <mergeCell ref="M38:P38"/>
    <mergeCell ref="C26:F26"/>
    <mergeCell ref="M26:O26"/>
    <mergeCell ref="C27:O27"/>
    <mergeCell ref="A34:M34"/>
    <mergeCell ref="A35:F36"/>
    <mergeCell ref="G35:P35"/>
    <mergeCell ref="G36:I36"/>
    <mergeCell ref="J36:L36"/>
    <mergeCell ref="M36:P36"/>
    <mergeCell ref="C17:I17"/>
    <mergeCell ref="M17:O17"/>
    <mergeCell ref="C20:F20"/>
    <mergeCell ref="M20:O20"/>
    <mergeCell ref="C23:F23"/>
    <mergeCell ref="M23:O23"/>
    <mergeCell ref="M16:O16"/>
    <mergeCell ref="C15:D15"/>
    <mergeCell ref="E15:F15"/>
    <mergeCell ref="G15:H15"/>
    <mergeCell ref="I15:J15"/>
    <mergeCell ref="K15:L15"/>
    <mergeCell ref="M15:O15"/>
    <mergeCell ref="C16:D16"/>
    <mergeCell ref="E16:F16"/>
    <mergeCell ref="G16:H16"/>
    <mergeCell ref="I16:J16"/>
    <mergeCell ref="K16:L16"/>
    <mergeCell ref="M14:O14"/>
    <mergeCell ref="C13:D13"/>
    <mergeCell ref="E13:F13"/>
    <mergeCell ref="G13:H13"/>
    <mergeCell ref="I13:J13"/>
    <mergeCell ref="K13:L13"/>
    <mergeCell ref="M13:O13"/>
    <mergeCell ref="C14:D14"/>
    <mergeCell ref="E14:F14"/>
    <mergeCell ref="G14:H14"/>
    <mergeCell ref="I14:J14"/>
    <mergeCell ref="K14:L14"/>
    <mergeCell ref="M12:O12"/>
    <mergeCell ref="C4:P4"/>
    <mergeCell ref="C7:F7"/>
    <mergeCell ref="K8:L8"/>
    <mergeCell ref="K9:L9"/>
    <mergeCell ref="K10:L10"/>
    <mergeCell ref="C12:D12"/>
    <mergeCell ref="E12:F12"/>
    <mergeCell ref="G12:H12"/>
    <mergeCell ref="I12:J12"/>
    <mergeCell ref="K12:L12"/>
  </mergeCells>
  <printOptions horizontalCentered="1"/>
  <pageMargins left="0.74803149606299213" right="0.70866141732283472" top="0.74803149606299213" bottom="0.9055118110236221" header="0.39370078740157483" footer="0.39370078740157483"/>
  <pageSetup paperSize="9" scale="95" orientation="portrait" r:id="rId1"/>
  <headerFooter scaleWithDoc="0" alignWithMargins="0">
    <oddHeader xml:space="preserve">&amp;L&amp;"-,Regular"&amp;8&amp;F&amp;R&amp;"-,Regular"&amp;8&amp;A
________________________________________________________________________________________
</oddHeader>
    <oddFooter>&amp;L&amp;"-,Regular"&amp;8________________________________________________________________________________________
NZ Transport Agency’s Economic evaluation manual 
Effective from Jul 2013</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2.xml><?xml version="1.0" encoding="utf-8"?>
<ds:datastoreItem xmlns:ds="http://schemas.openxmlformats.org/officeDocument/2006/customXml" ds:itemID="{B40ADFC8-7E93-4CC5-9466-1056BF6A8B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85102F-2536-46FF-9ECB-709E87AFDB07}">
  <ds:schemaRefs>
    <ds:schemaRef ds:uri="http://purl.org/dc/term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610edd1d-c37b-469a-931b-7a7fbdbef28d"/>
    <ds:schemaRef ds:uri="http://www.w3.org/XML/1998/namespace"/>
    <ds:schemaRef ds:uri="http://purl.org/dc/elements/1.1/"/>
    <ds:schemaRef ds:uri="http://schemas.microsoft.com/office/infopath/2007/PartnerControls"/>
    <ds:schemaRef ds:uri="fe711059-3473-4d0a-bf90-08974e9027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AST</vt:lpstr>
      <vt:lpstr>Benefits Framework</vt:lpstr>
      <vt:lpstr>W1 - Summary_Upload</vt:lpstr>
      <vt:lpstr>Overview and guide</vt:lpstr>
      <vt:lpstr>SP6-1</vt:lpstr>
      <vt:lpstr>SP6-2 (1)</vt:lpstr>
      <vt:lpstr>SP6-2 (2)</vt:lpstr>
      <vt:lpstr>SP6-3</vt:lpstr>
      <vt:lpstr>SP6-4</vt:lpstr>
      <vt:lpstr>SP6-5</vt:lpstr>
      <vt:lpstr>Tables</vt:lpstr>
      <vt:lpstr>Cost estimates</vt:lpstr>
      <vt:lpstr>Sensitivity testing</vt:lpstr>
      <vt:lpstr>Working</vt:lpstr>
      <vt:lpstr>Notes</vt:lpstr>
      <vt:lpstr>'SP6-4'!_Toc366160998</vt:lpstr>
      <vt:lpstr>'SP6-4'!_Toc366160999</vt:lpstr>
      <vt:lpstr>OVG</vt:lpstr>
      <vt:lpstr>'SP6-1'!Print_Area</vt:lpstr>
      <vt:lpstr>'SP6-2 (1)'!Print_Area</vt:lpstr>
      <vt:lpstr>'SP6-2 (2)'!Print_Area</vt:lpstr>
      <vt:lpstr>'SP6-3'!Print_Area</vt:lpstr>
      <vt:lpstr>'SP6-4'!Print_Area</vt:lpstr>
      <vt:lpstr>'SP6-5'!Print_Area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2023-04-14T01:44:41Z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