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C:\Users\BrendanF\AppData\Roaming\OpenText\OTEdit\EC_infohub\c54488436\"/>
    </mc:Choice>
  </mc:AlternateContent>
  <xr:revisionPtr revIDLastSave="0" documentId="13_ncr:1_{970A28B0-192C-430B-A293-543F5AB92D04}" xr6:coauthVersionLast="47" xr6:coauthVersionMax="47" xr10:uidLastSave="{00000000-0000-0000-0000-000000000000}"/>
  <workbookProtection workbookAlgorithmName="SHA-512" workbookHashValue="2CaOoJ8aj7z2KccMqdUYjxdK0GlIIe5xleJhIm3lHQGi6d2CC3Ob87Mfxl3oyFs99gHGNA+oOvs0rRMIuhL4IA==" workbookSaltValue="KMLj/wwsaT/yYqTk4YiLFA==" workbookSpinCount="100000" lockStructure="1"/>
  <bookViews>
    <workbookView xWindow="-15135" yWindow="-16470" windowWidth="29040" windowHeight="15840" tabRatio="733" xr2:uid="{00000000-000D-0000-FFFF-FFFF00000000}"/>
  </bookViews>
  <sheets>
    <sheet name="AST" sheetId="2" r:id="rId1"/>
    <sheet name="Benefits Framework" sheetId="3" state="hidden" r:id="rId2"/>
    <sheet name="W1 - Summary_Upload" sheetId="77" state="hidden" r:id="rId3"/>
    <sheet name="Overview and guide" sheetId="78" r:id="rId4"/>
    <sheet name="SP13-1" sheetId="79" r:id="rId5"/>
    <sheet name="SP13-2" sheetId="80" r:id="rId6"/>
    <sheet name="SP13-3" sheetId="81" r:id="rId7"/>
    <sheet name="SP13-4" sheetId="82" r:id="rId8"/>
    <sheet name="SP13-5" sheetId="83" r:id="rId9"/>
    <sheet name="Tables" sheetId="84" state="hidden" r:id="rId10"/>
    <sheet name="Cost Estimates" sheetId="85" r:id="rId11"/>
    <sheet name="Sensitivity" sheetId="86" r:id="rId12"/>
    <sheet name="Working" sheetId="87" r:id="rId13"/>
    <sheet name="Notes" sheetId="88" r:id="rId14"/>
  </sheets>
  <definedNames>
    <definedName name="_sp111">#REF!</definedName>
    <definedName name="_sp112">#REF!</definedName>
    <definedName name="_sp1131">#REF!</definedName>
    <definedName name="_sp1132">#REF!</definedName>
    <definedName name="_sp1133">#REF!</definedName>
    <definedName name="_sp114">#REF!</definedName>
    <definedName name="_sp115">#REF!</definedName>
    <definedName name="_sp116">#REF!</definedName>
    <definedName name="_sp117">#REF!</definedName>
    <definedName name="_sp118">#REF!</definedName>
    <definedName name="_sp31">#REF!</definedName>
    <definedName name="_sp32">#REF!</definedName>
    <definedName name="_sp331">#REF!</definedName>
    <definedName name="_sp332">#REF!</definedName>
    <definedName name="_sp333">#REF!</definedName>
    <definedName name="_sp34">#REF!</definedName>
    <definedName name="_sp35">#REF!</definedName>
    <definedName name="_sp36">#REF!</definedName>
    <definedName name="_sp37">#REF!</definedName>
    <definedName name="_Toc149723404" localSheetId="9">Tables!#REF!</definedName>
    <definedName name="_Toc149723405" localSheetId="9">Tables!#REF!</definedName>
    <definedName name="_Toc149723406" localSheetId="9">Tables!#REF!</definedName>
    <definedName name="_Toc149723407" localSheetId="9">Tables!#REF!</definedName>
    <definedName name="_Toc149723408" localSheetId="9">Tables!#REF!</definedName>
    <definedName name="_Toc149723409" localSheetId="9">Tables!#REF!</definedName>
    <definedName name="_Toc18127489" localSheetId="9">Tables!#REF!</definedName>
    <definedName name="_Toc18207243" localSheetId="9">Tables!#REF!</definedName>
    <definedName name="_Toc18207244" localSheetId="9">Tables!#REF!</definedName>
    <definedName name="_Toc18207246" localSheetId="9">Tables!#REF!</definedName>
    <definedName name="_Toc18207247" localSheetId="9">Tables!#REF!</definedName>
    <definedName name="_Toc18207248" localSheetId="9">Tables!#REF!</definedName>
    <definedName name="_Toc18207249" localSheetId="9">Tables!#REF!</definedName>
    <definedName name="_Toc18207251" localSheetId="9">Tables!#REF!</definedName>
    <definedName name="_Toc18207253" localSheetId="9">Tables!#REF!</definedName>
    <definedName name="_Toc18207255" localSheetId="9">Tables!#REF!</definedName>
    <definedName name="OG">#REF!</definedName>
    <definedName name="_xlnm.Print_Area" localSheetId="4">'SP13-1'!$A$2:$O$48</definedName>
    <definedName name="_xlnm.Print_Area" localSheetId="5">'SP13-2'!$A$2:$I$37</definedName>
    <definedName name="_xlnm.Print_Area" localSheetId="6">'SP13-3'!$A$2:$N$22</definedName>
    <definedName name="_xlnm.Print_Area" localSheetId="7">'SP13-4'!$A$2:$L$30</definedName>
    <definedName name="_xlnm.Print_Area" localSheetId="8">'SP13-5'!$A$2:$K$32</definedName>
    <definedName name="_xlnm.Print_Area" localSheetId="2">'W1 - Summary_Upload'!$A$1:$J$92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0" i="2" l="1"/>
  <c r="E3" i="2"/>
  <c r="F12" i="81"/>
  <c r="G42" i="84" l="1"/>
  <c r="H42" i="84" s="1"/>
  <c r="F42" i="84"/>
  <c r="F41" i="84"/>
  <c r="G41" i="84" s="1"/>
  <c r="H41" i="84" s="1"/>
  <c r="G40" i="84"/>
  <c r="H40" i="84" s="1"/>
  <c r="F35" i="80" s="1"/>
  <c r="H35" i="80" s="1"/>
  <c r="F40" i="84"/>
  <c r="H39" i="84"/>
  <c r="F34" i="80" s="1"/>
  <c r="H34" i="80" s="1"/>
  <c r="G39" i="84"/>
  <c r="F39" i="84"/>
  <c r="G38" i="84"/>
  <c r="H38" i="84" s="1"/>
  <c r="F33" i="80" s="1"/>
  <c r="H33" i="80" s="1"/>
  <c r="F38" i="84"/>
  <c r="F37" i="84"/>
  <c r="G37" i="84" s="1"/>
  <c r="H37" i="84" s="1"/>
  <c r="F32" i="80" s="1"/>
  <c r="H32" i="80" s="1"/>
  <c r="H9" i="84"/>
  <c r="G9" i="84"/>
  <c r="F9" i="84"/>
  <c r="J8" i="84"/>
  <c r="F8" i="84"/>
  <c r="G8" i="84" s="1"/>
  <c r="H8" i="84" s="1"/>
  <c r="H7" i="84"/>
  <c r="F21" i="80" s="1"/>
  <c r="H21" i="80" s="1"/>
  <c r="G7" i="84"/>
  <c r="F7" i="84"/>
  <c r="G6" i="84"/>
  <c r="H6" i="84" s="1"/>
  <c r="F20" i="80" s="1"/>
  <c r="H20" i="80" s="1"/>
  <c r="F6" i="84"/>
  <c r="J5" i="84"/>
  <c r="F5" i="84"/>
  <c r="G5" i="84" s="1"/>
  <c r="H5" i="84" s="1"/>
  <c r="F19" i="80" s="1"/>
  <c r="H19" i="80" s="1"/>
  <c r="F4" i="84"/>
  <c r="G4" i="84" s="1"/>
  <c r="H4" i="84" s="1"/>
  <c r="F18" i="80" s="1"/>
  <c r="H18" i="80" s="1"/>
  <c r="J3" i="84"/>
  <c r="I2" i="84"/>
  <c r="L2" i="84" s="1"/>
  <c r="I2" i="83"/>
  <c r="J28" i="82"/>
  <c r="N14" i="82"/>
  <c r="N13" i="82"/>
  <c r="N12" i="82"/>
  <c r="N11" i="82"/>
  <c r="N10" i="82"/>
  <c r="N9" i="82"/>
  <c r="J2" i="82"/>
  <c r="K21" i="81"/>
  <c r="F10" i="83" s="1"/>
  <c r="L12" i="81"/>
  <c r="J12" i="81"/>
  <c r="H12" i="81"/>
  <c r="K15" i="81"/>
  <c r="L2" i="81"/>
  <c r="H29" i="80"/>
  <c r="H16" i="80"/>
  <c r="H2" i="80"/>
  <c r="I34" i="79"/>
  <c r="A69" i="84" s="1"/>
  <c r="I33" i="79"/>
  <c r="I32" i="79"/>
  <c r="I31" i="79"/>
  <c r="A71" i="84" s="1"/>
  <c r="C111" i="77"/>
  <c r="C110" i="77"/>
  <c r="C109" i="77"/>
  <c r="C108" i="77"/>
  <c r="C107" i="77"/>
  <c r="C106" i="77"/>
  <c r="C105" i="77"/>
  <c r="C104" i="77"/>
  <c r="C103" i="77"/>
  <c r="C102" i="77"/>
  <c r="C101" i="77"/>
  <c r="C100" i="77"/>
  <c r="C99" i="77"/>
  <c r="C98" i="77"/>
  <c r="C97" i="77"/>
  <c r="C95" i="77"/>
  <c r="C94" i="77"/>
  <c r="C93" i="77"/>
  <c r="C92" i="77"/>
  <c r="C91" i="77"/>
  <c r="C90" i="77"/>
  <c r="C89" i="77"/>
  <c r="C88" i="77"/>
  <c r="C87" i="77"/>
  <c r="C84" i="77"/>
  <c r="C83" i="77"/>
  <c r="C82" i="77"/>
  <c r="C81" i="77"/>
  <c r="C80" i="77"/>
  <c r="C79" i="77"/>
  <c r="C78" i="77"/>
  <c r="C77" i="77"/>
  <c r="C76" i="77"/>
  <c r="C75" i="77"/>
  <c r="C74" i="77"/>
  <c r="C73" i="77"/>
  <c r="C72" i="77"/>
  <c r="C71" i="77"/>
  <c r="C70" i="77"/>
  <c r="C68" i="77"/>
  <c r="C67" i="77"/>
  <c r="C66" i="77"/>
  <c r="C65" i="77"/>
  <c r="C63" i="77"/>
  <c r="C61" i="77"/>
  <c r="F60" i="77"/>
  <c r="C59" i="77"/>
  <c r="C58" i="77"/>
  <c r="C57" i="77"/>
  <c r="C56" i="77"/>
  <c r="C55" i="77"/>
  <c r="C54" i="77"/>
  <c r="C53" i="77"/>
  <c r="C52" i="77"/>
  <c r="C51" i="77"/>
  <c r="C50" i="77"/>
  <c r="C49" i="77"/>
  <c r="C48" i="77"/>
  <c r="I47" i="77"/>
  <c r="C45" i="77" s="1"/>
  <c r="H47" i="77"/>
  <c r="G47" i="77"/>
  <c r="C43" i="77" s="1"/>
  <c r="F47" i="77"/>
  <c r="C47" i="77"/>
  <c r="C46" i="77"/>
  <c r="C44" i="77"/>
  <c r="C42" i="77"/>
  <c r="C41" i="77"/>
  <c r="C40" i="77"/>
  <c r="C39" i="77"/>
  <c r="C38" i="77"/>
  <c r="C37" i="77"/>
  <c r="C36" i="77"/>
  <c r="C35" i="77"/>
  <c r="C34" i="77"/>
  <c r="C33" i="77"/>
  <c r="C32" i="77"/>
  <c r="C31" i="77"/>
  <c r="C30" i="77"/>
  <c r="C29" i="77"/>
  <c r="C28" i="77"/>
  <c r="C27" i="77"/>
  <c r="C26" i="77"/>
  <c r="C25" i="77"/>
  <c r="C24" i="77"/>
  <c r="C23" i="77"/>
  <c r="C22" i="77"/>
  <c r="C21" i="77"/>
  <c r="C20" i="77"/>
  <c r="F19" i="77"/>
  <c r="C19" i="77"/>
  <c r="F18" i="77"/>
  <c r="C18" i="77"/>
  <c r="C17" i="77"/>
  <c r="F16" i="77"/>
  <c r="C16" i="77"/>
  <c r="F15" i="77"/>
  <c r="C15" i="77"/>
  <c r="C14" i="77"/>
  <c r="C13" i="77"/>
  <c r="F12" i="77"/>
  <c r="C4" i="77" s="1"/>
  <c r="C12" i="77"/>
  <c r="F11" i="77"/>
  <c r="C11" i="77"/>
  <c r="F10" i="77"/>
  <c r="C3" i="77" s="1"/>
  <c r="C10" i="77"/>
  <c r="C9" i="77"/>
  <c r="F8" i="77"/>
  <c r="C2" i="77" s="1"/>
  <c r="C8" i="77"/>
  <c r="F7" i="77"/>
  <c r="C7" i="77"/>
  <c r="F6" i="77"/>
  <c r="C6" i="77"/>
  <c r="C5" i="77"/>
  <c r="F4" i="77"/>
  <c r="F3" i="77"/>
  <c r="O15" i="82" l="1"/>
  <c r="F71" i="84" s="1"/>
  <c r="J15" i="82"/>
  <c r="A82" i="84" s="1"/>
  <c r="E82" i="84" s="1"/>
  <c r="L3" i="84"/>
  <c r="H22" i="83" s="1"/>
  <c r="J22" i="83" s="1"/>
  <c r="H36" i="80"/>
  <c r="L5" i="84"/>
  <c r="E69" i="84"/>
  <c r="D69" i="84"/>
  <c r="C69" i="84"/>
  <c r="H22" i="80"/>
  <c r="A72" i="84"/>
  <c r="L4" i="84"/>
  <c r="F10" i="80" s="1"/>
  <c r="H10" i="80" s="1"/>
  <c r="F8" i="2" s="1"/>
  <c r="F12" i="2" s="1"/>
  <c r="L6" i="84"/>
  <c r="L8" i="84"/>
  <c r="A80" i="84"/>
  <c r="N15" i="82"/>
  <c r="A70" i="84"/>
  <c r="C82" i="84" l="1"/>
  <c r="D82" i="84"/>
  <c r="F82" i="84" s="1"/>
  <c r="H29" i="82"/>
  <c r="J29" i="82" s="1"/>
  <c r="I17" i="2" s="1"/>
  <c r="F69" i="84"/>
  <c r="D28" i="83"/>
  <c r="F28" i="83" s="1"/>
  <c r="F31" i="83" s="1"/>
  <c r="D16" i="83"/>
  <c r="F16" i="83" s="1"/>
  <c r="J19" i="83" s="1"/>
  <c r="F13" i="80"/>
  <c r="H13" i="80" s="1"/>
  <c r="G59" i="77" s="1"/>
  <c r="C62" i="77" s="1"/>
  <c r="G58" i="77"/>
  <c r="C60" i="77" s="1"/>
  <c r="A79" i="84"/>
  <c r="F72" i="84"/>
  <c r="B79" i="84"/>
  <c r="E72" i="84"/>
  <c r="D72" i="84"/>
  <c r="D79" i="84"/>
  <c r="C72" i="84"/>
  <c r="C79" i="84"/>
  <c r="H70" i="84"/>
  <c r="G70" i="84"/>
  <c r="A83" i="84"/>
  <c r="F70" i="84"/>
  <c r="C70" i="84"/>
  <c r="E70" i="84"/>
  <c r="D70" i="84"/>
  <c r="F113" i="84"/>
  <c r="E80" i="84"/>
  <c r="E40" i="79" l="1"/>
  <c r="L40" i="79" s="1"/>
  <c r="H26" i="80"/>
  <c r="E79" i="84"/>
  <c r="E83" i="84"/>
  <c r="G83" i="84" s="1"/>
  <c r="E113" i="84" s="1"/>
  <c r="G72" i="84"/>
  <c r="J70" i="84"/>
  <c r="G24" i="2"/>
  <c r="F68" i="77" l="1"/>
  <c r="I8" i="2"/>
  <c r="M49" i="79"/>
  <c r="L37" i="79"/>
  <c r="I10" i="2" s="1"/>
  <c r="B96" i="84"/>
  <c r="B106" i="84"/>
  <c r="A96" i="84"/>
  <c r="C96" i="84" s="1"/>
  <c r="E114" i="84" s="1"/>
  <c r="A106" i="84"/>
  <c r="C106" i="84" s="1"/>
  <c r="E115" i="84" s="1"/>
  <c r="C69" i="77" l="1"/>
  <c r="F84" i="77"/>
  <c r="C85" i="77" s="1"/>
  <c r="H68" i="77"/>
  <c r="L43" i="79"/>
  <c r="L46" i="79"/>
  <c r="Q45" i="79" s="1"/>
  <c r="G60" i="77"/>
  <c r="C64" i="77" s="1"/>
  <c r="H84" i="77" l="1"/>
  <c r="C112" i="77" s="1"/>
  <c r="C96" i="77"/>
  <c r="I11" i="2"/>
  <c r="R45" i="79"/>
  <c r="F88" i="77"/>
  <c r="C86" i="77" s="1"/>
  <c r="C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Kilonback</author>
    <author>Shan Lu</author>
  </authors>
  <commentList>
    <comment ref="B4" authorId="0" shapeId="0" xr:uid="{00000000-0006-0000-0000-000001000000}">
      <text>
        <r>
          <rPr>
            <sz val="10"/>
            <color indexed="9"/>
            <rFont val="Calibri"/>
            <family val="2"/>
          </rPr>
          <t>Problem/opportunity statement as defined by the business case.</t>
        </r>
      </text>
    </comment>
    <comment ref="D4" authorId="0" shapeId="0" xr:uid="{00000000-0006-0000-0000-000002000000}">
      <text>
        <r>
          <rPr>
            <sz val="10"/>
            <color indexed="9"/>
            <rFont val="Calibri"/>
            <family val="2"/>
          </rPr>
          <t>The intended outcomes or goals of an investment.</t>
        </r>
      </text>
    </comment>
    <comment ref="F4" authorId="0" shapeId="0" xr:uid="{00000000-0006-0000-0000-000003000000}">
      <text>
        <r>
          <rPr>
            <sz val="10"/>
            <color indexed="9"/>
            <rFont val="Calibri"/>
            <family val="2"/>
          </rPr>
          <t>Summary of how a project gives effect to GPS priorities (high level outcome).</t>
        </r>
      </text>
    </comment>
    <comment ref="H4" authorId="0" shapeId="0" xr:uid="{00000000-0006-0000-0000-000004000000}">
      <text>
        <r>
          <rPr>
            <sz val="10"/>
            <color indexed="9"/>
            <rFont val="Calibri"/>
            <family val="2"/>
          </rPr>
          <t>Summary of how a project gives effect to local community outcomes.</t>
        </r>
      </text>
    </comment>
    <comment ref="B7" authorId="0" shapeId="0" xr:uid="{00000000-0006-0000-0000-000014000000}">
      <text>
        <r>
          <rPr>
            <sz val="10"/>
            <color theme="0"/>
            <rFont val="Calibri"/>
            <family val="2"/>
          </rPr>
          <t>Aggregate description of non-monetised impacts of this option, including quantative and qualitative description.</t>
        </r>
        <r>
          <rPr>
            <sz val="11"/>
            <color theme="0"/>
            <rFont val="Calibri"/>
            <family val="2"/>
          </rPr>
          <t xml:space="preserve">
</t>
        </r>
      </text>
    </comment>
    <comment ref="E7" authorId="0" shapeId="0" xr:uid="{00000000-0006-0000-0000-000015000000}">
      <text>
        <r>
          <rPr>
            <sz val="10"/>
            <color indexed="9"/>
            <rFont val="Calibri"/>
            <family val="2"/>
          </rPr>
          <t xml:space="preserve">Total dollars in nominal, non-discounted terms provided for context only ahead of financial case.
</t>
        </r>
      </text>
    </comment>
    <comment ref="G7" authorId="0" shapeId="0" xr:uid="{00000000-0006-0000-0000-000016000000}">
      <text>
        <r>
          <rPr>
            <sz val="10"/>
            <color indexed="9"/>
            <rFont val="Calibri"/>
            <family val="2"/>
          </rPr>
          <t>Summary of monetised option benefits to provide context for economic case. Total dollars in discounted terms Figures should be consistent with information within the main body of the table.</t>
        </r>
      </text>
    </comment>
    <comment ref="E8" authorId="0" shapeId="0" xr:uid="{00000000-0006-0000-0000-000017000000}">
      <text>
        <r>
          <rPr>
            <sz val="10"/>
            <color indexed="9"/>
            <rFont val="Calibri"/>
            <family val="2"/>
          </rPr>
          <t>Costs of building / developing the asset. They include all costs incurred from the project planning phase until the implementation phase. Typically, investigation costs prior to planning are not capitalised, and neither are the costs incurred after implementation (e.g. training).</t>
        </r>
      </text>
    </comment>
    <comment ref="G8" authorId="0" shapeId="0" xr:uid="{00000000-0006-0000-0000-000018000000}">
      <text>
        <r>
          <rPr>
            <sz val="10"/>
            <color indexed="9"/>
            <rFont val="Calibri"/>
            <family val="2"/>
          </rPr>
          <t xml:space="preserve">Total Monetised benefits are the standard monetised benefits as per the MBCM. 
</t>
        </r>
      </text>
    </comment>
    <comment ref="E10" authorId="0" shapeId="0" xr:uid="{00000000-0006-0000-0000-000019000000}">
      <text>
        <r>
          <rPr>
            <sz val="10"/>
            <color theme="0"/>
            <rFont val="Calibri"/>
            <family val="2"/>
          </rPr>
          <t xml:space="preserve"> In the life-cycle of an asset, they are the costs that precede the project planning, design and  “build” (e.g. investigation costs) and those that are incurred after implementation (training, operating and / or maintenance costs). </t>
        </r>
        <r>
          <rPr>
            <sz val="11"/>
            <color theme="0"/>
            <rFont val="Calibri"/>
            <family val="2"/>
          </rPr>
          <t xml:space="preserve">
</t>
        </r>
      </text>
    </comment>
    <comment ref="G11" authorId="0" shapeId="0" xr:uid="{00000000-0006-0000-0000-00001A000000}">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E12" authorId="0" shapeId="0" xr:uid="{00000000-0006-0000-0000-00001B000000}">
      <text>
        <r>
          <rPr>
            <sz val="10"/>
            <color theme="0"/>
            <rFont val="Calibri"/>
            <family val="2"/>
          </rPr>
          <t>Total Costs of the summation of Capital and Operating costs.</t>
        </r>
        <r>
          <rPr>
            <sz val="11"/>
            <color theme="0"/>
            <rFont val="Calibri"/>
            <family val="2"/>
          </rPr>
          <t xml:space="preserve">
</t>
        </r>
      </text>
    </comment>
    <comment ref="B14" authorId="0" shapeId="0" xr:uid="{00000000-0006-0000-0000-000005000000}">
      <text>
        <r>
          <rPr>
            <sz val="10"/>
            <color indexed="9"/>
            <rFont val="Calibri"/>
            <family val="2"/>
          </rPr>
          <t xml:space="preserve">The Waka Kotahi benefits framework is constructed around five key outcomes for transport, as identified in the Ministry of Transport's Outcomes Framework, that is: healthy and safe people, resilience and security, economic prosperity, environmental sustainability and inclusive access.  The transport sector outcomes are the first level of the benefit framework structure.  
</t>
        </r>
      </text>
    </comment>
    <comment ref="B15" authorId="0" shapeId="0" xr:uid="{00000000-0006-0000-0000-000006000000}">
      <text>
        <r>
          <rPr>
            <sz val="10"/>
            <color indexed="9"/>
            <rFont val="Calibri"/>
            <family val="2"/>
          </rPr>
          <t xml:space="preserve">Name of benefit as per the benefits framework.  Each benefit begins with the word ‘impact’ to reflect the multi-directional flow of benefits which could be positive or negative.  Benefits outside of the benefits framework should have previously been agreed by Waka Kotahi. 
</t>
        </r>
      </text>
    </comment>
    <comment ref="D15" authorId="0" shapeId="0" xr:uid="{00000000-0006-0000-0000-000007000000}">
      <text>
        <r>
          <rPr>
            <sz val="10"/>
            <color indexed="9"/>
            <rFont val="Calibri"/>
            <family val="2"/>
          </rPr>
          <t xml:space="preserve">Number and name of the quantitative or qualitative measure as per the Benefits Framework.   Waka Kotahi will accept measures outside the benefits framework with good explanation and evidence to support these being included.  
</t>
        </r>
      </text>
    </comment>
    <comment ref="E15" authorId="0" shapeId="0" xr:uid="{00000000-0006-0000-0000-000008000000}">
      <text>
        <r>
          <rPr>
            <sz val="10"/>
            <color indexed="9"/>
            <rFont val="Calibri"/>
            <family val="2"/>
          </rPr>
          <t xml:space="preserve">Baseline quantitative result, using the latest data available, or qualitative description of measure at year zero of the assessment period. 
</t>
        </r>
      </text>
    </comment>
    <comment ref="F15" authorId="0" shapeId="0" xr:uid="{00000000-0006-0000-0000-000009000000}">
      <text>
        <r>
          <rPr>
            <sz val="10"/>
            <color indexed="9"/>
            <rFont val="Calibri"/>
            <family val="2"/>
          </rPr>
          <t xml:space="preserve">Forecast expected change over time if there was no intervention or investment beyond the do minimum.  Using forecast data or qualitative description.
</t>
        </r>
      </text>
    </comment>
    <comment ref="G15" authorId="0" shapeId="0" xr:uid="{00000000-0006-0000-0000-00000A000000}">
      <text>
        <r>
          <rPr>
            <sz val="10"/>
            <color indexed="9"/>
            <rFont val="Calibri"/>
            <family val="2"/>
          </rPr>
          <t>Forecast of expected change over time, should the option be implemented.  Using forecast data or qualitative description.  
Accumulated impacts</t>
        </r>
      </text>
    </comment>
    <comment ref="H15" authorId="0" shapeId="0" xr:uid="{00000000-0006-0000-0000-00000B000000}">
      <text>
        <r>
          <rPr>
            <sz val="10"/>
            <color indexed="9"/>
            <rFont val="Calibri"/>
            <family val="2"/>
          </rPr>
          <t xml:space="preserve">Forecast expected change of monetised impacts over time if there was no intervention or investment beyond the do minimum.   
</t>
        </r>
      </text>
    </comment>
    <comment ref="I15" authorId="0" shapeId="0" xr:uid="{00000000-0006-0000-0000-00000C000000}">
      <text>
        <r>
          <rPr>
            <sz val="10"/>
            <color indexed="9"/>
            <rFont val="Calibri"/>
            <family val="2"/>
          </rPr>
          <t xml:space="preserve">Positive or negative benefit in dollar terms, non-discounted to allow comparison with the do minimum.  
</t>
        </r>
      </text>
    </comment>
    <comment ref="B17" authorId="1" shapeId="0" xr:uid="{C85D740D-6FE4-43F3-9BB1-E4789620A299}">
      <text>
        <r>
          <rPr>
            <sz val="10"/>
            <color indexed="9"/>
            <rFont val="Calibri"/>
            <family val="2"/>
          </rPr>
          <t>1.1 Impact on spcial cost and incidents of crashes measure 1.1.3 Deaths and serious injuries is mandatory</t>
        </r>
        <r>
          <rPr>
            <sz val="12"/>
            <color indexed="9"/>
            <rFont val="Calibri"/>
            <family val="2"/>
          </rPr>
          <t>.</t>
        </r>
      </text>
    </comment>
    <comment ref="D19" authorId="0" shapeId="0" xr:uid="{F9D5B861-87A8-46E1-9FE0-CB07AE28E388}">
      <text>
        <r>
          <rPr>
            <sz val="10"/>
            <color indexed="9"/>
            <rFont val="Calibri"/>
            <family val="2"/>
          </rPr>
          <t>Measures can be selected from anywhere in the benefits framework.</t>
        </r>
        <r>
          <rPr>
            <b/>
            <sz val="12"/>
            <color indexed="9"/>
            <rFont val="Calibri"/>
            <family val="2"/>
          </rPr>
          <t xml:space="preserve">
</t>
        </r>
      </text>
    </comment>
    <comment ref="D21" authorId="0" shapeId="0" xr:uid="{7FD248A2-2BF2-414E-93D7-F4F7DE6C46A4}">
      <text>
        <r>
          <rPr>
            <sz val="10"/>
            <color indexed="9"/>
            <rFont val="Calibri"/>
            <family val="2"/>
          </rPr>
          <t>Measures can be selected from anywhere in the benefits framework.</t>
        </r>
        <r>
          <rPr>
            <b/>
            <sz val="12"/>
            <color indexed="9"/>
            <rFont val="Calibri"/>
            <family val="2"/>
          </rPr>
          <t xml:space="preserve">
</t>
        </r>
      </text>
    </comment>
    <comment ref="D22" authorId="0" shapeId="0" xr:uid="{1B6508C4-2C19-49B2-A2A3-7A43362E073B}">
      <text>
        <r>
          <rPr>
            <sz val="10"/>
            <color indexed="9"/>
            <rFont val="Calibri"/>
            <family val="2"/>
          </rPr>
          <t>Measures can be selected from anywhere in the benefits framework.</t>
        </r>
        <r>
          <rPr>
            <b/>
            <sz val="12"/>
            <color indexed="9"/>
            <rFont val="Calibri"/>
            <family val="2"/>
          </rPr>
          <t xml:space="preserve">
</t>
        </r>
      </text>
    </comment>
    <comment ref="B24" authorId="1" shapeId="0" xr:uid="{F866F04F-A570-4505-903F-F2DD3373F2BE}">
      <text>
        <r>
          <rPr>
            <sz val="10"/>
            <color indexed="9"/>
            <rFont val="Calibri"/>
            <family val="2"/>
          </rPr>
          <t>8.1 Impact on greenhouse gas emissions measure 8.1.1 CO2 emissions is mandatory</t>
        </r>
        <r>
          <rPr>
            <sz val="12"/>
            <color indexed="9"/>
            <rFont val="Calibri"/>
            <family val="2"/>
          </rPr>
          <t>.</t>
        </r>
      </text>
    </comment>
    <comment ref="D25" authorId="0" shapeId="0" xr:uid="{B6C610E4-99B4-4947-8DCE-5D9BBB734A97}">
      <text>
        <r>
          <rPr>
            <sz val="10"/>
            <color indexed="9"/>
            <rFont val="Calibri"/>
            <family val="2"/>
          </rPr>
          <t>Measures can be selected from anywhere in the benefits framework.</t>
        </r>
      </text>
    </comment>
    <comment ref="D26" authorId="0" shapeId="0" xr:uid="{CC1F544B-22F9-4F61-95A1-FC46075A45E6}">
      <text>
        <r>
          <rPr>
            <sz val="10"/>
            <color indexed="9"/>
            <rFont val="Calibri"/>
            <family val="2"/>
          </rPr>
          <t>Measures can be selected from anywhere in the benefits framework.</t>
        </r>
      </text>
    </comment>
    <comment ref="B28" authorId="1" shapeId="0" xr:uid="{6EEF9DF9-28CE-4D78-B346-03510045CCA1}">
      <text>
        <r>
          <rPr>
            <sz val="10"/>
            <color indexed="9"/>
            <rFont val="Calibri"/>
            <family val="2"/>
          </rPr>
          <t>12.1 Impact on Te Ao Māori benefit / name of benefit measure 12.1.1 Te Ao Māori is mandatory.</t>
        </r>
      </text>
    </comment>
    <comment ref="D29" authorId="0" shapeId="0" xr:uid="{87CBD3EA-DBA7-4F48-8312-12C64C7BEB7E}">
      <text>
        <r>
          <rPr>
            <sz val="10"/>
            <color indexed="9"/>
            <rFont val="Calibri"/>
            <family val="2"/>
          </rPr>
          <t>Measures can be selected from anywhere in the benefits framework.</t>
        </r>
      </text>
    </comment>
    <comment ref="B30" authorId="0" shapeId="0" xr:uid="{00000000-0006-0000-0000-00001D000000}">
      <text>
        <r>
          <rPr>
            <sz val="10"/>
            <color theme="0"/>
            <rFont val="Calibri"/>
            <family val="2"/>
          </rPr>
          <t>Reason why the option was not selected or why preferred option was chosen. i.e. consideration of non-monetised impacts reasons for best performing. Groups or individuals impacted by positive and negative externalities. Include results of incremental analysis and first year rate of return.</t>
        </r>
        <r>
          <rPr>
            <sz val="11"/>
            <color theme="0"/>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8" authorId="0" shapeId="0" xr:uid="{E7C4B232-3ECA-4234-BCD5-308C1D9407BE}">
      <text>
        <r>
          <rPr>
            <sz val="8"/>
            <color indexed="81"/>
            <rFont val="Verdana"/>
            <family val="2"/>
          </rPr>
          <t>1. Enter the full name, contact details, name of organisation, office location of the evaluator(s) and reviewer(s).</t>
        </r>
      </text>
    </comment>
    <comment ref="B11" authorId="0" shapeId="0" xr:uid="{E943EBD9-BC89-494F-84B2-BC7D4E18E5E2}">
      <text>
        <r>
          <rPr>
            <sz val="8"/>
            <color indexed="81"/>
            <rFont val="Verdana"/>
            <family val="2"/>
          </rPr>
          <t>2. Provide a general description of the activity (where relevant), describe the issues with the current travel behaviour and the issues to be addressed.</t>
        </r>
      </text>
    </comment>
    <comment ref="B18" authorId="0" shapeId="0" xr:uid="{2771F34F-DCCA-4AEA-BC5A-E980BA2AE4CD}">
      <text>
        <r>
          <rPr>
            <sz val="8"/>
            <color indexed="81"/>
            <rFont val="Verdana"/>
            <family val="2"/>
          </rPr>
          <t xml:space="preserve"> 3. Describe the do-minimum that is usually the least cost option to maintain the current level of road user behaviour. Describe the options assessed and how the preferred option will improve road user behaviour.</t>
        </r>
      </text>
    </comment>
    <comment ref="B22" authorId="0" shapeId="0" xr:uid="{CBAF1D6F-3B49-49CD-9F7A-F3787C24FE62}">
      <text>
        <r>
          <rPr>
            <sz val="8"/>
            <color indexed="81"/>
            <rFont val="Verdana"/>
            <family val="2"/>
          </rPr>
          <t xml:space="preserve"> 4. The activity start is assumed to be 1 July of the financial year in which the activity is submitted for a commitment to funding.</t>
        </r>
      </text>
    </comment>
    <comment ref="B30" authorId="0" shapeId="0" xr:uid="{F7FDE16D-06E7-4C44-A8C8-0880FF8D97DB}">
      <text>
        <r>
          <rPr>
            <sz val="8"/>
            <color indexed="81"/>
            <rFont val="Verdana"/>
            <family val="2"/>
          </rPr>
          <t>5. Enter the values from worksheets 3 and 4 used to calculate the net benefits.</t>
        </r>
      </text>
    </comment>
    <comment ref="B37" authorId="0" shapeId="0" xr:uid="{148FB2CC-6CF6-41C7-A976-0097D4D072F1}">
      <text>
        <r>
          <rPr>
            <sz val="8"/>
            <color indexed="81"/>
            <rFont val="Verdana"/>
            <family val="2"/>
          </rPr>
          <t xml:space="preserve"> 6. Enter the present value (PV) cost of the preferred option </t>
        </r>
        <r>
          <rPr>
            <b/>
            <sz val="8"/>
            <color indexed="81"/>
            <rFont val="Verdana"/>
            <family val="2"/>
          </rPr>
          <t>A</t>
        </r>
        <r>
          <rPr>
            <sz val="8"/>
            <color indexed="81"/>
            <rFont val="Verdana"/>
            <family val="2"/>
          </rPr>
          <t xml:space="preserve">, from worksheet 2 or the PV cost per head </t>
        </r>
        <r>
          <rPr>
            <b/>
            <sz val="8"/>
            <color indexed="81"/>
            <rFont val="Verdana"/>
            <family val="2"/>
          </rPr>
          <t>A</t>
        </r>
        <r>
          <rPr>
            <sz val="8"/>
            <color indexed="81"/>
            <rFont val="Verdana"/>
            <family val="2"/>
          </rPr>
          <t xml:space="preserve">, from worksheet 5 if it has been completed. </t>
        </r>
      </text>
    </comment>
    <comment ref="B40" authorId="0" shapeId="0" xr:uid="{2DBFF29E-610A-4CEA-9777-563825FE71B3}">
      <text>
        <r>
          <rPr>
            <sz val="8"/>
            <color indexed="81"/>
            <rFont val="Verdana"/>
            <family val="2"/>
          </rPr>
          <t xml:space="preserve"> 7. Enter the PV of benefits </t>
        </r>
        <r>
          <rPr>
            <b/>
            <sz val="8"/>
            <color indexed="81"/>
            <rFont val="Verdana"/>
            <family val="2"/>
          </rPr>
          <t>B</t>
        </r>
        <r>
          <rPr>
            <sz val="8"/>
            <color indexed="81"/>
            <rFont val="Verdana"/>
            <family val="2"/>
          </rPr>
          <t xml:space="preserve"> from worksheet 3, enter an update factor if necessary (from the MBCM web page) and calculate updated PV of benefits</t>
        </r>
        <r>
          <rPr>
            <b/>
            <sz val="8"/>
            <color indexed="81"/>
            <rFont val="Verdana"/>
            <family val="2"/>
          </rPr>
          <t xml:space="preserve"> X</t>
        </r>
        <r>
          <rPr>
            <sz val="8"/>
            <color indexed="81"/>
            <rFont val="Verdana"/>
            <family val="2"/>
          </rPr>
          <t xml:space="preserve">. If worksheet 5 has been completed, enter the PV of benefits </t>
        </r>
        <r>
          <rPr>
            <b/>
            <sz val="8"/>
            <color indexed="81"/>
            <rFont val="Verdana"/>
            <family val="2"/>
          </rPr>
          <t>X</t>
        </r>
        <r>
          <rPr>
            <sz val="8"/>
            <color indexed="81"/>
            <rFont val="Verdana"/>
            <family val="2"/>
          </rPr>
          <t xml:space="preserve"> into </t>
        </r>
        <r>
          <rPr>
            <b/>
            <sz val="8"/>
            <color indexed="81"/>
            <rFont val="Verdana"/>
            <family val="2"/>
          </rPr>
          <t>X</t>
        </r>
        <r>
          <rPr>
            <sz val="8"/>
            <color indexed="81"/>
            <rFont val="Verdana"/>
            <family val="2"/>
          </rPr>
          <t>.</t>
        </r>
      </text>
    </comment>
    <comment ref="B43" authorId="0" shapeId="0" xr:uid="{13845BE8-42FA-43B0-8FDC-BCFC347D2FDB}">
      <text>
        <r>
          <rPr>
            <sz val="8"/>
            <color indexed="81"/>
            <rFont val="Verdana"/>
            <family val="2"/>
          </rPr>
          <t xml:space="preserve"> 8. Calculate the net PV by subtracting </t>
        </r>
        <r>
          <rPr>
            <b/>
            <sz val="8"/>
            <color indexed="81"/>
            <rFont val="Verdana"/>
            <family val="2"/>
          </rPr>
          <t>A</t>
        </r>
        <r>
          <rPr>
            <sz val="8"/>
            <color indexed="81"/>
            <rFont val="Verdana"/>
            <family val="2"/>
          </rPr>
          <t xml:space="preserve"> from </t>
        </r>
        <r>
          <rPr>
            <b/>
            <sz val="8"/>
            <color indexed="81"/>
            <rFont val="Verdana"/>
            <family val="2"/>
          </rPr>
          <t>X</t>
        </r>
        <r>
          <rPr>
            <sz val="8"/>
            <color indexed="81"/>
            <rFont val="Verdana"/>
            <family val="2"/>
          </rPr>
          <t>.</t>
        </r>
      </text>
    </comment>
    <comment ref="B46" authorId="0" shapeId="0" xr:uid="{44307B29-3396-428E-A189-98AF18478D57}">
      <text>
        <r>
          <rPr>
            <sz val="8"/>
            <color indexed="81"/>
            <rFont val="Verdana"/>
            <family val="2"/>
          </rPr>
          <t xml:space="preserve"> 9. Calculate </t>
        </r>
        <r>
          <rPr>
            <b/>
            <sz val="8"/>
            <color indexed="81"/>
            <rFont val="Verdana"/>
            <family val="2"/>
          </rPr>
          <t>Z</t>
        </r>
        <r>
          <rPr>
            <sz val="8"/>
            <color indexed="81"/>
            <rFont val="Verdana"/>
            <family val="2"/>
          </rPr>
          <t xml:space="preserve"> by dividing the PV of benefits </t>
        </r>
        <r>
          <rPr>
            <b/>
            <sz val="8"/>
            <color indexed="81"/>
            <rFont val="Verdana"/>
            <family val="2"/>
          </rPr>
          <t>X</t>
        </r>
        <r>
          <rPr>
            <sz val="8"/>
            <color indexed="81"/>
            <rFont val="Verdana"/>
            <family val="2"/>
          </rPr>
          <t xml:space="preserve"> by the PV of costs </t>
        </r>
        <r>
          <rPr>
            <b/>
            <sz val="8"/>
            <color indexed="81"/>
            <rFont val="Verdana"/>
            <family val="2"/>
          </rPr>
          <t>Y</t>
        </r>
        <r>
          <rPr>
            <sz val="8"/>
            <color indexed="81"/>
            <rFont val="Verdana"/>
            <family val="2"/>
          </rPr>
          <t xml:space="preserve">. Alternatively, if worksheet 4 has been completed, simply transfer </t>
        </r>
        <r>
          <rPr>
            <b/>
            <sz val="8"/>
            <color indexed="81"/>
            <rFont val="Verdana"/>
            <family val="2"/>
          </rPr>
          <t>Z</t>
        </r>
        <r>
          <rPr>
            <sz val="8"/>
            <color indexed="81"/>
            <rFont val="Verdana"/>
            <family val="2"/>
          </rPr>
          <t xml:space="preserve"> from worksheet 5 into </t>
        </r>
        <r>
          <rPr>
            <b/>
            <sz val="8"/>
            <color indexed="81"/>
            <rFont val="Verdana"/>
            <family val="2"/>
          </rPr>
          <t>Z</t>
        </r>
        <r>
          <rPr>
            <sz val="8"/>
            <color indexed="81"/>
            <rFont val="Verdana"/>
            <family val="2"/>
          </rPr>
          <t xml:space="preserve"> on worksheet 1.</t>
        </r>
      </text>
    </comment>
    <comment ref="B49" authorId="0" shapeId="0" xr:uid="{FD3AB6AC-5FA7-4E05-A02E-4DB22C37CE86}">
      <text>
        <r>
          <rPr>
            <sz val="8"/>
            <color indexed="81"/>
            <rFont val="Verdana"/>
            <family val="2"/>
          </rPr>
          <t xml:space="preserve">11. First year rate of return is calculated as the benefits in the first full year following completion divided by the activity costs. The first year benefits are calculated by dividing the totals at </t>
        </r>
        <r>
          <rPr>
            <b/>
            <sz val="8"/>
            <color indexed="81"/>
            <rFont val="Verdana"/>
            <family val="2"/>
          </rPr>
          <t>W</t>
        </r>
        <r>
          <rPr>
            <sz val="8"/>
            <color indexed="81"/>
            <rFont val="Verdana"/>
            <family val="2"/>
          </rPr>
          <t xml:space="preserve">, </t>
        </r>
        <r>
          <rPr>
            <b/>
            <sz val="8"/>
            <color indexed="81"/>
            <rFont val="Verdana"/>
            <family val="2"/>
          </rPr>
          <t>Y</t>
        </r>
        <r>
          <rPr>
            <sz val="8"/>
            <color indexed="81"/>
            <rFont val="Verdana"/>
            <family val="2"/>
          </rPr>
          <t xml:space="preserve"> and </t>
        </r>
        <r>
          <rPr>
            <b/>
            <sz val="8"/>
            <color indexed="81"/>
            <rFont val="Verdana"/>
            <family val="2"/>
          </rPr>
          <t>Z</t>
        </r>
        <r>
          <rPr>
            <sz val="8"/>
            <color indexed="81"/>
            <rFont val="Verdana"/>
            <family val="2"/>
          </rPr>
          <t xml:space="preserve"> by the discount factors for travel time cost, VOC and crashes respectively. Then multiplying by 0.96 to get the PV.
</t>
        </r>
        <r>
          <rPr>
            <b/>
            <sz val="8"/>
            <color indexed="81"/>
            <rFont val="Verdana"/>
            <family val="2"/>
          </rPr>
          <t>Note:</t>
        </r>
        <r>
          <rPr>
            <sz val="8"/>
            <color indexed="81"/>
            <rFont val="Verdana"/>
            <family val="2"/>
          </rPr>
          <t xml:space="preserve"> The discount factor for crashes (see explanation for worksheet 6) is different to the discount factor for VOC and travel time cost (see explanation for worksheets 4 and 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7" authorId="0" shapeId="0" xr:uid="{3DB0009C-E18B-41C0-B969-3B992907688F}">
      <text>
        <r>
          <rPr>
            <sz val="8"/>
            <color indexed="81"/>
            <rFont val="Verdana"/>
            <family val="2"/>
          </rPr>
          <t xml:space="preserve">1. Calculate the PV cost of activities </t>
        </r>
        <r>
          <rPr>
            <b/>
            <sz val="8"/>
            <color indexed="81"/>
            <rFont val="Verdana"/>
            <family val="2"/>
          </rPr>
          <t>(c)</t>
        </r>
        <r>
          <rPr>
            <sz val="8"/>
            <color indexed="81"/>
            <rFont val="Verdana"/>
            <family val="2"/>
          </rPr>
          <t xml:space="preserve"> by multiplying the sum of the estimated cost for implementation of the activity </t>
        </r>
        <r>
          <rPr>
            <b/>
            <sz val="8"/>
            <color indexed="81"/>
            <rFont val="Verdana"/>
            <family val="2"/>
          </rPr>
          <t>(a)</t>
        </r>
        <r>
          <rPr>
            <sz val="8"/>
            <color indexed="81"/>
            <rFont val="Verdana"/>
            <family val="2"/>
          </rPr>
          <t xml:space="preserve"> and the cost of supporting infrastructure improvements </t>
        </r>
        <r>
          <rPr>
            <b/>
            <sz val="8"/>
            <color indexed="81"/>
            <rFont val="Verdana"/>
            <family val="2"/>
          </rPr>
          <t>(b)</t>
        </r>
        <r>
          <rPr>
            <sz val="8"/>
            <color indexed="81"/>
            <rFont val="Verdana"/>
            <family val="2"/>
          </rPr>
          <t xml:space="preserve"> by 0.96. If costs are incurred outside the first year, apply single payment present worth factor (SPPWF) to the annual budgets on a separate sheet. When conducting initial indicative evaluations for activity development funding, obtain a cost estimate from past experience or judgement. The implementation cost estimate will be refined and the evaluation reconfirmed based on the completed plan before implementation funding is approved. Consider whether a composite evaluation may be required. </t>
        </r>
      </text>
    </comment>
    <comment ref="B12" authorId="0" shapeId="0" xr:uid="{91A440C8-4309-4C4C-9722-5075D68A10FC}">
      <text>
        <r>
          <rPr>
            <sz val="8"/>
            <color indexed="81"/>
            <rFont val="Verdana"/>
            <family val="2"/>
          </rPr>
          <t xml:space="preserve">2. Calculate the present value of any ongoing costs of the same amount following implementation </t>
        </r>
        <r>
          <rPr>
            <b/>
            <sz val="8"/>
            <color indexed="81"/>
            <rFont val="Verdana"/>
            <family val="2"/>
          </rPr>
          <t>(d)</t>
        </r>
        <r>
          <rPr>
            <sz val="8"/>
            <color indexed="81"/>
            <rFont val="Verdana"/>
            <family val="2"/>
          </rPr>
          <t xml:space="preserve"> required to maintain the benefits of the activity over the remainder of the 10 years, by multiplying the annual cost (excluding monitoring costs) by 7.29. The annual cost should be based on experience and knowledge. If the running cost of the activity differs between years, provide annual information on a separate sheet. For all intervention types, it is likely that some ongoing expenditure will be required to maintain benefits over the 10-year evaluation period. </t>
        </r>
      </text>
    </comment>
    <comment ref="B15" authorId="0" shapeId="0" xr:uid="{89970CF8-7EE6-46A8-B340-FC9083785380}">
      <text>
        <r>
          <rPr>
            <sz val="8"/>
            <color indexed="81"/>
            <rFont val="Verdana"/>
            <family val="2"/>
          </rPr>
          <t xml:space="preserve">3. Enter all costs which maintain the activity that will either; fluctuate in value between years; or do not occur every year over the length of the evaluation. Determine which years these will be required (if at all) and enter the year, estimate cost and SPPWF. Calculate the PV (estimate cost × SPPWF) for each cost and sum these to obtain the PV of the total periodic maintenance cost </t>
        </r>
        <r>
          <rPr>
            <b/>
            <sz val="8"/>
            <color indexed="81"/>
            <rFont val="Verdana"/>
            <family val="2"/>
          </rPr>
          <t>(e)</t>
        </r>
        <r>
          <rPr>
            <sz val="8"/>
            <color indexed="81"/>
            <rFont val="Verdana"/>
            <family val="2"/>
          </rPr>
          <t>.</t>
        </r>
      </text>
    </comment>
    <comment ref="B24" authorId="0" shapeId="0" xr:uid="{8F09EFD7-FE73-4C63-99D6-54E822B4E3F8}">
      <text>
        <r>
          <rPr>
            <sz val="8"/>
            <color indexed="81"/>
            <rFont val="Verdana"/>
            <family val="2"/>
          </rPr>
          <t xml:space="preserve"> 4. Sum </t>
        </r>
        <r>
          <rPr>
            <b/>
            <sz val="8"/>
            <color indexed="81"/>
            <rFont val="Verdana"/>
            <family val="2"/>
          </rPr>
          <t xml:space="preserve">(c) </t>
        </r>
        <r>
          <rPr>
            <sz val="8"/>
            <color indexed="81"/>
            <rFont val="Verdana"/>
            <family val="2"/>
          </rPr>
          <t xml:space="preserve">+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to get total PV of the option </t>
        </r>
        <r>
          <rPr>
            <b/>
            <sz val="8"/>
            <color indexed="81"/>
            <rFont val="Verdana"/>
            <family val="2"/>
          </rPr>
          <t>A</t>
        </r>
        <r>
          <rPr>
            <sz val="8"/>
            <color indexed="81"/>
            <rFont val="Verdana"/>
            <family val="2"/>
          </rPr>
          <t xml:space="preserve">, and transfer to </t>
        </r>
        <r>
          <rPr>
            <b/>
            <sz val="8"/>
            <color indexed="81"/>
            <rFont val="Verdana"/>
            <family val="2"/>
          </rPr>
          <t>A</t>
        </r>
        <r>
          <rPr>
            <sz val="8"/>
            <color indexed="81"/>
            <rFont val="Verdana"/>
            <family val="2"/>
          </rPr>
          <t xml:space="preserve"> in worksheet 1.</t>
        </r>
      </text>
    </comment>
    <comment ref="B28" authorId="0" shapeId="0" xr:uid="{0AC92B0D-6772-41DF-A378-07642ACBEE50}">
      <text>
        <r>
          <rPr>
            <sz val="8"/>
            <color indexed="81"/>
            <rFont val="Verdana"/>
            <family val="2"/>
          </rPr>
          <t>5. Enter the costs of monitoring for the issue and target population before and after implementation of the activity. Determine which years monitoring will be required (if at all) and enter the year, estimate cost and SPPWF. Calculate the PV (estimate cost × SPPWF) for each cost and sum these to obtain the PV of monitoring costs.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12" authorId="0" shapeId="0" xr:uid="{A5D7CB04-37ED-463E-805F-D1736EFFC1A1}">
      <text>
        <r>
          <rPr>
            <sz val="8"/>
            <color indexed="81"/>
            <rFont val="Verdana"/>
            <family val="2"/>
          </rPr>
          <t xml:space="preserve">4. Calculate the cost of crashes for each crash type </t>
        </r>
        <r>
          <rPr>
            <b/>
            <sz val="8"/>
            <color indexed="81"/>
            <rFont val="Verdana"/>
            <family val="2"/>
          </rPr>
          <t xml:space="preserve">(d) </t>
        </r>
        <r>
          <rPr>
            <sz val="8"/>
            <color indexed="81"/>
            <rFont val="Verdana"/>
            <family val="2"/>
          </rPr>
          <t xml:space="preserve">by multiplying the number of crashes, per year </t>
        </r>
        <r>
          <rPr>
            <b/>
            <sz val="8"/>
            <color indexed="81"/>
            <rFont val="Verdana"/>
            <family val="2"/>
          </rPr>
          <t>(a)</t>
        </r>
        <r>
          <rPr>
            <sz val="8"/>
            <color indexed="81"/>
            <rFont val="Verdana"/>
            <family val="2"/>
          </rPr>
          <t xml:space="preserve"> by the social cost of crashes per crash for the target population </t>
        </r>
        <r>
          <rPr>
            <b/>
            <sz val="8"/>
            <color indexed="81"/>
            <rFont val="Verdana"/>
            <family val="2"/>
          </rPr>
          <t>(b)</t>
        </r>
        <r>
          <rPr>
            <sz val="8"/>
            <color indexed="81"/>
            <rFont val="Verdana"/>
            <family val="2"/>
          </rPr>
          <t xml:space="preserve"> and the under reporting factors </t>
        </r>
        <r>
          <rPr>
            <b/>
            <sz val="8"/>
            <color indexed="81"/>
            <rFont val="Verdana"/>
            <family val="2"/>
          </rPr>
          <t>(c)</t>
        </r>
        <r>
          <rPr>
            <sz val="8"/>
            <color indexed="81"/>
            <rFont val="Verdana"/>
            <family val="2"/>
          </rPr>
          <t>.</t>
        </r>
      </text>
    </comment>
    <comment ref="B15" authorId="0" shapeId="0" xr:uid="{9CA96E05-6B8B-4061-BCDE-92DBE5993AB9}">
      <text>
        <r>
          <rPr>
            <sz val="8"/>
            <color indexed="81"/>
            <rFont val="Verdana"/>
            <family val="2"/>
          </rPr>
          <t xml:space="preserve">5. If the total cost of crashes for the targeted issue, per year is known, then simply enter this value into </t>
        </r>
        <r>
          <rPr>
            <b/>
            <sz val="8"/>
            <color indexed="81"/>
            <rFont val="Verdana"/>
            <family val="2"/>
          </rPr>
          <t>(e)</t>
        </r>
        <r>
          <rPr>
            <sz val="8"/>
            <color indexed="81"/>
            <rFont val="Verdana"/>
            <family val="2"/>
          </rPr>
          <t xml:space="preserve"> and skip steps 1 to 4. Otherwise, calculate the total cost of crashes for the targeted issue, per year by summing the values in row </t>
        </r>
        <r>
          <rPr>
            <b/>
            <sz val="8"/>
            <color indexed="81"/>
            <rFont val="Verdana"/>
            <family val="2"/>
          </rPr>
          <t>(d)</t>
        </r>
        <r>
          <rPr>
            <sz val="8"/>
            <color indexed="81"/>
            <rFont val="Verdana"/>
            <family val="2"/>
          </rPr>
          <t>.</t>
        </r>
      </text>
    </comment>
    <comment ref="B18" authorId="0" shapeId="0" xr:uid="{2EE3F045-E05B-4250-B6CA-8D1284D8E436}">
      <text>
        <r>
          <rPr>
            <sz val="8"/>
            <color indexed="81"/>
            <rFont val="Verdana"/>
            <family val="2"/>
          </rPr>
          <t>6. Enter the number of people in the target population for the issue being addressed. This can usually be obtained from the Statistics New Zealand website. If the values required can not be found on the StatsNZ website, email Statistics New Zealand at info@stats.govt.nz</t>
        </r>
      </text>
    </comment>
    <comment ref="B21" authorId="0" shapeId="0" xr:uid="{C35202B4-0A22-494A-8E1E-BF92CAF7BCDC}">
      <text>
        <r>
          <rPr>
            <sz val="8"/>
            <color indexed="81"/>
            <rFont val="Verdana"/>
            <family val="2"/>
          </rPr>
          <t xml:space="preserve">7. Calculate the Social cost of crashes per person for the target population, per year </t>
        </r>
        <r>
          <rPr>
            <b/>
            <sz val="8"/>
            <color indexed="81"/>
            <rFont val="Verdana"/>
            <family val="2"/>
          </rPr>
          <t>C</t>
        </r>
        <r>
          <rPr>
            <sz val="8"/>
            <color indexed="81"/>
            <rFont val="Verdana"/>
            <family val="2"/>
          </rPr>
          <t xml:space="preserve"> by dividing the total cost of crashes for the targeted issue, per year </t>
        </r>
        <r>
          <rPr>
            <b/>
            <sz val="8"/>
            <color indexed="81"/>
            <rFont val="Verdana"/>
            <family val="2"/>
          </rPr>
          <t>(e)</t>
        </r>
        <r>
          <rPr>
            <sz val="8"/>
            <color indexed="81"/>
            <rFont val="Verdana"/>
            <family val="2"/>
          </rPr>
          <t xml:space="preserve"> by the target population </t>
        </r>
        <r>
          <rPr>
            <b/>
            <sz val="8"/>
            <color indexed="81"/>
            <rFont val="Verdana"/>
            <family val="2"/>
          </rPr>
          <t>(d)</t>
        </r>
        <r>
          <rPr>
            <sz val="8"/>
            <color indexed="81"/>
            <rFont val="Verdana"/>
            <family val="2"/>
          </rPr>
          <t xml:space="preserve">. Transfer this value to </t>
        </r>
        <r>
          <rPr>
            <b/>
            <sz val="8"/>
            <color indexed="81"/>
            <rFont val="Verdana"/>
            <family val="2"/>
          </rPr>
          <t xml:space="preserve">C </t>
        </r>
        <r>
          <rPr>
            <sz val="8"/>
            <color indexed="81"/>
            <rFont val="Verdana"/>
            <family val="2"/>
          </rPr>
          <t>on worksheet 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17" authorId="0" shapeId="0" xr:uid="{73DC2C23-D138-4E18-8A3F-BDC0D547E750}">
      <text>
        <r>
          <rPr>
            <b/>
            <sz val="8"/>
            <color indexed="81"/>
            <rFont val="Verdana"/>
            <family val="2"/>
          </rPr>
          <t>Caveat on using Table 2</t>
        </r>
        <r>
          <rPr>
            <sz val="8"/>
            <color indexed="81"/>
            <rFont val="Verdana"/>
            <family val="2"/>
          </rPr>
          <t xml:space="preserve">
The effectiveness values in Table SP13.1 are based on best practice which might be NZTA provided guidance or supported by international or local research. Where these values do not reflect the effectiveness of the activity, additional information should be provided that shows what values have been used and whether they have been calibrated to fit the activity.</t>
        </r>
      </text>
    </comment>
    <comment ref="B26" authorId="0" shapeId="0" xr:uid="{80B3797C-81FC-40F9-B499-FC377164A324}">
      <text>
        <r>
          <rPr>
            <sz val="8"/>
            <color indexed="81"/>
            <rFont val="Verdana"/>
            <family val="2"/>
          </rPr>
          <t>1. Enter the number of people exposed to the intervention.</t>
        </r>
      </text>
    </comment>
    <comment ref="B27" authorId="0" shapeId="0" xr:uid="{4EE45759-D491-4346-A97E-E135830B0C17}">
      <text>
        <r>
          <rPr>
            <sz val="8"/>
            <color indexed="81"/>
            <rFont val="Verdana"/>
            <family val="2"/>
          </rPr>
          <t>2. The proven effectiveness of the intervention is the percentage of people in the target population whose behaviour the intervention influences. Answer the questions and apply your score to the levels of integration in the table below it. Transfer the appropriate value of proven effectiveness for the programme from Table SP13.1.</t>
        </r>
      </text>
    </comment>
    <comment ref="B28" authorId="0" shapeId="0" xr:uid="{03F1A838-F83B-46D4-8E50-614C02EADA0F}">
      <text>
        <r>
          <rPr>
            <sz val="8"/>
            <color indexed="81"/>
            <rFont val="Verdana"/>
            <family val="2"/>
          </rPr>
          <t xml:space="preserve">3. Enter the Social cost of crashes per person for the target population, per year </t>
        </r>
        <r>
          <rPr>
            <b/>
            <sz val="8"/>
            <color indexed="81"/>
            <rFont val="Verdana"/>
            <family val="2"/>
          </rPr>
          <t>C</t>
        </r>
        <r>
          <rPr>
            <sz val="8"/>
            <color indexed="81"/>
            <rFont val="Verdana"/>
            <family val="2"/>
          </rPr>
          <t>, from worksheet 3.</t>
        </r>
      </text>
    </comment>
    <comment ref="B29" authorId="0" shapeId="0" xr:uid="{9E297FFB-C1EC-4895-B6C4-B2CAD012E0E9}">
      <text>
        <r>
          <rPr>
            <sz val="8"/>
            <color indexed="81"/>
            <rFont val="Verdana"/>
            <family val="2"/>
          </rPr>
          <t xml:space="preserve">4. Calculate the present value of benefits using the formula </t>
        </r>
        <r>
          <rPr>
            <b/>
            <sz val="8"/>
            <color indexed="81"/>
            <rFont val="Verdana"/>
            <family val="2"/>
          </rPr>
          <t>(a)</t>
        </r>
        <r>
          <rPr>
            <sz val="8"/>
            <color indexed="81"/>
            <rFont val="Verdana"/>
            <family val="2"/>
          </rPr>
          <t xml:space="preserve"> x </t>
        </r>
        <r>
          <rPr>
            <b/>
            <sz val="8"/>
            <color indexed="81"/>
            <rFont val="Verdana"/>
            <family val="2"/>
          </rPr>
          <t>(b)</t>
        </r>
        <r>
          <rPr>
            <sz val="8"/>
            <color indexed="81"/>
            <rFont val="Verdana"/>
            <family val="2"/>
          </rPr>
          <t xml:space="preserve"> x </t>
        </r>
        <r>
          <rPr>
            <b/>
            <sz val="8"/>
            <color indexed="81"/>
            <rFont val="Verdana"/>
            <family val="2"/>
          </rPr>
          <t>C</t>
        </r>
        <r>
          <rPr>
            <sz val="8"/>
            <color indexed="81"/>
            <rFont val="Verdana"/>
            <family val="2"/>
          </rPr>
          <t xml:space="preserve"> x 7.29. The discount factor adjusts for activities taking three years after implementation before full benefits are realised. Transfer the PV of benefits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in worksheet 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Coral</author>
  </authors>
  <commentList>
    <comment ref="B10" authorId="0" shapeId="0" xr:uid="{CCEF0F85-F33D-460A-B0C2-1A93BFE17096}">
      <text>
        <r>
          <rPr>
            <sz val="8"/>
            <color indexed="81"/>
            <rFont val="Tahoma"/>
            <family val="2"/>
          </rPr>
          <t xml:space="preserve">1. Enter the Social cost of crashes per person for the target population, per year </t>
        </r>
        <r>
          <rPr>
            <b/>
            <sz val="8"/>
            <color indexed="81"/>
            <rFont val="Tahoma"/>
            <family val="2"/>
          </rPr>
          <t>C</t>
        </r>
        <r>
          <rPr>
            <sz val="8"/>
            <color indexed="81"/>
            <rFont val="Tahoma"/>
            <family val="2"/>
          </rPr>
          <t>, from worksheet 3.</t>
        </r>
      </text>
    </comment>
    <comment ref="B13" authorId="0" shapeId="0" xr:uid="{C9478C7D-1F09-4E3C-83D1-EC08CA902842}">
      <text>
        <r>
          <rPr>
            <sz val="8"/>
            <color indexed="81"/>
            <rFont val="Tahoma"/>
            <family val="2"/>
          </rPr>
          <t xml:space="preserve">2. The proven effectiveness of the programme is the percentage of people in the target population whose behaviour the intervention influences. Enter the appropriate value of proven effectiveness the approach from Table SP13.1 in worksheet 4.  </t>
        </r>
      </text>
    </comment>
    <comment ref="B16" authorId="0" shapeId="0" xr:uid="{6F7B8BE2-6243-4868-98E1-0C270B6EB29D}">
      <text>
        <r>
          <rPr>
            <sz val="8"/>
            <color indexed="81"/>
            <rFont val="Tahoma"/>
            <family val="2"/>
          </rPr>
          <t xml:space="preserve">3. Determine the PV of the benefit per head </t>
        </r>
        <r>
          <rPr>
            <b/>
            <sz val="8"/>
            <color indexed="81"/>
            <rFont val="Tahoma"/>
            <family val="2"/>
          </rPr>
          <t>(b)</t>
        </r>
        <r>
          <rPr>
            <sz val="8"/>
            <color indexed="81"/>
            <rFont val="Tahoma"/>
            <family val="2"/>
          </rPr>
          <t xml:space="preserve"> using the formula: </t>
        </r>
        <r>
          <rPr>
            <b/>
            <sz val="8"/>
            <color indexed="81"/>
            <rFont val="Tahoma"/>
            <family val="2"/>
          </rPr>
          <t>(b)</t>
        </r>
        <r>
          <rPr>
            <sz val="8"/>
            <color indexed="81"/>
            <rFont val="Tahoma"/>
            <family val="2"/>
          </rPr>
          <t xml:space="preserve"> = </t>
        </r>
        <r>
          <rPr>
            <b/>
            <sz val="8"/>
            <color indexed="81"/>
            <rFont val="Tahoma"/>
            <family val="2"/>
          </rPr>
          <t>C</t>
        </r>
        <r>
          <rPr>
            <sz val="8"/>
            <color indexed="81"/>
            <rFont val="Tahoma"/>
            <family val="2"/>
          </rPr>
          <t xml:space="preserve"> x </t>
        </r>
        <r>
          <rPr>
            <b/>
            <sz val="8"/>
            <color indexed="81"/>
            <rFont val="Tahoma"/>
            <family val="2"/>
          </rPr>
          <t>(a)</t>
        </r>
        <r>
          <rPr>
            <sz val="8"/>
            <color indexed="81"/>
            <rFont val="Tahoma"/>
            <family val="2"/>
          </rPr>
          <t xml:space="preserve"> x 7.29.</t>
        </r>
      </text>
    </comment>
    <comment ref="B19" authorId="0" shapeId="0" xr:uid="{EE16DDA4-28A3-46A7-8418-D82F3BDD00BB}">
      <text>
        <r>
          <rPr>
            <sz val="8"/>
            <color indexed="81"/>
            <rFont val="Tahoma"/>
            <family val="2"/>
          </rPr>
          <t xml:space="preserve">4. Calculate the PV of the benefits per head </t>
        </r>
        <r>
          <rPr>
            <b/>
            <sz val="8"/>
            <color indexed="81"/>
            <rFont val="Tahoma"/>
            <family val="2"/>
          </rPr>
          <t>X</t>
        </r>
        <r>
          <rPr>
            <sz val="8"/>
            <color indexed="81"/>
            <rFont val="Tahoma"/>
            <family val="2"/>
          </rPr>
          <t xml:space="preserve"> by multiplying the PV of benefits per head </t>
        </r>
        <r>
          <rPr>
            <b/>
            <sz val="8"/>
            <color indexed="81"/>
            <rFont val="Tahoma"/>
            <family val="2"/>
          </rPr>
          <t>(b)</t>
        </r>
        <r>
          <rPr>
            <sz val="8"/>
            <color indexed="81"/>
            <rFont val="Tahoma"/>
            <family val="2"/>
          </rPr>
          <t xml:space="preserve"> by the appropriate update factor from the MBCM web page. </t>
        </r>
      </text>
    </comment>
    <comment ref="B22" authorId="0" shapeId="0" xr:uid="{E5E3221A-AACA-42A4-B352-4E8E413A26BB}">
      <text>
        <r>
          <rPr>
            <sz val="8"/>
            <color indexed="81"/>
            <rFont val="Tahoma"/>
            <family val="2"/>
          </rPr>
          <t>5. Enter the estimated average cost of monitoring per year and multiply this value by 7.29 to determine the PV of all monitoring costs.</t>
        </r>
      </text>
    </comment>
    <comment ref="B25" authorId="0" shapeId="0" xr:uid="{737B12CD-6276-43FF-9C50-87856A2478E5}">
      <text>
        <r>
          <rPr>
            <sz val="8"/>
            <color indexed="81"/>
            <rFont val="Tahoma"/>
            <family val="2"/>
          </rPr>
          <t xml:space="preserve">6. Enter the estimated cost per head contacted by the intervention, per annum </t>
        </r>
        <r>
          <rPr>
            <b/>
            <sz val="8"/>
            <color indexed="81"/>
            <rFont val="Tahoma"/>
            <family val="2"/>
          </rPr>
          <t>(c)</t>
        </r>
        <r>
          <rPr>
            <sz val="8"/>
            <color indexed="81"/>
            <rFont val="Tahoma"/>
            <family val="2"/>
          </rPr>
          <t>. Costs should include capital and operating costs.</t>
        </r>
      </text>
    </comment>
    <comment ref="B28" authorId="0" shapeId="0" xr:uid="{FDE959EC-3F75-4088-AA54-9DA712B426F4}">
      <text>
        <r>
          <rPr>
            <sz val="8"/>
            <color indexed="81"/>
            <rFont val="Tahoma"/>
            <family val="2"/>
          </rPr>
          <t xml:space="preserve">7. Calculate the PV of costs </t>
        </r>
        <r>
          <rPr>
            <b/>
            <sz val="8"/>
            <color indexed="81"/>
            <rFont val="Tahoma"/>
            <family val="2"/>
          </rPr>
          <t>A</t>
        </r>
        <r>
          <rPr>
            <sz val="8"/>
            <color indexed="81"/>
            <rFont val="Tahoma"/>
            <family val="2"/>
          </rPr>
          <t xml:space="preserve"> by multiplying the estimated cost per head per year </t>
        </r>
        <r>
          <rPr>
            <b/>
            <sz val="8"/>
            <color indexed="81"/>
            <rFont val="Tahoma"/>
            <family val="2"/>
          </rPr>
          <t>(c)</t>
        </r>
        <r>
          <rPr>
            <sz val="8"/>
            <color indexed="81"/>
            <rFont val="Tahoma"/>
            <family val="2"/>
          </rPr>
          <t xml:space="preserve"> by the discount factor 7.29. If all the cost is expected to be incurred in the current financial year, discounting to the PV isn’t necessary.</t>
        </r>
      </text>
    </comment>
    <comment ref="B31" authorId="0" shapeId="0" xr:uid="{4545A79D-4A67-4DDC-871A-F2F74A730DD0}">
      <text>
        <r>
          <rPr>
            <sz val="8"/>
            <color indexed="81"/>
            <rFont val="Tahoma"/>
            <family val="2"/>
          </rPr>
          <t xml:space="preserve">8. Calculate the BCR </t>
        </r>
        <r>
          <rPr>
            <b/>
            <sz val="8"/>
            <color indexed="81"/>
            <rFont val="Tahoma"/>
            <family val="2"/>
          </rPr>
          <t>Z</t>
        </r>
        <r>
          <rPr>
            <sz val="8"/>
            <color indexed="81"/>
            <rFont val="Tahoma"/>
            <family val="2"/>
          </rPr>
          <t xml:space="preserve"> by dividing the PV of benefits per head </t>
        </r>
        <r>
          <rPr>
            <b/>
            <sz val="8"/>
            <color indexed="81"/>
            <rFont val="Tahoma"/>
            <family val="2"/>
          </rPr>
          <t>X</t>
        </r>
        <r>
          <rPr>
            <sz val="8"/>
            <color indexed="81"/>
            <rFont val="Tahoma"/>
            <family val="2"/>
          </rPr>
          <t xml:space="preserve"> by PV of costs per head </t>
        </r>
        <r>
          <rPr>
            <b/>
            <sz val="8"/>
            <color indexed="81"/>
            <rFont val="Tahoma"/>
            <family val="2"/>
          </rPr>
          <t>A</t>
        </r>
        <r>
          <rPr>
            <sz val="8"/>
            <color indexed="81"/>
            <rFont val="Tahoma"/>
            <family val="2"/>
          </rPr>
          <t xml:space="preserve">. Transfer </t>
        </r>
        <r>
          <rPr>
            <b/>
            <sz val="8"/>
            <color indexed="81"/>
            <rFont val="Tahoma"/>
            <family val="2"/>
          </rPr>
          <t>X</t>
        </r>
        <r>
          <rPr>
            <sz val="8"/>
            <color indexed="81"/>
            <rFont val="Tahoma"/>
            <family val="2"/>
          </rPr>
          <t xml:space="preserve">, </t>
        </r>
        <r>
          <rPr>
            <b/>
            <sz val="8"/>
            <color indexed="81"/>
            <rFont val="Tahoma"/>
            <family val="2"/>
          </rPr>
          <t>A</t>
        </r>
        <r>
          <rPr>
            <sz val="8"/>
            <color indexed="81"/>
            <rFont val="Tahoma"/>
            <family val="2"/>
          </rPr>
          <t xml:space="preserve"> and </t>
        </r>
        <r>
          <rPr>
            <b/>
            <sz val="8"/>
            <color indexed="81"/>
            <rFont val="Tahoma"/>
            <family val="2"/>
          </rPr>
          <t>Z</t>
        </r>
        <r>
          <rPr>
            <sz val="8"/>
            <color indexed="81"/>
            <rFont val="Tahoma"/>
            <family val="2"/>
          </rPr>
          <t xml:space="preserve"> to </t>
        </r>
        <r>
          <rPr>
            <b/>
            <sz val="8"/>
            <color indexed="81"/>
            <rFont val="Tahoma"/>
            <family val="2"/>
          </rPr>
          <t>X</t>
        </r>
        <r>
          <rPr>
            <sz val="8"/>
            <color indexed="81"/>
            <rFont val="Tahoma"/>
            <family val="2"/>
          </rPr>
          <t xml:space="preserve">, </t>
        </r>
        <r>
          <rPr>
            <b/>
            <sz val="8"/>
            <color indexed="81"/>
            <rFont val="Tahoma"/>
            <family val="2"/>
          </rPr>
          <t>A</t>
        </r>
        <r>
          <rPr>
            <sz val="8"/>
            <color indexed="81"/>
            <rFont val="Tahoma"/>
            <family val="2"/>
          </rPr>
          <t xml:space="preserve"> and </t>
        </r>
        <r>
          <rPr>
            <b/>
            <sz val="8"/>
            <color indexed="81"/>
            <rFont val="Tahoma"/>
            <family val="2"/>
          </rPr>
          <t>Z</t>
        </r>
        <r>
          <rPr>
            <sz val="8"/>
            <color indexed="81"/>
            <rFont val="Tahoma"/>
            <family val="2"/>
          </rPr>
          <t xml:space="preserve"> on worksheet 1.</t>
        </r>
      </text>
    </comment>
  </commentList>
</comments>
</file>

<file path=xl/sharedStrings.xml><?xml version="1.0" encoding="utf-8"?>
<sst xmlns="http://schemas.openxmlformats.org/spreadsheetml/2006/main" count="1014" uniqueCount="590">
  <si>
    <t>Appraisal Summary Table Template</t>
  </si>
  <si>
    <t>Option number</t>
  </si>
  <si>
    <t>Date:</t>
  </si>
  <si>
    <t>Evaluation Period: 
(baseline and forecast year) 
e.g 2020 - 2060</t>
  </si>
  <si>
    <t>Option Name:</t>
  </si>
  <si>
    <t>This is the preferred option</t>
  </si>
  <si>
    <t>One</t>
  </si>
  <si>
    <t>Problem/opportunity statement:</t>
  </si>
  <si>
    <t>Investment objectives:</t>
  </si>
  <si>
    <t>How project gives effect to GPS:</t>
  </si>
  <si>
    <t>How project gives effect to local community outcomes:</t>
  </si>
  <si>
    <t>… type</t>
  </si>
  <si>
    <t>1.  Summary of Non-Monetised Impacts (Description)</t>
  </si>
  <si>
    <t>2.  Summary of Financial Impacts (nominal, non-discounted)</t>
  </si>
  <si>
    <t>3.  Summary of Monetised Option Impacts (present value, discounted)</t>
  </si>
  <si>
    <t>Summary description of non-monetised measures and impacts</t>
  </si>
  <si>
    <t>Capital Costs</t>
  </si>
  <si>
    <t>N/A</t>
  </si>
  <si>
    <t>Operating Costs</t>
  </si>
  <si>
    <t>Total Economic Costs</t>
  </si>
  <si>
    <t>Total Financial Costs</t>
  </si>
  <si>
    <t>Transport Outcomes</t>
  </si>
  <si>
    <r>
      <t xml:space="preserve">Non-Monetised Impact:
</t>
    </r>
    <r>
      <rPr>
        <sz val="12"/>
        <color indexed="63"/>
        <rFont val="Calibri"/>
        <family val="2"/>
      </rPr>
      <t>(description in numerical or narrative terms)</t>
    </r>
  </si>
  <si>
    <r>
      <rPr>
        <b/>
        <sz val="12"/>
        <color indexed="56"/>
        <rFont val="Calibri"/>
        <family val="2"/>
      </rPr>
      <t>Monetised Impact:</t>
    </r>
    <r>
      <rPr>
        <sz val="12"/>
        <color indexed="56"/>
        <rFont val="Whitney Semibold"/>
      </rPr>
      <t xml:space="preserve">
</t>
    </r>
    <r>
      <rPr>
        <sz val="12"/>
        <color indexed="63"/>
        <rFont val="Calibri"/>
        <family val="2"/>
      </rPr>
      <t>(description in dollar terms in real terms, non-discounted)</t>
    </r>
  </si>
  <si>
    <t>Name of Benefit</t>
  </si>
  <si>
    <t>Name of Measure:</t>
  </si>
  <si>
    <t>Baseline:</t>
  </si>
  <si>
    <t>Do Minimum Impact:</t>
  </si>
  <si>
    <t>Option Impact:</t>
  </si>
  <si>
    <r>
      <rPr>
        <b/>
        <sz val="12"/>
        <color indexed="50"/>
        <rFont val="Calibri"/>
        <family val="2"/>
      </rPr>
      <t>Healthy and safe people</t>
    </r>
    <r>
      <rPr>
        <sz val="12"/>
        <color indexed="50"/>
        <rFont val="Whitney Semibold"/>
      </rPr>
      <t xml:space="preserve"> </t>
    </r>
    <r>
      <rPr>
        <i/>
        <sz val="12"/>
        <color indexed="63"/>
        <rFont val="Calibri"/>
        <family val="2"/>
      </rPr>
      <t>(Please insert a row below to add an additional benefit or measure, and delete rows as appropriate)</t>
    </r>
  </si>
  <si>
    <t>1.1 Impact on social cost and incidents of crashes</t>
  </si>
  <si>
    <t>1.1.3 Deaths and serious injuries</t>
  </si>
  <si>
    <t>3.1 Impact of mode on physical and mental health</t>
  </si>
  <si>
    <t>3.1.1 Physical health benefits from active modes</t>
  </si>
  <si>
    <r>
      <rPr>
        <b/>
        <sz val="12"/>
        <color indexed="52"/>
        <rFont val="Calibri"/>
        <family val="2"/>
      </rPr>
      <t>Resilience and security</t>
    </r>
    <r>
      <rPr>
        <sz val="12"/>
        <color indexed="53"/>
        <rFont val="Whitney Semibold"/>
      </rPr>
      <t xml:space="preserve"> </t>
    </r>
    <r>
      <rPr>
        <i/>
        <sz val="12"/>
        <color indexed="63"/>
        <rFont val="Calibri"/>
        <family val="2"/>
      </rPr>
      <t>(Please insert a row below to add an additional benefit or measure, and delete rows as appropriate)</t>
    </r>
  </si>
  <si>
    <r>
      <rPr>
        <b/>
        <sz val="12"/>
        <color indexed="53"/>
        <rFont val="Calibri"/>
        <family val="2"/>
      </rPr>
      <t xml:space="preserve">Economic prosperity - excluding wider economic impacts </t>
    </r>
    <r>
      <rPr>
        <i/>
        <sz val="12"/>
        <color indexed="63"/>
        <rFont val="Calibri"/>
        <family val="2"/>
      </rPr>
      <t>(Please insert a row below to add an additional benefit or measure, and delete rows as appropriate)</t>
    </r>
  </si>
  <si>
    <t>5.2 Impact on network productivity and utilisation</t>
  </si>
  <si>
    <t>10.1.9 Travel time</t>
  </si>
  <si>
    <r>
      <rPr>
        <b/>
        <sz val="12"/>
        <color indexed="17"/>
        <rFont val="Calibri"/>
        <family val="2"/>
      </rPr>
      <t>Environmental sustainability</t>
    </r>
    <r>
      <rPr>
        <i/>
        <sz val="12"/>
        <color indexed="50"/>
        <rFont val="Calibri"/>
        <family val="2"/>
      </rPr>
      <t xml:space="preserve"> </t>
    </r>
    <r>
      <rPr>
        <i/>
        <sz val="12"/>
        <rFont val="Calibri"/>
        <family val="2"/>
      </rPr>
      <t>(Please insert a row below to add an additional benefit or measure, and delete rows as appropriate)</t>
    </r>
  </si>
  <si>
    <t>8.1 Impact on greenhouse gas emissions</t>
  </si>
  <si>
    <t>8.1.1 CO2 emissions</t>
  </si>
  <si>
    <t>8.1.2 VKT</t>
  </si>
  <si>
    <t>9.1 Impact on resource efficiency</t>
  </si>
  <si>
    <t>9.1.1 Resource efficiency</t>
  </si>
  <si>
    <r>
      <rPr>
        <b/>
        <sz val="12"/>
        <color indexed="57"/>
        <rFont val="Calibri"/>
        <family val="2"/>
      </rPr>
      <t>Inclusive access</t>
    </r>
    <r>
      <rPr>
        <i/>
        <sz val="12"/>
        <color indexed="57"/>
        <rFont val="Calibri"/>
        <family val="2"/>
      </rPr>
      <t xml:space="preserve"> </t>
    </r>
    <r>
      <rPr>
        <i/>
        <sz val="12"/>
        <rFont val="Calibri"/>
        <family val="2"/>
      </rPr>
      <t>(Please insert a row below to add an additional benefit or measure, and delete rows as appropriate)</t>
    </r>
  </si>
  <si>
    <t>12.1 Impact on Te Ao Māori</t>
  </si>
  <si>
    <t>12.1.1 Te Ao Māori</t>
  </si>
  <si>
    <t>10.1 Impact on user experience of the transport system</t>
  </si>
  <si>
    <t>Rationale for option selection decision</t>
  </si>
  <si>
    <t>Healthy and safe people benefits</t>
  </si>
  <si>
    <t>Resilience and security benefits</t>
  </si>
  <si>
    <t>Economic Prosperity benefits</t>
  </si>
  <si>
    <t>Environmental sustainability benefits</t>
  </si>
  <si>
    <t>Inclusive access benefits</t>
  </si>
  <si>
    <t>4.1 Impact on system vunerabilities and redundancies</t>
  </si>
  <si>
    <t>5.1 Impact on system reliability</t>
  </si>
  <si>
    <t>7.1 Impact on water</t>
  </si>
  <si>
    <t>1.2 Impact on a safe system</t>
  </si>
  <si>
    <t>Double click to add alternative benefit</t>
  </si>
  <si>
    <t>7.2 Impact on land and biodiversity</t>
  </si>
  <si>
    <t>10.2 Impact on mode choice</t>
  </si>
  <si>
    <t>2.1 Impact on perceptions of safety and security</t>
  </si>
  <si>
    <t>6.1 Wider economic benefit (productivity)</t>
  </si>
  <si>
    <t>10.3 Impact on access to opportunities</t>
  </si>
  <si>
    <t>6.2 Wider economic benefit (employment impact)</t>
  </si>
  <si>
    <t>10.4 Impact on community cohesion</t>
  </si>
  <si>
    <t>3.2 Impact of air emissions on health</t>
  </si>
  <si>
    <t>6.3 Wider economic benefit (imperfect competition)</t>
  </si>
  <si>
    <t>11.1 Impact on heritage and cultural values</t>
  </si>
  <si>
    <t>3.3 Impact of noise and vibration on health</t>
  </si>
  <si>
    <t>6.4 Wider economic benefit (regional economic development)</t>
  </si>
  <si>
    <t>11.2 Impact on landscape</t>
  </si>
  <si>
    <t>Measures</t>
  </si>
  <si>
    <t>11.3 Impact on townscape</t>
  </si>
  <si>
    <t>1.1.1 Collective risk (crash density)</t>
  </si>
  <si>
    <t>1.1.2 Crashes by severity</t>
  </si>
  <si>
    <t>1.1.4 Personal risk (crash rate)</t>
  </si>
  <si>
    <t>1.1 Impact on social cost of deaths and serious injuries</t>
  </si>
  <si>
    <t>1.2.1 Road assessment rating - roads</t>
  </si>
  <si>
    <t>1.2.2 Road assessment rating - state highways</t>
  </si>
  <si>
    <t>1.2.3 Travel speed gap</t>
  </si>
  <si>
    <t>2.1.1 Access - perception</t>
  </si>
  <si>
    <t>3.2.1 Ambient air quality - NO2</t>
  </si>
  <si>
    <t>3.2.2 Ambient air quality - PM10</t>
  </si>
  <si>
    <t>3.3.1 Noise level</t>
  </si>
  <si>
    <t>4.1.1 Availablity of a viable alternative to high-risk and high-impact route</t>
  </si>
  <si>
    <t>4.1.2 Level of service and risk</t>
  </si>
  <si>
    <t>5.1.1 Punctuality - public transport</t>
  </si>
  <si>
    <t>5.1.2 Travel time reliability - motor vehicles</t>
  </si>
  <si>
    <t>5.1.3 Travel time delay</t>
  </si>
  <si>
    <t>5.1.4 Temporal availability - road</t>
  </si>
  <si>
    <t>5.2.1 Spatial coverage - freight</t>
  </si>
  <si>
    <t>5.2.2 Freight - mode share value</t>
  </si>
  <si>
    <t>5.2.3 Freight - mode share weight</t>
  </si>
  <si>
    <t>5.2.4 Freight - throughput value</t>
  </si>
  <si>
    <t>5.2.5 Freight - throughput weight</t>
  </si>
  <si>
    <t>5.2.6 Access to key economic destinations (all modes)</t>
  </si>
  <si>
    <t>7.1.1 Water quality</t>
  </si>
  <si>
    <t>7.2.1 Biodiversity</t>
  </si>
  <si>
    <t>7.2.2 Productive land</t>
  </si>
  <si>
    <t>9.1.2 Embodied carbon</t>
  </si>
  <si>
    <t>9.1.3 Energy use</t>
  </si>
  <si>
    <t>10.1.1 People - throughput of pedestrians, cyclists and public transport boardings</t>
  </si>
  <si>
    <t>(Repeat) 2.1.1 Access - perception</t>
  </si>
  <si>
    <t>10.1.2 Pedestrian delay</t>
  </si>
  <si>
    <t>10.1.3 Ease of getting on/off public transport services</t>
  </si>
  <si>
    <t>10.1.4 Network condition - cycling</t>
  </si>
  <si>
    <t>10.1.5 Network condition - road</t>
  </si>
  <si>
    <t>10.1.6 People - throughput</t>
  </si>
  <si>
    <t>10.1.7 People - throughput (UCP)</t>
  </si>
  <si>
    <t>10.1.8 Traffic - throughput</t>
  </si>
  <si>
    <t>10.2.1 People - mode share</t>
  </si>
  <si>
    <t>(Repeat) 8.1.2 Mode shift from single occupancy private vehicle</t>
  </si>
  <si>
    <t>8.1.2 Mode shift from single occupancy private vehicle</t>
  </si>
  <si>
    <t>10.2.2 Accessibility - public transport facilities</t>
  </si>
  <si>
    <t>10.2.3 Spatial coverage - cycle lanes and paths</t>
  </si>
  <si>
    <t>10.2.4 Spatial coverage - cycling facilities</t>
  </si>
  <si>
    <t>10.2.5 Spatial coverage - public transport - employees</t>
  </si>
  <si>
    <t>10.2.6 Spatial coverage - public transport - resident population</t>
  </si>
  <si>
    <t>10.2.6a Spatial coverage - public transport - new residential dwellings</t>
  </si>
  <si>
    <t>10.2.7 Temporal availability - public transport</t>
  </si>
  <si>
    <t>10.2.8 Cost of access to key destinations - all modes</t>
  </si>
  <si>
    <t>10.2.9 Pricing - more efficient</t>
  </si>
  <si>
    <t>10.2.10 Traffic - mode share (number)</t>
  </si>
  <si>
    <t>10.2.10b Traffic - mode share (distance)</t>
  </si>
  <si>
    <t>10.3.1 Access to key social destinations (all modes)</t>
  </si>
  <si>
    <t>10.4.1 Social connectedness</t>
  </si>
  <si>
    <t>10.4.2 Isolation</t>
  </si>
  <si>
    <t>10.4.3 Severance</t>
  </si>
  <si>
    <t>11.1.1 Amenity value - natural and built environment</t>
  </si>
  <si>
    <t>11.1.2 Heritage and cultural values</t>
  </si>
  <si>
    <t>11.2.1 Landscape</t>
  </si>
  <si>
    <t>11.3.1 Townscape</t>
  </si>
  <si>
    <t>Please type in alternate measure</t>
  </si>
  <si>
    <t>Discount rate</t>
  </si>
  <si>
    <t>USPWF(1)</t>
  </si>
  <si>
    <t>USPWF(E)</t>
  </si>
  <si>
    <t>AGPWF(E)</t>
  </si>
  <si>
    <t>AGPWF(1)</t>
  </si>
  <si>
    <t>LABEL_SYS</t>
  </si>
  <si>
    <t>KEY</t>
  </si>
  <si>
    <t>VALUE</t>
  </si>
  <si>
    <t>Worksheet 1 - Evaluation Summary and TIO Upload</t>
  </si>
  <si>
    <t>Effective from 31 August 2020</t>
  </si>
  <si>
    <t>Upload V9.0 (31Aug2020)</t>
  </si>
  <si>
    <t>ECONOMIC_EVAL_COMPLETED_DATE</t>
  </si>
  <si>
    <t>This spreadsheet can be automatically uploaded into Transport Investment Online. To enable automatic upload please do not adjust the columns or rows.</t>
  </si>
  <si>
    <t>Please make any additional comments or clarifying notes as necessary to aid understanding (note that these fall outside of the set print and TIO upload range)</t>
  </si>
  <si>
    <t>TIMEZERO_ECONOMIC_EVAL_DATE</t>
  </si>
  <si>
    <t>Activity name</t>
  </si>
  <si>
    <t>BASE_DATE_COSTS_BENEFITS</t>
  </si>
  <si>
    <t>Reference</t>
  </si>
  <si>
    <t>ROAD_TRAFFIC_AADT</t>
  </si>
  <si>
    <t>base_rate</t>
  </si>
  <si>
    <t>growth_rate</t>
  </si>
  <si>
    <t>Evaluator(s)                                      - name, organisation</t>
  </si>
  <si>
    <t>PEDESTRIANS_AAD</t>
  </si>
  <si>
    <t>Reviewer(s)                                       - name, organisation</t>
  </si>
  <si>
    <t>Date of evaluation</t>
  </si>
  <si>
    <t>mm/yyyy</t>
  </si>
  <si>
    <t>new</t>
  </si>
  <si>
    <t>CYCLISTS_AAD</t>
  </si>
  <si>
    <t>Time zero / implementation start date</t>
  </si>
  <si>
    <t>1 July yyyy</t>
  </si>
  <si>
    <t>Months</t>
  </si>
  <si>
    <t>Base date of costs and benefits</t>
  </si>
  <si>
    <t>ANNUAL_PATRONAGE_TOTAL</t>
  </si>
  <si>
    <t>Location</t>
  </si>
  <si>
    <t>Problem definition</t>
  </si>
  <si>
    <t>ANNUAL_PATRONAGE_PEAK</t>
  </si>
  <si>
    <t>Do minimum description</t>
  </si>
  <si>
    <t>Alternatives considered (or page references to relevant)</t>
  </si>
  <si>
    <t>FREIGHT_VOLUME</t>
  </si>
  <si>
    <t>Options considered (or page references to relevant)</t>
  </si>
  <si>
    <t>Preferred option description</t>
  </si>
  <si>
    <t>HEAVY_VEHICLES_VOLUME_AADT</t>
  </si>
  <si>
    <t>Statistics</t>
  </si>
  <si>
    <t>Base rate</t>
  </si>
  <si>
    <t>Growth rate (%)</t>
  </si>
  <si>
    <t>New users/transfer</t>
  </si>
  <si>
    <t>Road traffic - Annual Average Daily Traffic (AADT)</t>
  </si>
  <si>
    <t>AADT</t>
  </si>
  <si>
    <t>HEAVY_VEHICLES_VOLUME_RATE</t>
  </si>
  <si>
    <t>Pedestrians - Annual Average Daily</t>
  </si>
  <si>
    <t>Count</t>
  </si>
  <si>
    <t>ROAD_CATEGORY</t>
  </si>
  <si>
    <t xml:space="preserve">Cyclists - Annual Average Daily </t>
  </si>
  <si>
    <t>ROUGHNESS</t>
  </si>
  <si>
    <t>before</t>
  </si>
  <si>
    <t>Annual Patronage - Total</t>
  </si>
  <si>
    <t>after</t>
  </si>
  <si>
    <t>Annual Patronage - Peak Period</t>
  </si>
  <si>
    <t>POSTED_SPEED</t>
  </si>
  <si>
    <t>Freight volume</t>
  </si>
  <si>
    <t>tonnes</t>
  </si>
  <si>
    <t>Heavy Vehicles Volume</t>
  </si>
  <si>
    <t>AVERAGE_TRAFFIC_SPPEED</t>
  </si>
  <si>
    <t>%</t>
  </si>
  <si>
    <t>Road Category</t>
  </si>
  <si>
    <t>ROAD_LENGTH</t>
  </si>
  <si>
    <t>Before</t>
  </si>
  <si>
    <t>After</t>
  </si>
  <si>
    <t>ROAD_WIDTH</t>
  </si>
  <si>
    <t>Roughness</t>
  </si>
  <si>
    <t>IRI/NAASRA</t>
  </si>
  <si>
    <t>Posted speed</t>
  </si>
  <si>
    <t>km/h</t>
  </si>
  <si>
    <t>TRAVEL_TIME</t>
  </si>
  <si>
    <t>Average traffic speed</t>
  </si>
  <si>
    <t>Length of road / route</t>
  </si>
  <si>
    <t>km</t>
  </si>
  <si>
    <t>PEAK_PERIOD_AM</t>
  </si>
  <si>
    <t>start</t>
  </si>
  <si>
    <t>Road width</t>
  </si>
  <si>
    <t>metres</t>
  </si>
  <si>
    <t>stop</t>
  </si>
  <si>
    <t>Travel time on route</t>
  </si>
  <si>
    <t>minutes</t>
  </si>
  <si>
    <t>PEAK_PERIOD_PM</t>
  </si>
  <si>
    <t>Period start am</t>
  </si>
  <si>
    <t>Period stop am</t>
  </si>
  <si>
    <t>Period start pm</t>
  </si>
  <si>
    <t>Period stop pm</t>
  </si>
  <si>
    <t>PEAK_PERIOD_FLOW</t>
  </si>
  <si>
    <t xml:space="preserve">Peak Period  </t>
  </si>
  <si>
    <t>RECORDED_CRASHES</t>
  </si>
  <si>
    <t>fatal</t>
  </si>
  <si>
    <t>Peak Period Traffic flow</t>
  </si>
  <si>
    <t>Vehicles/hr</t>
  </si>
  <si>
    <t>serious</t>
  </si>
  <si>
    <t>minor</t>
  </si>
  <si>
    <t>Period of crash analysis</t>
  </si>
  <si>
    <t>yyyy - yyyy</t>
  </si>
  <si>
    <t>non_injury</t>
  </si>
  <si>
    <t>ESTIMATED_CRASHES</t>
  </si>
  <si>
    <t>Fatal</t>
  </si>
  <si>
    <t>Serious</t>
  </si>
  <si>
    <t>Minor</t>
  </si>
  <si>
    <t>Non Injury</t>
  </si>
  <si>
    <t>Total estimated crashes per year - do minimum (row 11)</t>
  </si>
  <si>
    <t>Predicted crashes per year - preferred option (row 20)</t>
  </si>
  <si>
    <t>PREDICTED_CRASHES</t>
  </si>
  <si>
    <t>Heavy Vehicle Trips Saved (average per year)</t>
  </si>
  <si>
    <t>count</t>
  </si>
  <si>
    <t>Total DSI saved</t>
  </si>
  <si>
    <t>Vehicle Operating Cost Savings (per annum)</t>
  </si>
  <si>
    <t>$/vehicle</t>
  </si>
  <si>
    <t>VOC saving</t>
  </si>
  <si>
    <t>Travel time savings (per day)</t>
  </si>
  <si>
    <t>Total hours saved</t>
  </si>
  <si>
    <t>HEAVY_VEHICLE_TRIPS_SAVED</t>
  </si>
  <si>
    <t>VEHICLE_OPERATING_COST</t>
  </si>
  <si>
    <t>Costs</t>
  </si>
  <si>
    <t>Do minimum</t>
  </si>
  <si>
    <t>Preferred option</t>
  </si>
  <si>
    <t>TRAVEL_TIME_SAVINGS</t>
  </si>
  <si>
    <t>Construction / implementation</t>
  </si>
  <si>
    <t>$</t>
  </si>
  <si>
    <t>CONSTRUCTION_COST</t>
  </si>
  <si>
    <t>do_min</t>
  </si>
  <si>
    <t>option</t>
  </si>
  <si>
    <t>Present Value Construction / implementation</t>
  </si>
  <si>
    <t>PV_CONSTRUCTION</t>
  </si>
  <si>
    <t>Present Value Maintenance, renewal and operating costs</t>
  </si>
  <si>
    <t>Present Value Total costs (whole of life)</t>
  </si>
  <si>
    <t>PV_MAINTENANCE</t>
  </si>
  <si>
    <t>Present Value Cost savings</t>
  </si>
  <si>
    <t>PV_TOTAL_COST</t>
  </si>
  <si>
    <t>Present Value Funding assistance</t>
  </si>
  <si>
    <t>PV_COST_SAVINGS</t>
  </si>
  <si>
    <t>Present Value</t>
  </si>
  <si>
    <t>Total Value (undiscounted)</t>
  </si>
  <si>
    <t>PV_FUNDING_ASSIST</t>
  </si>
  <si>
    <t>Travel time cost savings</t>
  </si>
  <si>
    <t>TRAVEL_TIME_COST_SAVINGS</t>
  </si>
  <si>
    <t>present</t>
  </si>
  <si>
    <t>Vehicle operating cost savings</t>
  </si>
  <si>
    <t>VEHICLE_OP_COST_SAVINGS</t>
  </si>
  <si>
    <t>CRASH_COST_SAVINGS</t>
  </si>
  <si>
    <t>Seal extension benefits</t>
  </si>
  <si>
    <t>SEAL_EXTENSION_BEFEFITS</t>
  </si>
  <si>
    <t>Driver frustration reduction benefits</t>
  </si>
  <si>
    <t>DRIVER_FRUST_REDUCT_BENEFITS</t>
  </si>
  <si>
    <t>Risk reduction benefits</t>
  </si>
  <si>
    <t>RISK_REDUCT_BENEFITS</t>
  </si>
  <si>
    <t>Vehicle emission reduction benefits</t>
  </si>
  <si>
    <t>VEHICLE_EMIS_REDUCT_BEFEFITS</t>
  </si>
  <si>
    <t>Other external benefits (noise, visual, impact etc)</t>
  </si>
  <si>
    <t>EXTERNAL_BENEFITS</t>
  </si>
  <si>
    <t>Mode change benefits</t>
  </si>
  <si>
    <t>MODE_CHANGE_BENEFITS</t>
  </si>
  <si>
    <t>WALKING_CYCLING_BENEFITS</t>
  </si>
  <si>
    <t>Service or facility user benefits</t>
  </si>
  <si>
    <t>SERVICE_FACILITY_BENEFITS</t>
  </si>
  <si>
    <t>Parking user cost savings</t>
  </si>
  <si>
    <t>PARKING_COST_SAVINGS</t>
  </si>
  <si>
    <t>Dis-benefits during implementation/construction</t>
  </si>
  <si>
    <t>DISBENEFITS</t>
  </si>
  <si>
    <t>Road Traffic reduction benefits</t>
  </si>
  <si>
    <t>TRAFFIC_REDUCTION_BENEFITS</t>
  </si>
  <si>
    <t>National strategic benefits</t>
  </si>
  <si>
    <t>NATIONAL_STRATEGIC_BENEFITS</t>
  </si>
  <si>
    <t>Agglomeration benefits (WEB)</t>
  </si>
  <si>
    <t>AGGLOMERATION_BENEFITS</t>
  </si>
  <si>
    <t>Increased Labour Supply (WEB)</t>
  </si>
  <si>
    <t>INCREASED_LABOUR_SUPPLY</t>
  </si>
  <si>
    <t>Imperfect Competition (WEB)</t>
  </si>
  <si>
    <t>IMPERFECT_COMPETITION</t>
  </si>
  <si>
    <t>TOTAL_BENEFITS</t>
  </si>
  <si>
    <t>BCR_NATIONAL</t>
  </si>
  <si>
    <t>Non monetised benefits or national strategic factors</t>
  </si>
  <si>
    <t>BCR_GOVERNMENT</t>
  </si>
  <si>
    <t>FIRST_YEAR_RATE_OF_RETURN</t>
  </si>
  <si>
    <t>Benefit Cost Ratio (BCRn) National</t>
  </si>
  <si>
    <t>BCR_RANGE</t>
  </si>
  <si>
    <t>low</t>
  </si>
  <si>
    <t>Benefit Cost Ratio (BCRg) Government</t>
  </si>
  <si>
    <t>high</t>
  </si>
  <si>
    <t>First Year Rate of Return (FYRR)</t>
  </si>
  <si>
    <t>HEAVY_VEHICLE_TRIPS_SAVED_PERIOD</t>
  </si>
  <si>
    <t>VEHICLE_OPERATING_COST_PERIOD</t>
  </si>
  <si>
    <t>Sensitivity Analysis  - BCR range</t>
  </si>
  <si>
    <t>TRAVEL_TIME_SAVINGS_PERIOD</t>
  </si>
  <si>
    <t>total</t>
  </si>
  <si>
    <t>Road category</t>
  </si>
  <si>
    <t>Motorway</t>
  </si>
  <si>
    <t>Urban arterial</t>
  </si>
  <si>
    <t>Urban other</t>
  </si>
  <si>
    <t>Rural strategic</t>
  </si>
  <si>
    <t>Rural other</t>
  </si>
  <si>
    <t>General Information</t>
  </si>
  <si>
    <t>limitations of usage</t>
  </si>
  <si>
    <t>Full procedures must be used if these criteria are not met.</t>
  </si>
  <si>
    <t>Auckland</t>
  </si>
  <si>
    <r>
      <t>-</t>
    </r>
    <r>
      <rPr>
        <b/>
        <sz val="10"/>
        <rFont val="Verdana"/>
        <family val="2"/>
      </rPr>
      <t>pale yellow, non-bordered cells</t>
    </r>
    <r>
      <rPr>
        <sz val="10"/>
        <rFont val="Verdana"/>
        <family val="2"/>
      </rPr>
      <t xml:space="preserve"> are generally open for overlaying or inputting data or information as required</t>
    </r>
  </si>
  <si>
    <r>
      <t>-</t>
    </r>
    <r>
      <rPr>
        <b/>
        <sz val="10"/>
        <rFont val="Verdana"/>
        <family val="2"/>
      </rPr>
      <t>white, non-bordered cells</t>
    </r>
    <r>
      <rPr>
        <sz val="10"/>
        <rFont val="Verdana"/>
        <family val="2"/>
      </rPr>
      <t xml:space="preserve"> are generally auto-populate cells and their data are calculated/transferred from other cells</t>
    </r>
  </si>
  <si>
    <r>
      <t>-</t>
    </r>
    <r>
      <rPr>
        <b/>
        <sz val="10"/>
        <rFont val="Verdana"/>
        <family val="2"/>
      </rPr>
      <t>green, black bordered cells</t>
    </r>
    <r>
      <rPr>
        <sz val="10"/>
        <rFont val="Verdana"/>
        <family val="2"/>
      </rPr>
      <t xml:space="preserve"> are providing further guidance or links for external resources.</t>
    </r>
  </si>
  <si>
    <t>Wellington</t>
  </si>
  <si>
    <t>Worksheet title (and link):</t>
  </si>
  <si>
    <t xml:space="preserve">    a brief description</t>
  </si>
  <si>
    <t xml:space="preserve">   - Provides a summary of the general data used for the evaluation as well as the results of the analysis.</t>
  </si>
  <si>
    <t xml:space="preserve"> </t>
  </si>
  <si>
    <t xml:space="preserve">Worksheet Completion Steps: </t>
  </si>
  <si>
    <t xml:space="preserve">Spreadsheet problems? </t>
  </si>
  <si>
    <t>Email: MBCM@nzta.govt.nz</t>
  </si>
  <si>
    <t>Worksheet 1 - Evaluation summary</t>
  </si>
  <si>
    <t>Return to overview &amp; guidance sheet</t>
  </si>
  <si>
    <t>Evaluator(s)</t>
  </si>
  <si>
    <t>Reviewer(s)</t>
  </si>
  <si>
    <t>Approved organisation name</t>
  </si>
  <si>
    <t>Your reference</t>
  </si>
  <si>
    <t>Activity description</t>
  </si>
  <si>
    <t>Describe the issues to be addressed</t>
  </si>
  <si>
    <t>Alternatives and options</t>
  </si>
  <si>
    <t>Describe the do-minimum</t>
  </si>
  <si>
    <t>Summarise the options assessed</t>
  </si>
  <si>
    <t>Timing</t>
  </si>
  <si>
    <t>Time zero (assumed construction start date)</t>
  </si>
  <si>
    <t>1 July</t>
  </si>
  <si>
    <t>Economic efficiency</t>
  </si>
  <si>
    <t>Date economic evaluation completed (mm/yyyy)</t>
  </si>
  <si>
    <t>Base date for costs and benefits</t>
  </si>
  <si>
    <t>A</t>
  </si>
  <si>
    <t>PV cost of the preferred option</t>
  </si>
  <si>
    <t>B</t>
  </si>
  <si>
    <t>= $</t>
  </si>
  <si>
    <t>Y</t>
  </si>
  <si>
    <t>Z</t>
  </si>
  <si>
    <r>
      <t>BCR</t>
    </r>
    <r>
      <rPr>
        <vertAlign val="subscript"/>
        <sz val="8"/>
        <rFont val="Verdana"/>
        <family val="2"/>
      </rPr>
      <t>N</t>
    </r>
    <r>
      <rPr>
        <sz val="8"/>
        <rFont val="Verdana"/>
        <family val="2"/>
      </rPr>
      <t xml:space="preserve">   =</t>
    </r>
  </si>
  <si>
    <t>=</t>
  </si>
  <si>
    <t>3% DR</t>
  </si>
  <si>
    <t>6% DR</t>
  </si>
  <si>
    <t>FYRR   =</t>
  </si>
  <si>
    <t>(a)</t>
  </si>
  <si>
    <t>1st July in the year</t>
  </si>
  <si>
    <t>Year</t>
  </si>
  <si>
    <t>Amount $</t>
  </si>
  <si>
    <t>SPPWF</t>
  </si>
  <si>
    <t>(b)</t>
  </si>
  <si>
    <t>(c)</t>
  </si>
  <si>
    <t xml:space="preserve"> =   $</t>
  </si>
  <si>
    <t>(d)</t>
  </si>
  <si>
    <t>(e)</t>
  </si>
  <si>
    <t>Step 1</t>
  </si>
  <si>
    <t>Step 2</t>
  </si>
  <si>
    <t>Step 3</t>
  </si>
  <si>
    <t>SPPWF(1)</t>
  </si>
  <si>
    <t>2009/10</t>
  </si>
  <si>
    <t>2010/11</t>
  </si>
  <si>
    <t>2011/12</t>
  </si>
  <si>
    <t>yr (n)</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</si>
  <si>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</si>
  <si>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</si>
  <si>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</si>
  <si>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</si>
  <si>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</si>
  <si>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</si>
  <si>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</si>
  <si>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</si>
  <si>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</si>
  <si>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</si>
  <si>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</si>
  <si>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</si>
  <si>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</si>
  <si>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</si>
  <si>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</si>
  <si>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</si>
  <si>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</si>
  <si>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</si>
  <si>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</si>
  <si>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</si>
  <si>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</si>
  <si>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</si>
  <si>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</si>
  <si>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</si>
  <si>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</si>
  <si>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</si>
  <si>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</si>
  <si>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</si>
  <si>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Crash  cost savings</t>
  </si>
  <si>
    <t>Walking and cycling health benefits</t>
  </si>
  <si>
    <t>Eval. Period (yrs)</t>
  </si>
  <si>
    <t>PV net costs</t>
  </si>
  <si>
    <t>VOC</t>
  </si>
  <si>
    <t>Two</t>
  </si>
  <si>
    <t>Three</t>
  </si>
  <si>
    <t>Recorded crashes in period (row 4 crash analysis)</t>
  </si>
  <si>
    <t>Benefits (Present Value)</t>
  </si>
  <si>
    <t xml:space="preserve">Total Benefits Present Value </t>
  </si>
  <si>
    <t xml:space="preserve">Designed for the appraisal of activities where the following assumptions apply: </t>
  </si>
  <si>
    <r>
      <t xml:space="preserve">- the evaluation period is </t>
    </r>
    <r>
      <rPr>
        <b/>
        <sz val="10"/>
        <rFont val="Verdana"/>
        <family val="2"/>
      </rPr>
      <t>10 years</t>
    </r>
  </si>
  <si>
    <t>Travel behaviour change activities generally employ education, information and marketing based approaches to achieve voluntary changes in the travel behaviour of individuals</t>
  </si>
  <si>
    <t xml:space="preserve">  General cell guide </t>
  </si>
  <si>
    <t xml:space="preserve">   - This worksheet is used for calculating the health and environmental benefits of walking and cycling facilities.</t>
  </si>
  <si>
    <t>Implementation period</t>
  </si>
  <si>
    <t>months</t>
  </si>
  <si>
    <t>Target population (worksheet 3)</t>
  </si>
  <si>
    <t>PV of benefits</t>
  </si>
  <si>
    <r>
      <t>B</t>
    </r>
    <r>
      <rPr>
        <sz val="8"/>
        <rFont val="Verdana"/>
        <family val="2"/>
      </rPr>
      <t xml:space="preserve"> × update factor</t>
    </r>
  </si>
  <si>
    <t>X</t>
  </si>
  <si>
    <t>Net present value</t>
  </si>
  <si>
    <r>
      <t>(</t>
    </r>
    <r>
      <rPr>
        <b/>
        <sz val="8"/>
        <rFont val="Verdana"/>
        <family val="2"/>
      </rPr>
      <t>X</t>
    </r>
    <r>
      <rPr>
        <sz val="8"/>
        <rFont val="Verdana"/>
        <family val="2"/>
      </rPr>
      <t xml:space="preserve"> - </t>
    </r>
    <r>
      <rPr>
        <b/>
        <sz val="8"/>
        <rFont val="Verdana"/>
        <family val="2"/>
      </rPr>
      <t>A</t>
    </r>
    <r>
      <rPr>
        <sz val="8"/>
        <rFont val="Verdana"/>
        <family val="2"/>
      </rPr>
      <t>) = $</t>
    </r>
  </si>
  <si>
    <t>Sensitivity</t>
  </si>
  <si>
    <t>PV net Benefits</t>
  </si>
  <si>
    <t>PV economic costs</t>
  </si>
  <si>
    <t>PV 1st year benefits</t>
  </si>
  <si>
    <t>yes</t>
  </si>
  <si>
    <t>no</t>
  </si>
  <si>
    <t/>
  </si>
  <si>
    <t>CBD</t>
  </si>
  <si>
    <t>non-CBD</t>
  </si>
  <si>
    <t>Worksheet 2 - Cost of option(s)</t>
  </si>
  <si>
    <t>Cost of activities, provide details if required</t>
  </si>
  <si>
    <t>DF</t>
  </si>
  <si>
    <t>Annual cost $</t>
  </si>
  <si>
    <t>(f)</t>
  </si>
  <si>
    <t>Monitoring costs</t>
  </si>
  <si>
    <t>Questions</t>
  </si>
  <si>
    <t>yes/no</t>
  </si>
  <si>
    <t>Total score (sum of ‘yes’ column):</t>
  </si>
  <si>
    <t>Workplace</t>
  </si>
  <si>
    <t>Diversion</t>
  </si>
  <si>
    <t>Low</t>
  </si>
  <si>
    <t>Medium</t>
  </si>
  <si>
    <t>High</t>
  </si>
  <si>
    <t>(score)</t>
  </si>
  <si>
    <t>(1 or 2)</t>
  </si>
  <si>
    <t>(3 or 4)</t>
  </si>
  <si>
    <t>(5 or 6)</t>
  </si>
  <si>
    <t>Standard</t>
  </si>
  <si>
    <t>Christchurch/ other</t>
  </si>
  <si>
    <t>Primary</t>
  </si>
  <si>
    <t>Secondary/intermediate</t>
  </si>
  <si>
    <t>Christchurch/other</t>
  </si>
  <si>
    <t xml:space="preserve"> = $</t>
  </si>
  <si>
    <t>School</t>
  </si>
  <si>
    <t>BCR</t>
  </si>
  <si>
    <t>Vertical</t>
  </si>
  <si>
    <t>Horizontal</t>
  </si>
  <si>
    <t>Alternative</t>
  </si>
  <si>
    <t>Community</t>
  </si>
  <si>
    <t>End:</t>
  </si>
  <si>
    <t>Construction duration</t>
  </si>
  <si>
    <t>SP13 Road Safety Promotion</t>
  </si>
  <si>
    <r>
      <t xml:space="preserve">- the activity is designed to promote road safety and has an undiscounted </t>
    </r>
    <r>
      <rPr>
        <b/>
        <sz val="10"/>
        <rFont val="Verdana"/>
        <family val="2"/>
      </rPr>
      <t>whole-of-life cost  ≤$15,000,000</t>
    </r>
    <r>
      <rPr>
        <sz val="10"/>
        <rFont val="Verdana"/>
        <family val="2"/>
      </rPr>
      <t>.</t>
    </r>
  </si>
  <si>
    <r>
      <t xml:space="preserve">- the procedure applies to activities in work category </t>
    </r>
    <r>
      <rPr>
        <b/>
        <sz val="10"/>
        <rFont val="Verdana"/>
        <family val="2"/>
      </rPr>
      <t>432</t>
    </r>
  </si>
  <si>
    <r>
      <t xml:space="preserve">- the procedure assumes that funded projects </t>
    </r>
    <r>
      <rPr>
        <b/>
        <sz val="10"/>
        <rFont val="Verdana"/>
        <family val="2"/>
      </rPr>
      <t>will be completed in the first year</t>
    </r>
    <r>
      <rPr>
        <sz val="10"/>
        <rFont val="Verdana"/>
        <family val="2"/>
      </rPr>
      <t xml:space="preserve"> and the benefits will accrue from the start of the year 2.</t>
    </r>
  </si>
  <si>
    <r>
      <rPr>
        <sz val="10"/>
        <color indexed="8"/>
        <rFont val="Arial"/>
        <family val="2"/>
      </rPr>
      <t>For more information, including eligible activities, please refer to section 4.1 of</t>
    </r>
    <r>
      <rPr>
        <sz val="10"/>
        <color indexed="12"/>
        <rFont val="Arial"/>
        <family val="2"/>
      </rPr>
      <t xml:space="preserve"> </t>
    </r>
    <r>
      <rPr>
        <u/>
        <sz val="10"/>
        <color indexed="12"/>
        <rFont val="Arial"/>
        <family val="2"/>
      </rPr>
      <t>Monetised Benefits and Costs Manual.</t>
    </r>
  </si>
  <si>
    <r>
      <t>-</t>
    </r>
    <r>
      <rPr>
        <b/>
        <sz val="10"/>
        <rFont val="Verdana"/>
        <family val="2"/>
      </rPr>
      <t>orange, black bordered cells</t>
    </r>
    <r>
      <rPr>
        <sz val="10"/>
        <rFont val="Verdana"/>
        <family val="2"/>
      </rPr>
      <t xml:space="preserve"> navigate to a different worksheet in the workbook</t>
    </r>
  </si>
  <si>
    <t xml:space="preserve">   - This worksheet is used to calculate the PV costs of the option. </t>
  </si>
  <si>
    <t xml:space="preserve">   - This worksheet is used to calculate a smple BCR if there is insufficient information on total costs and benefits.</t>
  </si>
  <si>
    <t>Step 1: Complete SP13-1 Evaluation Summary Items 1-4</t>
  </si>
  <si>
    <t>Step 2: Complete SP13-2 Cost of Option</t>
  </si>
  <si>
    <t>Step 3: Complete SP13-3 Social cost of crashes</t>
  </si>
  <si>
    <t>Step 4: Complete SP13-4 Benefits</t>
  </si>
  <si>
    <t>Step 5: Complete SP13-5 Alternative BCR calculation if there is insufficient information on costs and benefits</t>
  </si>
  <si>
    <t xml:space="preserve">* See PIKB for further guidance </t>
  </si>
  <si>
    <t>PIKB Road safety promotion activities</t>
  </si>
  <si>
    <t>SP13 Road safety promotion</t>
  </si>
  <si>
    <r>
      <t>Worksheet 1 provides a summary of the general data used for the evaluation as well as the results of the analysis. The information required is a subset of the information required for assessment in terms of the NZTA’s</t>
    </r>
    <r>
      <rPr>
        <i/>
        <sz val="8"/>
        <rFont val="Verdana"/>
        <family val="2"/>
      </rPr>
      <t xml:space="preserve"> Planning and Investment Knowledge Base</t>
    </r>
    <r>
      <rPr>
        <sz val="8"/>
        <rFont val="Verdana"/>
        <family val="2"/>
      </rPr>
      <t>.</t>
    </r>
  </si>
  <si>
    <t>Activity details</t>
  </si>
  <si>
    <t>Social cost per person in target population, per year (worksheet 3)</t>
  </si>
  <si>
    <t>Number of people contacted by the intervention (worksheet 4)</t>
  </si>
  <si>
    <t>Effectiveness (worksheet 4)</t>
  </si>
  <si>
    <r>
      <t>[</t>
    </r>
    <r>
      <rPr>
        <b/>
        <sz val="8"/>
        <rFont val="Verdana"/>
        <family val="2"/>
      </rPr>
      <t>X</t>
    </r>
    <r>
      <rPr>
        <sz val="8"/>
        <rFont val="Verdana"/>
        <family val="2"/>
      </rPr>
      <t xml:space="preserve"> / DF] x 0.96</t>
    </r>
  </si>
  <si>
    <t xml:space="preserve"> Worksheet 2 is used for calculating the PV cost of a road user safety activity.</t>
  </si>
  <si>
    <t>Implementation of activity (up front costs)</t>
  </si>
  <si>
    <t>Supporting infrastructure improvements</t>
  </si>
  <si>
    <t xml:space="preserve">(b) </t>
  </si>
  <si>
    <r>
      <t>PV cost of activities [</t>
    </r>
    <r>
      <rPr>
        <b/>
        <sz val="8"/>
        <rFont val="Verdana"/>
        <family val="2"/>
      </rPr>
      <t>(a)</t>
    </r>
    <r>
      <rPr>
        <sz val="8"/>
        <rFont val="Verdana"/>
        <family val="2"/>
      </rPr>
      <t xml:space="preserve"> +</t>
    </r>
    <r>
      <rPr>
        <b/>
        <sz val="8"/>
        <rFont val="Verdana"/>
        <family val="2"/>
      </rPr>
      <t xml:space="preserve"> (b)</t>
    </r>
    <r>
      <rPr>
        <sz val="8"/>
        <rFont val="Verdana"/>
        <family val="2"/>
      </rPr>
      <t xml:space="preserve">] ×  DF = </t>
    </r>
  </si>
  <si>
    <t>PV cost of any ongoing costs of the same amount following implementation (end of year 1 to end of year 10)</t>
  </si>
  <si>
    <t>x</t>
  </si>
  <si>
    <t>Irregular running costs</t>
  </si>
  <si>
    <t>Base date</t>
  </si>
  <si>
    <t>Type of cost</t>
  </si>
  <si>
    <t>Sum of PV of irregular running costs</t>
  </si>
  <si>
    <t>Present value of the option</t>
  </si>
  <si>
    <r>
      <t>(c)</t>
    </r>
    <r>
      <rPr>
        <sz val="8"/>
        <rFont val="Verdana"/>
        <family val="2"/>
      </rPr>
      <t xml:space="preserve"> +</t>
    </r>
    <r>
      <rPr>
        <b/>
        <sz val="8"/>
        <rFont val="Verdana"/>
        <family val="2"/>
      </rPr>
      <t xml:space="preserve"> (d) </t>
    </r>
    <r>
      <rPr>
        <sz val="8"/>
        <rFont val="Verdana"/>
        <family val="2"/>
      </rPr>
      <t>+</t>
    </r>
    <r>
      <rPr>
        <b/>
        <sz val="8"/>
        <rFont val="Verdana"/>
        <family val="2"/>
      </rPr>
      <t xml:space="preserve"> (e)</t>
    </r>
  </si>
  <si>
    <r>
      <t xml:space="preserve">Transfer the PV of the option </t>
    </r>
    <r>
      <rPr>
        <b/>
        <sz val="8"/>
        <rFont val="Verdana"/>
        <family val="2"/>
      </rPr>
      <t>A</t>
    </r>
    <r>
      <rPr>
        <sz val="8"/>
        <rFont val="Verdana"/>
        <family val="2"/>
      </rPr>
      <t xml:space="preserve">, to </t>
    </r>
    <r>
      <rPr>
        <b/>
        <sz val="8"/>
        <rFont val="Verdana"/>
        <family val="2"/>
      </rPr>
      <t>A</t>
    </r>
    <r>
      <rPr>
        <sz val="8"/>
        <rFont val="Verdana"/>
        <family val="2"/>
      </rPr>
      <t xml:space="preserve"> in worksheet 1</t>
    </r>
  </si>
  <si>
    <t>PV monitoring costs</t>
  </si>
  <si>
    <t>Worksheet 3 - Social cost of crashes</t>
  </si>
  <si>
    <t>Worksheet 3 is used for calculating the social cost of crashes per person for the target population, per year.
Note: if the total social cost of crashes for the targeted issue per year is known, then simply enter this value into (e) and skip steps 1 to 4.</t>
  </si>
  <si>
    <t>Non-injury</t>
  </si>
  <si>
    <r>
      <rPr>
        <sz val="8"/>
        <color indexed="8"/>
        <rFont val="Verdana"/>
        <family val="2"/>
      </rPr>
      <t>Enter the number of crashes per year, for the targeted issue and population. These might be obtained from the Ministry of Transport online 'Crash Fact Sheets'</t>
    </r>
    <r>
      <rPr>
        <sz val="8"/>
        <color indexed="12"/>
        <rFont val="Verdana"/>
        <family val="2"/>
      </rPr>
      <t xml:space="preserve"> </t>
    </r>
    <r>
      <rPr>
        <u/>
        <sz val="8"/>
        <color indexed="12"/>
        <rFont val="Verdana"/>
        <family val="2"/>
      </rPr>
      <t>http://www.transport.govt.nz/research/crashfacts/</t>
    </r>
    <r>
      <rPr>
        <sz val="8"/>
        <rFont val="Verdana"/>
        <family val="2"/>
      </rPr>
      <t xml:space="preserve"> </t>
    </r>
    <r>
      <rPr>
        <sz val="8"/>
        <color indexed="8"/>
        <rFont val="Verdana"/>
        <family val="2"/>
      </rPr>
      <t>or from your regional NZTA office.</t>
    </r>
  </si>
  <si>
    <t>Number of crashes, per year</t>
  </si>
  <si>
    <t>Under reporting factors</t>
  </si>
  <si>
    <t>Cost of crashes</t>
  </si>
  <si>
    <r>
      <t>(a)</t>
    </r>
    <r>
      <rPr>
        <sz val="8"/>
        <rFont val="Verdana"/>
        <family val="2"/>
      </rPr>
      <t xml:space="preserve"> x </t>
    </r>
    <r>
      <rPr>
        <b/>
        <sz val="8"/>
        <rFont val="Verdana"/>
        <family val="2"/>
      </rPr>
      <t xml:space="preserve">(b) </t>
    </r>
    <r>
      <rPr>
        <sz val="8"/>
        <rFont val="Verdana"/>
        <family val="2"/>
      </rPr>
      <t xml:space="preserve">x </t>
    </r>
    <r>
      <rPr>
        <b/>
        <sz val="8"/>
        <rFont val="Verdana"/>
        <family val="2"/>
      </rPr>
      <t>(c)</t>
    </r>
    <r>
      <rPr>
        <sz val="8"/>
        <rFont val="Verdana"/>
        <family val="2"/>
      </rPr>
      <t xml:space="preserve"> = $</t>
    </r>
  </si>
  <si>
    <r>
      <t xml:space="preserve">Total cost of crashes for the targeted issue, per year (sum of values in row </t>
    </r>
    <r>
      <rPr>
        <b/>
        <sz val="8"/>
        <rFont val="Verdana"/>
        <family val="2"/>
      </rPr>
      <t>(d)</t>
    </r>
    <r>
      <rPr>
        <sz val="8"/>
        <rFont val="Verdana"/>
        <family val="2"/>
      </rPr>
      <t>)</t>
    </r>
  </si>
  <si>
    <t>Enter the number of people in the target population for the issue being addressed. This can usually be obtained from the Statistics New Zealand website. If the values required can not be found on the StatsNZ website, email Statistics New Zealand at info@stats.govt.nz</t>
  </si>
  <si>
    <t>Target population</t>
  </si>
  <si>
    <t>Social cost of crashes per person for the target population, per year</t>
  </si>
  <si>
    <r>
      <t>(e)</t>
    </r>
    <r>
      <rPr>
        <sz val="8"/>
        <rFont val="Verdana"/>
        <family val="2"/>
      </rPr>
      <t xml:space="preserve"> / </t>
    </r>
    <r>
      <rPr>
        <b/>
        <sz val="8"/>
        <rFont val="Verdana"/>
        <family val="2"/>
      </rPr>
      <t>(f)</t>
    </r>
    <r>
      <rPr>
        <sz val="8"/>
        <rFont val="Verdana"/>
        <family val="2"/>
      </rPr>
      <t xml:space="preserve"> = $</t>
    </r>
  </si>
  <si>
    <t>C</t>
  </si>
  <si>
    <r>
      <t xml:space="preserve">Transfer the Social cost of crashes per person for the target population, per year </t>
    </r>
    <r>
      <rPr>
        <b/>
        <sz val="8"/>
        <rFont val="Verdana"/>
        <family val="2"/>
      </rPr>
      <t>C</t>
    </r>
    <r>
      <rPr>
        <sz val="8"/>
        <rFont val="Verdana"/>
        <family val="2"/>
      </rPr>
      <t xml:space="preserve">, to </t>
    </r>
    <r>
      <rPr>
        <b/>
        <sz val="8"/>
        <rFont val="Verdana"/>
        <family val="2"/>
      </rPr>
      <t>C</t>
    </r>
    <r>
      <rPr>
        <sz val="8"/>
        <rFont val="Verdana"/>
        <family val="2"/>
      </rPr>
      <t xml:space="preserve"> in worksheet 4.</t>
    </r>
  </si>
  <si>
    <t>Worksheet 4 - Benefits</t>
  </si>
  <si>
    <t>Worksheet 3 is used for calculating the present value of benefits for the proposed activity.</t>
  </si>
  <si>
    <t>This activity addresses a safety issue for a community that has been identified as most at risk for this issue in the NZTA Communities at Risk register.</t>
  </si>
  <si>
    <t>This activity is part of an integrated package of activities identified in a road safety action plan, the LTCCP, or a local/organisational safety strategy</t>
  </si>
  <si>
    <t>The activity is integrated or coordinated with a national/local enforcement campaign that addresses the safety issues identified in this evaluation, for the target population</t>
  </si>
  <si>
    <t>This activity is integrated or coordinated with a national safety advertising campaign that addresses the safety issues identified in this evaluation, for the target population</t>
  </si>
  <si>
    <t>The activity is integrated with a community-based program, involving collaboration among various community sectors and community members to find solutions to the road safety issue.</t>
  </si>
  <si>
    <t xml:space="preserve">The activity will include a workshop, seminar or one-on-one education component that addresses the safety issues identified in this evaluation, for the target population </t>
  </si>
  <si>
    <t>Table SP13.1: Effectiveness in crash reduction</t>
  </si>
  <si>
    <t>Intervention type</t>
  </si>
  <si>
    <t>Integration of activities</t>
  </si>
  <si>
    <t>High (4 – 6)</t>
  </si>
  <si>
    <t>Low (1 – 3)</t>
  </si>
  <si>
    <t>Multifaceted</t>
  </si>
  <si>
    <t>-</t>
  </si>
  <si>
    <t>Advertising and social marketing</t>
  </si>
  <si>
    <t>Awareness-raising and demonstrations</t>
  </si>
  <si>
    <t>The effectiveness values in Table SP13.1 are based on best practice which might be NZTA provided guidance or supported by international or local research. 
Where these values do not reflect the effectiveness of the activity, additional information should be provided that shows what values have been used and whether they have been calibrated to fit the activity.</t>
  </si>
  <si>
    <t>Education and instruction</t>
  </si>
  <si>
    <t>Present value of benefits</t>
  </si>
  <si>
    <t>Number of people contacted by the intervention</t>
  </si>
  <si>
    <t>Effectiveness (Table SP13.1)</t>
  </si>
  <si>
    <t xml:space="preserve"> $</t>
  </si>
  <si>
    <r>
      <t xml:space="preserve">Present value of benefits  = </t>
    </r>
    <r>
      <rPr>
        <b/>
        <sz val="8"/>
        <rFont val="Verdana"/>
        <family val="2"/>
      </rPr>
      <t xml:space="preserve">(a) </t>
    </r>
    <r>
      <rPr>
        <sz val="8"/>
        <rFont val="Verdana"/>
        <family val="2"/>
      </rPr>
      <t xml:space="preserve">x </t>
    </r>
    <r>
      <rPr>
        <b/>
        <sz val="8"/>
        <rFont val="Verdana"/>
        <family val="2"/>
      </rPr>
      <t>(b)</t>
    </r>
    <r>
      <rPr>
        <sz val="8"/>
        <rFont val="Verdana"/>
        <family val="2"/>
      </rPr>
      <t xml:space="preserve"> x </t>
    </r>
    <r>
      <rPr>
        <b/>
        <sz val="8"/>
        <rFont val="Verdana"/>
        <family val="2"/>
      </rPr>
      <t>C</t>
    </r>
    <r>
      <rPr>
        <sz val="8"/>
        <rFont val="Verdana"/>
        <family val="2"/>
      </rPr>
      <t xml:space="preserve"> x DF</t>
    </r>
  </si>
  <si>
    <r>
      <t xml:space="preserve">Transfer the PV of benefits </t>
    </r>
    <r>
      <rPr>
        <b/>
        <sz val="8"/>
        <rFont val="Verdana"/>
        <family val="2"/>
      </rPr>
      <t>B</t>
    </r>
    <r>
      <rPr>
        <sz val="8"/>
        <rFont val="Verdana"/>
        <family val="2"/>
      </rPr>
      <t xml:space="preserve"> to </t>
    </r>
    <r>
      <rPr>
        <b/>
        <sz val="8"/>
        <rFont val="Verdana"/>
        <family val="2"/>
      </rPr>
      <t>B</t>
    </r>
    <r>
      <rPr>
        <sz val="8"/>
        <rFont val="Verdana"/>
        <family val="2"/>
      </rPr>
      <t xml:space="preserve"> in worksheet 1.</t>
    </r>
  </si>
  <si>
    <t>Worksheet 5 - Alternative BCR calculation - BCR per head</t>
  </si>
  <si>
    <t xml:space="preserve">This worksheet is designed to provide a very simple solution to calculating the benefit cost ratio (BCR). It does however require the evaluator to know the cost per head. This worksheet removes the requirement to complete worksheets 2 and 4 and the BCR component of worksheet 1. </t>
  </si>
  <si>
    <t>BCR per head</t>
  </si>
  <si>
    <t>Effectiveness</t>
  </si>
  <si>
    <r>
      <t xml:space="preserve">PV of benefits per head    </t>
    </r>
    <r>
      <rPr>
        <b/>
        <sz val="8"/>
        <rFont val="Verdana"/>
        <family val="2"/>
      </rPr>
      <t xml:space="preserve">C </t>
    </r>
    <r>
      <rPr>
        <sz val="8"/>
        <rFont val="Verdana"/>
        <family val="2"/>
      </rPr>
      <t xml:space="preserve">x </t>
    </r>
    <r>
      <rPr>
        <b/>
        <sz val="8"/>
        <rFont val="Verdana"/>
        <family val="2"/>
      </rPr>
      <t>(a)</t>
    </r>
    <r>
      <rPr>
        <sz val="8"/>
        <rFont val="Verdana"/>
        <family val="2"/>
      </rPr>
      <t xml:space="preserve"> x DF</t>
    </r>
  </si>
  <si>
    <t xml:space="preserve">Updated benefits value per head </t>
  </si>
  <si>
    <r>
      <t>(b)</t>
    </r>
    <r>
      <rPr>
        <sz val="8"/>
        <rFont val="Verdana"/>
        <family val="2"/>
      </rPr>
      <t xml:space="preserve"> x update factor</t>
    </r>
  </si>
  <si>
    <t xml:space="preserve"> =  $</t>
  </si>
  <si>
    <t>x DF</t>
  </si>
  <si>
    <t>Enter the estimated cost per head contacted by the intervention, per annum (c). Costs should include capital and operating costs.</t>
  </si>
  <si>
    <t>Estimated cost per head contacted by the intervention, per annum</t>
  </si>
  <si>
    <r>
      <t xml:space="preserve">PV of cost per head             </t>
    </r>
    <r>
      <rPr>
        <b/>
        <sz val="8"/>
        <rFont val="Verdana"/>
        <family val="2"/>
      </rPr>
      <t>(d)</t>
    </r>
    <r>
      <rPr>
        <sz val="8"/>
        <rFont val="Verdana"/>
        <family val="2"/>
      </rPr>
      <t xml:space="preserve"> × DF</t>
    </r>
  </si>
  <si>
    <r>
      <t>X</t>
    </r>
    <r>
      <rPr>
        <sz val="8"/>
        <rFont val="Verdana"/>
        <family val="2"/>
      </rPr>
      <t xml:space="preserve"> / </t>
    </r>
    <r>
      <rPr>
        <b/>
        <sz val="8"/>
        <rFont val="Verdana"/>
        <family val="2"/>
      </rPr>
      <t>A</t>
    </r>
    <r>
      <rPr>
        <sz val="8"/>
        <rFont val="Verdana"/>
        <family val="2"/>
      </rPr>
      <t xml:space="preserve"> = $</t>
    </r>
  </si>
  <si>
    <r>
      <t xml:space="preserve">Transfer </t>
    </r>
    <r>
      <rPr>
        <b/>
        <sz val="8"/>
        <rFont val="Verdana"/>
        <family val="2"/>
      </rPr>
      <t>X</t>
    </r>
    <r>
      <rPr>
        <sz val="8"/>
        <rFont val="Verdana"/>
        <family val="2"/>
      </rPr>
      <t xml:space="preserve">, </t>
    </r>
    <r>
      <rPr>
        <b/>
        <sz val="8"/>
        <rFont val="Verdana"/>
        <family val="2"/>
      </rPr>
      <t>A</t>
    </r>
    <r>
      <rPr>
        <sz val="8"/>
        <rFont val="Verdana"/>
        <family val="2"/>
      </rPr>
      <t xml:space="preserve"> and </t>
    </r>
    <r>
      <rPr>
        <b/>
        <sz val="8"/>
        <rFont val="Verdana"/>
        <family val="2"/>
      </rPr>
      <t>Z</t>
    </r>
    <r>
      <rPr>
        <sz val="8"/>
        <rFont val="Verdana"/>
        <family val="2"/>
      </rPr>
      <t xml:space="preserve"> to worksheet 1.</t>
    </r>
  </si>
  <si>
    <t>Enter the social cost of crashes for each category from tables A28 to A35. If the average speed is not known, use the tables for in 50 km/h speed limit areas. If the movement category and vehicle category is not known, use the 'All movement' category and 'All vehicles' categories in the tables.</t>
  </si>
  <si>
    <t>Enter the under reporting factors from Tables A26 and A27. For Table A26, if the average speed limit and road categories are not known, use the 'All' category. For Table A27, if the average speed is not known, use the '50, 60 or 70 km/h' category.</t>
  </si>
  <si>
    <t>SP13-1: 'Evaluation Summary</t>
  </si>
  <si>
    <t>SP13-2: 'Cost of the option</t>
  </si>
  <si>
    <t>SP13-3: 'Social cost of crashes</t>
  </si>
  <si>
    <t>SP13-4: 'Benefits</t>
  </si>
  <si>
    <t>SP13-5: 'Alternative BCR calculation</t>
  </si>
  <si>
    <t xml:space="preserve">   - This worksheet is used to calculate a simple BCR if there is insufficient information on total costs and benefits.</t>
  </si>
  <si>
    <t>Total Monetised Benefits</t>
  </si>
  <si>
    <t xml:space="preserve">BCR </t>
  </si>
  <si>
    <t>Effective from 14 April 2023</t>
  </si>
  <si>
    <t>Spreadsheet 14-Apr-2023</t>
  </si>
  <si>
    <r>
      <rPr>
        <sz val="8"/>
        <rFont val="Verdana"/>
        <family val="2"/>
      </rPr>
      <t xml:space="preserve">Visit </t>
    </r>
    <r>
      <rPr>
        <u/>
        <sz val="8"/>
        <color indexed="12"/>
        <rFont val="Verdana"/>
        <family val="2"/>
      </rPr>
      <t>MBCM web page</t>
    </r>
    <r>
      <rPr>
        <sz val="8"/>
        <rFont val="Verdana"/>
        <family val="2"/>
      </rPr>
      <t xml:space="preserve"> for the latest update factors</t>
    </r>
  </si>
  <si>
    <t>Full name, contact details, name of organisation, office location, etc</t>
  </si>
  <si>
    <t>Social cost of crashes per crash for the target population ($) [refer Tables A28 to A38]</t>
  </si>
  <si>
    <t xml:space="preserve">The proven effectiveness of the programme is the percentage of people in the target population whose behaviour the intervention influences. 
Enter the appropriate value of proven effectiveness of the approach from Table SP13.1 in worksheet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</si>
</sst>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4" formatCode="_-&quot;$&quot;* #,##0.00_-;\-&quot;$&quot;* #,##0.00_-;_-&quot;$&quot;* &quot;-&quot;??_-;_-@_-"/>
    <numFmt numFmtId="43" formatCode="_-* #,##0.00_-;\-* #,##0.00_-;_-* &quot;-&quot;??_-;_-@_-"/>
    <numFmt numFmtId="164" formatCode="d/mm/yyyy;@"/>
    <numFmt numFmtId="165" formatCode="&quot;$&quot;#,##0;[Red]&quot;$&quot;#,##0"/>
    <numFmt numFmtId="166" formatCode="#,##0.0;[Red]#,##0.0"/>
    <numFmt numFmtId="167" formatCode="0.0"/>
    <numFmt numFmtId="168" formatCode="#,##0_ ;\-#,##0\ "/>
    <numFmt numFmtId="169" formatCode="_-* #,##0_-;\-* #,##0_-;_-* &quot;-&quot;??_-;_-@_-"/>
    <numFmt numFmtId="170" formatCode="mm\-yyyy"/>
    <numFmt numFmtId="171" formatCode="0.000"/>
    <numFmt numFmtId="172" formatCode="0.00000000000000"/>
  </numFmts>
  <fonts count="101">
    <font>
      <sz val="12"/>
      <color theme="1"/>
      <name val="Calibri"/>
      <family val="2"/>
      <scheme val="minor"/>
    </font>
    <font>
      <sz val="11"/>
      <color theme="1"/>
      <name val="Calibri"/>
      <family val="2"/>
      <scheme val="minor"/>
    </font>
    <font>
      <sz val="11"/>
      <color theme="1"/>
      <name val="Calibri"/>
      <family val="2"/>
      <scheme val="minor"/>
    </font>
    <font>
      <sz val="8"/>
      <name val="Calibri"/>
      <family val="2"/>
    </font>
    <font>
      <sz val="12"/>
      <color indexed="56"/>
      <name val="Whitney Semibold"/>
    </font>
    <font>
      <b/>
      <sz val="12"/>
      <color indexed="56"/>
      <name val="Calibri"/>
      <family val="2"/>
    </font>
    <font>
      <sz val="12"/>
      <color indexed="63"/>
      <name val="Calibri"/>
      <family val="2"/>
    </font>
    <font>
      <sz val="10"/>
      <color indexed="9"/>
      <name val="Calibri"/>
      <family val="2"/>
    </font>
    <font>
      <b/>
      <sz val="12"/>
      <color indexed="9"/>
      <name val="Calibri"/>
      <family val="2"/>
    </font>
    <font>
      <sz val="12"/>
      <color theme="1"/>
      <name val="Whitney Light"/>
    </font>
    <font>
      <sz val="12"/>
      <color theme="1"/>
      <name val="Whitney Book"/>
    </font>
    <font>
      <sz val="12"/>
      <color theme="1" tint="0.34998626667073579"/>
      <name val="Whitney Light"/>
    </font>
    <font>
      <b/>
      <sz val="12"/>
      <color rgb="FF043B61"/>
      <name val="Calibri"/>
      <family val="2"/>
    </font>
    <font>
      <sz val="12"/>
      <color theme="1"/>
      <name val="Calibri"/>
      <family val="2"/>
    </font>
    <font>
      <b/>
      <sz val="12"/>
      <color theme="1"/>
      <name val="Calibri"/>
      <family val="2"/>
    </font>
    <font>
      <sz val="12"/>
      <color theme="1" tint="0.34998626667073579"/>
      <name val="Calibri"/>
      <family val="2"/>
    </font>
    <font>
      <b/>
      <sz val="14"/>
      <color rgb="FF043B61"/>
      <name val="Calibri"/>
      <family val="2"/>
    </font>
    <font>
      <b/>
      <sz val="30"/>
      <color theme="0"/>
      <name val="Calibri"/>
      <family val="2"/>
    </font>
    <font>
      <b/>
      <sz val="28"/>
      <color theme="0"/>
      <name val="Calibri"/>
      <family val="2"/>
    </font>
    <font>
      <sz val="12"/>
      <color rgb="FF043B61"/>
      <name val="Whitney Semibold"/>
    </font>
    <font>
      <sz val="14"/>
      <color rgb="FF043B61"/>
      <name val="Calibri"/>
      <family val="2"/>
    </font>
    <font>
      <b/>
      <sz val="12"/>
      <color theme="1"/>
      <name val="Calibri"/>
      <family val="2"/>
      <scheme val="minor"/>
    </font>
    <font>
      <u/>
      <sz val="12"/>
      <color theme="10"/>
      <name val="Calibri"/>
      <family val="2"/>
      <scheme val="minor"/>
    </font>
    <font>
      <u/>
      <sz val="12"/>
      <color theme="11"/>
      <name val="Calibri"/>
      <family val="2"/>
      <scheme val="minor"/>
    </font>
    <font>
      <sz val="12"/>
      <color rgb="FF80A30A"/>
      <name val="Whitney Semibold"/>
    </font>
    <font>
      <b/>
      <sz val="12"/>
      <color indexed="50"/>
      <name val="Calibri"/>
      <family val="2"/>
    </font>
    <font>
      <sz val="12"/>
      <color indexed="50"/>
      <name val="Whitney Semibold"/>
    </font>
    <font>
      <i/>
      <sz val="12"/>
      <color indexed="63"/>
      <name val="Calibri"/>
      <family val="2"/>
    </font>
    <font>
      <sz val="12"/>
      <color theme="1" tint="0.249977111117893"/>
      <name val="Calibri"/>
      <family val="2"/>
    </font>
    <font>
      <b/>
      <sz val="12"/>
      <color indexed="52"/>
      <name val="Calibri"/>
      <family val="2"/>
    </font>
    <font>
      <sz val="12"/>
      <color indexed="53"/>
      <name val="Whitney Semibold"/>
    </font>
    <font>
      <b/>
      <sz val="12"/>
      <color indexed="53"/>
      <name val="Calibri"/>
      <family val="2"/>
    </font>
    <font>
      <b/>
      <sz val="12"/>
      <color indexed="17"/>
      <name val="Calibri"/>
      <family val="2"/>
    </font>
    <font>
      <i/>
      <sz val="12"/>
      <color indexed="50"/>
      <name val="Calibri"/>
      <family val="2"/>
    </font>
    <font>
      <b/>
      <sz val="12"/>
      <color indexed="57"/>
      <name val="Calibri"/>
      <family val="2"/>
    </font>
    <font>
      <i/>
      <sz val="12"/>
      <color indexed="57"/>
      <name val="Calibri"/>
      <family val="2"/>
    </font>
    <font>
      <sz val="12"/>
      <color rgb="FF80A30A"/>
      <name val="Whitney Semibold"/>
      <family val="2"/>
    </font>
    <font>
      <sz val="11"/>
      <color theme="0"/>
      <name val="Calibri"/>
      <family val="2"/>
    </font>
    <font>
      <sz val="12"/>
      <color theme="1"/>
      <name val="Calibri"/>
      <family val="2"/>
      <scheme val="minor"/>
    </font>
    <font>
      <sz val="12"/>
      <color rgb="FF80A30A"/>
      <name val="Calibri"/>
      <family val="2"/>
    </font>
    <font>
      <sz val="12"/>
      <color indexed="9"/>
      <name val="Calibri"/>
      <family val="2"/>
    </font>
    <font>
      <sz val="10"/>
      <color theme="0"/>
      <name val="Calibri"/>
      <family val="2"/>
    </font>
    <font>
      <sz val="12"/>
      <color indexed="57"/>
      <name val="Calibri"/>
      <family val="2"/>
    </font>
    <font>
      <sz val="10"/>
      <color theme="1"/>
      <name val="Lucida Sans"/>
      <family val="2"/>
    </font>
    <font>
      <b/>
      <sz val="11"/>
      <color theme="1"/>
      <name val="Calibri"/>
      <family val="2"/>
      <scheme val="minor"/>
    </font>
    <font>
      <i/>
      <sz val="12"/>
      <name val="Calibri"/>
      <family val="2"/>
    </font>
    <font>
      <sz val="10"/>
      <name val="Arial"/>
      <family val="2"/>
    </font>
    <font>
      <sz val="8"/>
      <name val="Lucida Sans"/>
      <family val="2"/>
    </font>
    <font>
      <sz val="9"/>
      <name val="Lucida Sans"/>
      <family val="2"/>
    </font>
    <font>
      <sz val="9"/>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8"/>
      <color theme="1"/>
      <name val="Calibri"/>
      <family val="2"/>
      <scheme val="minor"/>
    </font>
    <font>
      <i/>
      <sz val="11"/>
      <color theme="1"/>
      <name val="Calibri"/>
      <family val="2"/>
      <scheme val="minor"/>
    </font>
    <font>
      <i/>
      <sz val="9"/>
      <color theme="1"/>
      <name val="Calibri"/>
      <family val="2"/>
      <scheme val="minor"/>
    </font>
    <font>
      <sz val="6"/>
      <name val="Arial"/>
      <family val="2"/>
    </font>
    <font>
      <b/>
      <sz val="9"/>
      <name val="Lucida Sans"/>
      <family val="2"/>
    </font>
    <font>
      <sz val="10"/>
      <name val="Verdana"/>
      <family val="2"/>
    </font>
    <font>
      <u/>
      <sz val="10"/>
      <color indexed="12"/>
      <name val="Arial"/>
      <family val="2"/>
    </font>
    <font>
      <b/>
      <sz val="10"/>
      <name val="Verdana"/>
      <family val="2"/>
    </font>
    <font>
      <b/>
      <i/>
      <sz val="9"/>
      <name val="Verdana"/>
      <family val="2"/>
    </font>
    <font>
      <b/>
      <u/>
      <sz val="10"/>
      <name val="Verdana"/>
      <family val="2"/>
    </font>
    <font>
      <sz val="8"/>
      <name val="Verdana"/>
      <family val="2"/>
    </font>
    <font>
      <b/>
      <i/>
      <sz val="10"/>
      <name val="Verdana"/>
      <family val="2"/>
    </font>
    <font>
      <i/>
      <sz val="8"/>
      <name val="Verdana"/>
      <family val="2"/>
    </font>
    <font>
      <i/>
      <sz val="10"/>
      <name val="Verdana"/>
      <family val="2"/>
    </font>
    <font>
      <sz val="8"/>
      <color theme="3"/>
      <name val="Verdana"/>
      <family val="2"/>
    </font>
    <font>
      <sz val="10"/>
      <color indexed="8"/>
      <name val="Arial"/>
      <family val="2"/>
    </font>
    <font>
      <sz val="10"/>
      <color theme="3"/>
      <name val="Verdana"/>
      <family val="2"/>
    </font>
    <font>
      <b/>
      <u/>
      <sz val="10"/>
      <color theme="3"/>
      <name val="Verdana"/>
      <family val="2"/>
    </font>
    <font>
      <b/>
      <sz val="12"/>
      <name val="Verdana"/>
      <family val="2"/>
    </font>
    <font>
      <sz val="9"/>
      <name val="Verdana"/>
      <family val="2"/>
    </font>
    <font>
      <b/>
      <sz val="8"/>
      <name val="Verdana"/>
      <family val="2"/>
    </font>
    <font>
      <vertAlign val="subscript"/>
      <sz val="8"/>
      <name val="Verdana"/>
      <family val="2"/>
    </font>
    <font>
      <u/>
      <sz val="8"/>
      <color indexed="12"/>
      <name val="Verdana"/>
      <family val="2"/>
    </font>
    <font>
      <sz val="6"/>
      <name val="Verdana"/>
      <family val="2"/>
    </font>
    <font>
      <sz val="8"/>
      <color indexed="81"/>
      <name val="Verdana"/>
      <family val="2"/>
    </font>
    <font>
      <b/>
      <sz val="8"/>
      <color indexed="81"/>
      <name val="Verdana"/>
      <family val="2"/>
    </font>
    <font>
      <b/>
      <sz val="8"/>
      <color indexed="9"/>
      <name val="Verdana"/>
      <family val="2"/>
    </font>
    <font>
      <sz val="8"/>
      <color indexed="9"/>
      <name val="Verdana"/>
      <family val="2"/>
    </font>
    <font>
      <sz val="8"/>
      <color indexed="81"/>
      <name val="Tahoma"/>
      <family val="2"/>
    </font>
    <font>
      <sz val="10"/>
      <name val="Arial"/>
      <family val="2"/>
    </font>
    <font>
      <b/>
      <sz val="9"/>
      <name val="Verdana"/>
      <family val="2"/>
    </font>
    <font>
      <b/>
      <sz val="12"/>
      <color theme="1" tint="0.249977111117893"/>
      <name val="Calibri"/>
      <family val="2"/>
    </font>
    <font>
      <b/>
      <sz val="12"/>
      <color theme="1" tint="0.34998626667073579"/>
      <name val="Calibri"/>
      <family val="2"/>
    </font>
    <font>
      <sz val="8"/>
      <color theme="1"/>
      <name val="Calibri"/>
      <family val="2"/>
    </font>
    <font>
      <b/>
      <sz val="8"/>
      <color theme="1"/>
      <name val="Calibri"/>
      <family val="2"/>
    </font>
    <font>
      <u/>
      <sz val="10"/>
      <color theme="10"/>
      <name val="Arial"/>
      <family val="2"/>
    </font>
    <font>
      <sz val="12"/>
      <color rgb="FFFF0000"/>
      <name val="Calibri"/>
      <family val="2"/>
      <scheme val="minor"/>
    </font>
    <font>
      <b/>
      <sz val="11"/>
      <name val="Verdana"/>
      <family val="2"/>
    </font>
    <font>
      <sz val="10"/>
      <name val="Arial"/>
      <family val="2"/>
    </font>
    <font>
      <sz val="10"/>
      <name val="Whitney Book"/>
      <family val="3"/>
    </font>
    <font>
      <sz val="10"/>
      <name val="Whitney Condensed Book"/>
      <family val="3"/>
    </font>
    <font>
      <sz val="9"/>
      <name val="Whitney Book"/>
      <family val="3"/>
    </font>
    <font>
      <b/>
      <sz val="8"/>
      <color indexed="81"/>
      <name val="Tahoma"/>
      <family val="2"/>
    </font>
    <font>
      <sz val="10"/>
      <color indexed="12"/>
      <name val="Arial"/>
      <family val="2"/>
    </font>
    <font>
      <sz val="5"/>
      <color indexed="10"/>
      <name val="Verdana"/>
      <family val="2"/>
    </font>
    <font>
      <u/>
      <sz val="8"/>
      <color theme="10"/>
      <name val="Verdana"/>
      <family val="2"/>
    </font>
    <font>
      <sz val="8"/>
      <color indexed="8"/>
      <name val="Verdana"/>
      <family val="2"/>
    </font>
    <font>
      <sz val="8"/>
      <color indexed="12"/>
      <name val="Verdana"/>
      <family val="2"/>
    </font>
  </fonts>
  <fills count="25">
    <fill>
      <patternFill patternType="none"/>
    </fill>
    <fill>
      <patternFill patternType="gray125"/>
    </fill>
    <fill>
      <patternFill patternType="solid">
        <fgColor rgb="FF043B61"/>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indexed="22"/>
        <bgColor indexed="64"/>
      </patternFill>
    </fill>
    <fill>
      <patternFill patternType="solid">
        <fgColor theme="9" tint="0.79998168889431442"/>
        <bgColor indexed="64"/>
      </patternFill>
    </fill>
    <fill>
      <patternFill patternType="solid">
        <fgColor rgb="FF92D050"/>
        <bgColor indexed="64"/>
      </patternFill>
    </fill>
    <fill>
      <patternFill patternType="solid">
        <fgColor indexed="9"/>
        <bgColor indexed="64"/>
      </patternFill>
    </fill>
    <fill>
      <patternFill patternType="solid">
        <fgColor indexed="26"/>
        <bgColor indexed="64"/>
      </patternFill>
    </fill>
    <fill>
      <patternFill patternType="solid">
        <fgColor theme="7" tint="0.59999389629810485"/>
        <bgColor indexed="64"/>
      </patternFill>
    </fill>
    <fill>
      <patternFill patternType="solid">
        <fgColor theme="9" tint="-0.249977111117893"/>
        <bgColor indexed="64"/>
      </patternFill>
    </fill>
    <fill>
      <patternFill patternType="gray125">
        <bgColor indexed="22"/>
      </patternFill>
    </fill>
    <fill>
      <patternFill patternType="solid">
        <fgColor indexed="14"/>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40"/>
        <bgColor indexed="64"/>
      </patternFill>
    </fill>
    <fill>
      <patternFill patternType="solid">
        <fgColor rgb="FFFFFFFF"/>
        <bgColor indexed="64"/>
      </patternFill>
    </fill>
    <fill>
      <patternFill patternType="solid">
        <fgColor theme="0" tint="-0.14999847407452621"/>
        <bgColor indexed="64"/>
      </patternFill>
    </fill>
  </fills>
  <borders count="111">
    <border>
      <left/>
      <right/>
      <top/>
      <bottom/>
      <diagonal/>
    </border>
    <border>
      <left style="thin">
        <color theme="1" tint="0.249977111117893"/>
      </left>
      <right/>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top/>
      <bottom style="thin">
        <color theme="1" tint="0.249977111117893"/>
      </bottom>
      <diagonal/>
    </border>
    <border>
      <left/>
      <right/>
      <top style="thin">
        <color theme="1" tint="0.249977111117893"/>
      </top>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style="thin">
        <color theme="1" tint="0.249977111117893"/>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thin">
        <color theme="1" tint="0.249977111117893"/>
      </left>
      <right style="medium">
        <color indexed="64"/>
      </right>
      <top style="thin">
        <color theme="1" tint="0.249977111117893"/>
      </top>
      <bottom style="thin">
        <color theme="1" tint="0.249977111117893"/>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theme="0" tint="-4.9989318521683403E-2"/>
      </right>
      <top style="thick">
        <color theme="0" tint="-4.9989318521683403E-2"/>
      </top>
      <bottom style="thick">
        <color theme="0" tint="-4.9989318521683403E-2"/>
      </bottom>
      <diagonal/>
    </border>
    <border>
      <left style="thick">
        <color theme="0" tint="-4.9989318521683403E-2"/>
      </left>
      <right/>
      <top style="thick">
        <color theme="0" tint="-4.9989318521683403E-2"/>
      </top>
      <bottom style="thick">
        <color theme="0" tint="-4.9989318521683403E-2"/>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diagonal/>
    </border>
    <border>
      <left style="thin">
        <color indexed="9"/>
      </left>
      <right style="thin">
        <color indexed="9"/>
      </right>
      <top/>
      <bottom/>
      <diagonal/>
    </border>
    <border>
      <left/>
      <right style="thin">
        <color indexed="9"/>
      </right>
      <top/>
      <bottom/>
      <diagonal/>
    </border>
    <border>
      <left/>
      <right style="medium">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theme="1"/>
      </left>
      <right/>
      <top style="medium">
        <color theme="1"/>
      </top>
      <bottom style="thin">
        <color theme="1" tint="0.249977111117893"/>
      </bottom>
      <diagonal/>
    </border>
    <border>
      <left/>
      <right style="thin">
        <color theme="1" tint="0.249977111117893"/>
      </right>
      <top style="medium">
        <color theme="1"/>
      </top>
      <bottom style="thin">
        <color theme="1" tint="0.249977111117893"/>
      </bottom>
      <diagonal/>
    </border>
    <border>
      <left style="thin">
        <color theme="1" tint="0.249977111117893"/>
      </left>
      <right/>
      <top style="medium">
        <color theme="1"/>
      </top>
      <bottom style="thin">
        <color theme="1" tint="0.249977111117893"/>
      </bottom>
      <diagonal/>
    </border>
    <border>
      <left/>
      <right/>
      <top style="medium">
        <color theme="1"/>
      </top>
      <bottom style="thin">
        <color theme="1" tint="0.249977111117893"/>
      </bottom>
      <diagonal/>
    </border>
    <border>
      <left style="thin">
        <color theme="1" tint="0.249977111117893"/>
      </left>
      <right style="medium">
        <color theme="1"/>
      </right>
      <top style="medium">
        <color theme="1"/>
      </top>
      <bottom style="thin">
        <color theme="1" tint="0.249977111117893"/>
      </bottom>
      <diagonal/>
    </border>
    <border>
      <left style="medium">
        <color theme="1"/>
      </left>
      <right/>
      <top style="thin">
        <color theme="1" tint="0.249977111117893"/>
      </top>
      <bottom/>
      <diagonal/>
    </border>
    <border>
      <left/>
      <right style="medium">
        <color theme="1"/>
      </right>
      <top style="thin">
        <color theme="1" tint="0.249977111117893"/>
      </top>
      <bottom/>
      <diagonal/>
    </border>
    <border>
      <left style="medium">
        <color theme="1"/>
      </left>
      <right/>
      <top/>
      <bottom/>
      <diagonal/>
    </border>
    <border>
      <left/>
      <right style="medium">
        <color theme="1"/>
      </right>
      <top/>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bottom style="thin">
        <color theme="1" tint="0.249977111117893"/>
      </bottom>
      <diagonal/>
    </border>
    <border>
      <left/>
      <right style="medium">
        <color theme="1"/>
      </right>
      <top/>
      <bottom style="thin">
        <color theme="1" tint="0.249977111117893"/>
      </bottom>
      <diagonal/>
    </border>
    <border>
      <left style="thin">
        <color theme="1" tint="0.249977111117893"/>
      </left>
      <right style="medium">
        <color theme="1"/>
      </right>
      <top style="thin">
        <color theme="1" tint="0.249977111117893"/>
      </top>
      <bottom style="thin">
        <color theme="1" tint="0.249977111117893"/>
      </bottom>
      <diagonal/>
    </border>
    <border>
      <left/>
      <right style="medium">
        <color theme="1"/>
      </right>
      <top style="thin">
        <color theme="1" tint="0.249977111117893"/>
      </top>
      <bottom style="thin">
        <color theme="1" tint="0.249977111117893"/>
      </bottom>
      <diagonal/>
    </border>
    <border>
      <left style="medium">
        <color theme="1"/>
      </left>
      <right style="thin">
        <color theme="1" tint="0.249977111117893"/>
      </right>
      <top style="thin">
        <color theme="1" tint="0.249977111117893"/>
      </top>
      <bottom style="thin">
        <color theme="1" tint="0.249977111117893"/>
      </bottom>
      <diagonal/>
    </border>
    <border>
      <left style="medium">
        <color theme="1"/>
      </left>
      <right/>
      <top style="thin">
        <color theme="1" tint="0.249977111117893"/>
      </top>
      <bottom style="thin">
        <color theme="1" tint="0.249977111117893"/>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medium">
        <color indexed="64"/>
      </right>
      <top/>
      <bottom/>
      <diagonal/>
    </border>
    <border>
      <left style="thick">
        <color theme="0" tint="-4.9989318521683403E-2"/>
      </left>
      <right/>
      <top style="thick">
        <color theme="0" tint="-4.9989318521683403E-2"/>
      </top>
      <bottom style="thin">
        <color indexed="64"/>
      </bottom>
      <diagonal/>
    </border>
    <border>
      <left/>
      <right style="thick">
        <color theme="0" tint="-4.9989318521683403E-2"/>
      </right>
      <top style="thick">
        <color theme="0" tint="-4.9989318521683403E-2"/>
      </top>
      <bottom style="thin">
        <color indexed="64"/>
      </bottom>
      <diagonal/>
    </border>
    <border>
      <left/>
      <right/>
      <top/>
      <bottom style="thick">
        <color indexed="9"/>
      </bottom>
      <diagonal/>
    </border>
    <border>
      <left/>
      <right/>
      <top style="thick">
        <color indexed="9"/>
      </top>
      <bottom/>
      <diagonal/>
    </border>
    <border>
      <left style="medium">
        <color theme="0" tint="-4.9989318521683403E-2"/>
      </left>
      <right style="medium">
        <color theme="0" tint="-4.9989318521683403E-2"/>
      </right>
      <top/>
      <bottom style="medium">
        <color theme="0" tint="-4.9989318521683403E-2"/>
      </bottom>
      <diagonal/>
    </border>
    <border>
      <left style="thin">
        <color indexed="9"/>
      </left>
      <right/>
      <top/>
      <bottom style="thin">
        <color indexed="9"/>
      </bottom>
      <diagonal/>
    </border>
    <border>
      <left style="thin">
        <color indexed="9"/>
      </left>
      <right/>
      <top style="thin">
        <color indexed="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rgb="FFFFFFFF"/>
      </bottom>
      <diagonal/>
    </border>
    <border>
      <left/>
      <right/>
      <top/>
      <bottom style="thin">
        <color theme="1"/>
      </bottom>
      <diagonal/>
    </border>
    <border>
      <left/>
      <right/>
      <top/>
      <bottom style="medium">
        <color theme="0"/>
      </bottom>
      <diagonal/>
    </border>
    <border>
      <left style="medium">
        <color theme="0" tint="-4.9989318521683403E-2"/>
      </left>
      <right style="medium">
        <color theme="0" tint="-4.9989318521683403E-2"/>
      </right>
      <top/>
      <bottom style="thin">
        <color indexed="64"/>
      </bottom>
      <diagonal/>
    </border>
    <border>
      <left style="medium">
        <color theme="0" tint="-4.9989318521683403E-2"/>
      </left>
      <right style="thin">
        <color theme="0"/>
      </right>
      <top/>
      <bottom style="medium">
        <color theme="0" tint="-4.9989318521683403E-2"/>
      </bottom>
      <diagonal/>
    </border>
    <border>
      <left/>
      <right style="medium">
        <color theme="0" tint="-4.9989318521683403E-2"/>
      </right>
      <top/>
      <bottom style="medium">
        <color theme="0" tint="-4.9989318521683403E-2"/>
      </bottom>
      <diagonal/>
    </border>
    <border>
      <left style="medium">
        <color theme="0" tint="-4.9989318521683403E-2"/>
      </left>
      <right style="thin">
        <color theme="0"/>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top style="thin">
        <color rgb="FFFFFFFF"/>
      </top>
      <bottom/>
      <diagonal/>
    </border>
    <border>
      <left/>
      <right/>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1" tint="0.249977111117893"/>
      </left>
      <right style="thin">
        <color theme="1" tint="0.249977111117893"/>
      </right>
      <top style="thin">
        <color theme="1" tint="0.249977111117893"/>
      </top>
      <bottom style="medium">
        <color indexed="64"/>
      </bottom>
      <diagonal/>
    </border>
    <border>
      <left style="thin">
        <color theme="1" tint="0.249977111117893"/>
      </left>
      <right style="medium">
        <color theme="1"/>
      </right>
      <top style="thin">
        <color theme="1" tint="0.249977111117893"/>
      </top>
      <bottom style="medium">
        <color indexed="64"/>
      </bottom>
      <diagonal/>
    </border>
    <border>
      <left style="thin">
        <color theme="1" tint="0.249977111117893"/>
      </left>
      <right style="medium">
        <color theme="1"/>
      </right>
      <top/>
      <bottom style="thin">
        <color theme="1" tint="0.249977111117893"/>
      </bottom>
      <diagonal/>
    </border>
    <border>
      <left style="thin">
        <color theme="1" tint="0.249977111117893"/>
      </left>
      <right style="medium">
        <color theme="1"/>
      </right>
      <top style="thin">
        <color theme="1" tint="0.249977111117893"/>
      </top>
      <bottom/>
      <diagonal/>
    </border>
    <border>
      <left style="medium">
        <color theme="1"/>
      </left>
      <right/>
      <top style="thin">
        <color theme="1" tint="0.249977111117893"/>
      </top>
      <bottom style="medium">
        <color indexed="64"/>
      </bottom>
      <diagonal/>
    </border>
    <border>
      <left/>
      <right style="thin">
        <color theme="1" tint="0.249977111117893"/>
      </right>
      <top style="thin">
        <color theme="1" tint="0.249977111117893"/>
      </top>
      <bottom style="medium">
        <color indexed="64"/>
      </bottom>
      <diagonal/>
    </border>
    <border>
      <left/>
      <right/>
      <top style="thin">
        <color theme="0" tint="-0.14996795556505021"/>
      </top>
      <bottom/>
      <diagonal/>
    </border>
  </borders>
  <cellStyleXfs count="100">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43" fillId="0" borderId="0"/>
    <xf numFmtId="43" fontId="38" fillId="0" borderId="0" applyFont="0" applyFill="0" applyBorder="0" applyAlignment="0" applyProtection="0"/>
    <xf numFmtId="9" fontId="38" fillId="0" borderId="0" applyFont="0" applyFill="0" applyBorder="0" applyAlignment="0" applyProtection="0"/>
    <xf numFmtId="0" fontId="46" fillId="0" borderId="0"/>
    <xf numFmtId="0" fontId="38" fillId="0" borderId="0"/>
    <xf numFmtId="44" fontId="46" fillId="0" borderId="0" applyFont="0" applyFill="0" applyBorder="0" applyAlignment="0" applyProtection="0"/>
    <xf numFmtId="0" fontId="47" fillId="0" borderId="0">
      <alignment vertical="top"/>
    </xf>
    <xf numFmtId="43" fontId="46" fillId="0" borderId="0" applyFont="0" applyFill="0" applyBorder="0" applyAlignment="0" applyProtection="0"/>
    <xf numFmtId="9" fontId="46" fillId="0" borderId="0" applyFont="0" applyFill="0" applyBorder="0" applyAlignment="0" applyProtection="0"/>
    <xf numFmtId="0" fontId="59" fillId="0" borderId="0" applyNumberFormat="0" applyFill="0" applyBorder="0" applyAlignment="0" applyProtection="0">
      <alignment vertical="top"/>
      <protection locked="0"/>
    </xf>
    <xf numFmtId="0" fontId="63" fillId="12" borderId="41">
      <alignment vertical="center"/>
    </xf>
    <xf numFmtId="0" fontId="82" fillId="0" borderId="0"/>
    <xf numFmtId="0" fontId="2" fillId="0" borderId="0"/>
    <xf numFmtId="0" fontId="46" fillId="0" borderId="0"/>
    <xf numFmtId="0" fontId="88" fillId="0" borderId="0" applyNumberFormat="0" applyFill="0" applyBorder="0" applyAlignment="0" applyProtection="0"/>
    <xf numFmtId="44" fontId="38" fillId="0" borderId="0" applyFont="0" applyFill="0" applyBorder="0" applyAlignment="0" applyProtection="0"/>
    <xf numFmtId="0" fontId="1" fillId="0" borderId="0"/>
    <xf numFmtId="0" fontId="91" fillId="0" borderId="0"/>
    <xf numFmtId="0" fontId="22" fillId="0" borderId="0" applyNumberFormat="0" applyFill="0" applyBorder="0" applyAlignment="0" applyProtection="0"/>
  </cellStyleXfs>
  <cellXfs count="547">
    <xf numFmtId="0" fontId="0" fillId="0" borderId="0" xfId="0"/>
    <xf numFmtId="0" fontId="9" fillId="0" borderId="0" xfId="0" applyFont="1"/>
    <xf numFmtId="0" fontId="9" fillId="0" borderId="0" xfId="0" applyFont="1" applyAlignment="1">
      <alignment vertical="center"/>
    </xf>
    <xf numFmtId="0" fontId="0" fillId="0" borderId="0" xfId="0" applyAlignment="1">
      <alignment vertical="center"/>
    </xf>
    <xf numFmtId="0" fontId="13" fillId="0" borderId="0" xfId="0" applyFont="1"/>
    <xf numFmtId="0" fontId="12" fillId="0" borderId="5" xfId="0" applyFont="1" applyBorder="1"/>
    <xf numFmtId="0" fontId="14" fillId="0" borderId="0" xfId="0" applyFont="1"/>
    <xf numFmtId="0" fontId="13" fillId="0" borderId="0" xfId="0" applyFont="1" applyAlignment="1">
      <alignment vertical="top"/>
    </xf>
    <xf numFmtId="0" fontId="14" fillId="0" borderId="0" xfId="0" applyFont="1" applyAlignment="1">
      <alignment vertical="top"/>
    </xf>
    <xf numFmtId="0" fontId="15" fillId="0" borderId="0" xfId="0" applyFont="1"/>
    <xf numFmtId="0" fontId="21" fillId="3" borderId="15" xfId="0" applyFont="1" applyFill="1" applyBorder="1"/>
    <xf numFmtId="0" fontId="21" fillId="3" borderId="16" xfId="0" applyFont="1" applyFill="1" applyBorder="1"/>
    <xf numFmtId="0" fontId="13" fillId="0" borderId="0" xfId="0" applyFont="1" applyAlignment="1">
      <alignment wrapText="1"/>
    </xf>
    <xf numFmtId="0" fontId="15" fillId="0" borderId="5" xfId="0" applyFont="1" applyBorder="1" applyAlignment="1">
      <alignment wrapText="1"/>
    </xf>
    <xf numFmtId="0" fontId="10" fillId="0" borderId="0" xfId="0" applyFont="1" applyAlignment="1">
      <alignment vertical="center"/>
    </xf>
    <xf numFmtId="0" fontId="38" fillId="3" borderId="16" xfId="0" applyFont="1" applyFill="1" applyBorder="1"/>
    <xf numFmtId="0" fontId="12" fillId="0" borderId="0" xfId="0" applyFont="1"/>
    <xf numFmtId="0" fontId="15" fillId="0" borderId="5" xfId="0" applyFont="1" applyBorder="1" applyAlignment="1">
      <alignment horizontal="center" wrapText="1"/>
    </xf>
    <xf numFmtId="0" fontId="0" fillId="3" borderId="15" xfId="0" applyFill="1" applyBorder="1"/>
    <xf numFmtId="0" fontId="0" fillId="3" borderId="16" xfId="0" applyFill="1" applyBorder="1"/>
    <xf numFmtId="0" fontId="0" fillId="4" borderId="15" xfId="0" applyFill="1" applyBorder="1"/>
    <xf numFmtId="0" fontId="19" fillId="0" borderId="8" xfId="0" applyFont="1" applyBorder="1"/>
    <xf numFmtId="0" fontId="24" fillId="0" borderId="8" xfId="0" applyFont="1" applyBorder="1"/>
    <xf numFmtId="0" fontId="24" fillId="0" borderId="10" xfId="0" applyFont="1" applyBorder="1"/>
    <xf numFmtId="3" fontId="48" fillId="5" borderId="0" xfId="87" applyNumberFormat="1" applyFont="1" applyFill="1" applyAlignment="1">
      <alignment horizontal="left" vertical="top"/>
    </xf>
    <xf numFmtId="0" fontId="48" fillId="5" borderId="0" xfId="87" applyFont="1" applyFill="1">
      <alignment vertical="top"/>
    </xf>
    <xf numFmtId="2" fontId="48" fillId="5" borderId="0" xfId="87" applyNumberFormat="1" applyFont="1" applyFill="1" applyAlignment="1">
      <alignment horizontal="left" vertical="top"/>
    </xf>
    <xf numFmtId="167" fontId="48" fillId="5" borderId="0" xfId="87" applyNumberFormat="1" applyFont="1" applyFill="1" applyAlignment="1">
      <alignment horizontal="left" vertical="top"/>
    </xf>
    <xf numFmtId="0" fontId="48" fillId="5" borderId="0" xfId="87" applyFont="1" applyFill="1" applyAlignment="1">
      <alignment horizontal="left" vertical="top"/>
    </xf>
    <xf numFmtId="49" fontId="48" fillId="5" borderId="0" xfId="87" applyNumberFormat="1" applyFont="1" applyFill="1" applyAlignment="1">
      <alignment horizontal="left" vertical="top"/>
    </xf>
    <xf numFmtId="1" fontId="48" fillId="5" borderId="0" xfId="87" applyNumberFormat="1" applyFont="1" applyFill="1" applyAlignment="1">
      <alignment horizontal="left" vertical="top"/>
    </xf>
    <xf numFmtId="168" fontId="48" fillId="5" borderId="0" xfId="87" applyNumberFormat="1" applyFont="1" applyFill="1" applyAlignment="1">
      <alignment horizontal="left" vertical="top"/>
    </xf>
    <xf numFmtId="0" fontId="57" fillId="5" borderId="0" xfId="87" applyFont="1" applyFill="1" applyAlignment="1">
      <alignment horizontal="left" vertical="top"/>
    </xf>
    <xf numFmtId="0" fontId="57" fillId="5" borderId="0" xfId="87" applyFont="1" applyFill="1">
      <alignment vertical="top"/>
    </xf>
    <xf numFmtId="1" fontId="15" fillId="0" borderId="5" xfId="0" applyNumberFormat="1" applyFont="1" applyBorder="1" applyAlignment="1">
      <alignment wrapText="1"/>
    </xf>
    <xf numFmtId="169" fontId="15" fillId="0" borderId="5" xfId="82" applyNumberFormat="1" applyFont="1" applyBorder="1" applyAlignment="1">
      <alignment wrapText="1"/>
    </xf>
    <xf numFmtId="0" fontId="85" fillId="0" borderId="5" xfId="0" applyFont="1" applyBorder="1" applyAlignment="1">
      <alignment wrapText="1"/>
    </xf>
    <xf numFmtId="3" fontId="13" fillId="0" borderId="0" xfId="0" applyNumberFormat="1" applyFont="1"/>
    <xf numFmtId="0" fontId="12" fillId="0" borderId="0" xfId="0" applyFont="1" applyAlignment="1">
      <alignment horizontal="right" wrapText="1"/>
    </xf>
    <xf numFmtId="43" fontId="14" fillId="0" borderId="0" xfId="82" applyFont="1"/>
    <xf numFmtId="3" fontId="14" fillId="0" borderId="0" xfId="0" applyNumberFormat="1" applyFont="1"/>
    <xf numFmtId="0" fontId="86" fillId="0" borderId="0" xfId="0" applyFont="1" applyAlignment="1">
      <alignment wrapText="1"/>
    </xf>
    <xf numFmtId="2" fontId="13" fillId="0" borderId="0" xfId="0" applyNumberFormat="1" applyFont="1"/>
    <xf numFmtId="0" fontId="87" fillId="0" borderId="0" xfId="0" applyFont="1" applyAlignment="1">
      <alignment wrapText="1"/>
    </xf>
    <xf numFmtId="2" fontId="14" fillId="0" borderId="0" xfId="0" applyNumberFormat="1" applyFont="1"/>
    <xf numFmtId="0" fontId="15" fillId="0" borderId="5" xfId="0" applyFont="1" applyBorder="1" applyAlignment="1">
      <alignment horizontal="left" vertical="top" wrapText="1"/>
    </xf>
    <xf numFmtId="0" fontId="15" fillId="0" borderId="18" xfId="0" applyFont="1" applyBorder="1" applyAlignment="1">
      <alignment horizontal="left" vertical="top" wrapText="1"/>
    </xf>
    <xf numFmtId="0" fontId="63" fillId="14" borderId="28" xfId="84" applyFont="1" applyFill="1" applyBorder="1" applyAlignment="1" applyProtection="1">
      <alignment vertical="center" wrapText="1" shrinkToFit="1"/>
      <protection locked="0"/>
    </xf>
    <xf numFmtId="0" fontId="11" fillId="0" borderId="0" xfId="0" applyFont="1"/>
    <xf numFmtId="0" fontId="12" fillId="0" borderId="55" xfId="0" applyFont="1" applyBorder="1" applyAlignment="1">
      <alignment vertical="center"/>
    </xf>
    <xf numFmtId="164" fontId="15" fillId="0" borderId="56" xfId="0" applyNumberFormat="1" applyFont="1" applyBorder="1" applyAlignment="1">
      <alignment horizontal="left" vertical="center" wrapText="1"/>
    </xf>
    <xf numFmtId="0" fontId="12" fillId="0" borderId="57" xfId="0" applyFont="1" applyBorder="1" applyAlignment="1">
      <alignment horizontal="left" vertical="center" wrapText="1"/>
    </xf>
    <xf numFmtId="0" fontId="15" fillId="0" borderId="58" xfId="85" applyFont="1" applyBorder="1" applyAlignment="1">
      <alignment horizontal="left" vertical="center" wrapText="1"/>
    </xf>
    <xf numFmtId="0" fontId="12" fillId="0" borderId="57" xfId="0" applyFont="1" applyBorder="1" applyAlignment="1">
      <alignment horizontal="left" vertical="center"/>
    </xf>
    <xf numFmtId="0" fontId="12" fillId="0" borderId="59" xfId="0" applyFont="1" applyBorder="1" applyAlignment="1">
      <alignment horizontal="left" vertical="top"/>
    </xf>
    <xf numFmtId="0" fontId="15" fillId="0" borderId="64" xfId="0" applyFont="1" applyBorder="1" applyAlignment="1">
      <alignment horizontal="left" vertical="top" wrapText="1"/>
    </xf>
    <xf numFmtId="0" fontId="15" fillId="0" borderId="65" xfId="0" applyFont="1" applyBorder="1" applyAlignment="1">
      <alignment horizontal="left" vertical="top" wrapText="1"/>
    </xf>
    <xf numFmtId="0" fontId="13" fillId="0" borderId="63" xfId="0" applyFont="1" applyBorder="1"/>
    <xf numFmtId="0" fontId="12" fillId="0" borderId="68" xfId="0" applyFont="1" applyBorder="1"/>
    <xf numFmtId="0" fontId="36" fillId="0" borderId="66" xfId="0" quotePrefix="1" applyFont="1" applyBorder="1" applyAlignment="1">
      <alignment horizontal="left"/>
    </xf>
    <xf numFmtId="0" fontId="9" fillId="0" borderId="63" xfId="0" applyFont="1" applyBorder="1"/>
    <xf numFmtId="165" fontId="15" fillId="0" borderId="68" xfId="85" applyNumberFormat="1" applyFont="1" applyBorder="1" applyAlignment="1">
      <alignment horizontal="right" wrapText="1"/>
    </xf>
    <xf numFmtId="0" fontId="11" fillId="0" borderId="63" xfId="0" applyFont="1" applyBorder="1"/>
    <xf numFmtId="0" fontId="39" fillId="0" borderId="71" xfId="0" quotePrefix="1" applyFont="1" applyBorder="1" applyAlignment="1">
      <alignment horizontal="left"/>
    </xf>
    <xf numFmtId="0" fontId="39" fillId="0" borderId="66" xfId="0" quotePrefix="1" applyFont="1" applyBorder="1" applyAlignment="1">
      <alignment horizontal="left"/>
    </xf>
    <xf numFmtId="0" fontId="42" fillId="0" borderId="66" xfId="0" quotePrefix="1" applyFont="1" applyBorder="1" applyAlignment="1">
      <alignment horizontal="left"/>
    </xf>
    <xf numFmtId="6" fontId="85" fillId="0" borderId="5" xfId="85" applyNumberFormat="1" applyFont="1" applyBorder="1" applyAlignment="1">
      <alignment horizontal="center" vertical="top" wrapText="1"/>
    </xf>
    <xf numFmtId="165" fontId="85" fillId="0" borderId="22" xfId="85" applyNumberFormat="1" applyFont="1" applyBorder="1" applyAlignment="1">
      <alignment horizontal="right" vertical="top" wrapText="1"/>
    </xf>
    <xf numFmtId="0" fontId="89" fillId="3" borderId="16" xfId="0" applyFont="1" applyFill="1" applyBorder="1"/>
    <xf numFmtId="44" fontId="9" fillId="0" borderId="0" xfId="96" applyFont="1"/>
    <xf numFmtId="0" fontId="44" fillId="6" borderId="0" xfId="98" applyFont="1" applyFill="1" applyProtection="1">
      <protection locked="0"/>
    </xf>
    <xf numFmtId="0" fontId="91" fillId="6" borderId="0" xfId="98" applyFill="1" applyProtection="1">
      <protection locked="0"/>
    </xf>
    <xf numFmtId="0" fontId="46" fillId="6" borderId="0" xfId="98" applyFont="1" applyFill="1" applyProtection="1">
      <protection locked="0"/>
    </xf>
    <xf numFmtId="0" fontId="56" fillId="6" borderId="0" xfId="98" applyFont="1" applyFill="1"/>
    <xf numFmtId="0" fontId="53" fillId="6" borderId="0" xfId="98" applyFont="1" applyFill="1" applyProtection="1">
      <protection locked="0"/>
    </xf>
    <xf numFmtId="0" fontId="54" fillId="6" borderId="0" xfId="98" applyFont="1" applyFill="1" applyProtection="1">
      <protection locked="0"/>
    </xf>
    <xf numFmtId="0" fontId="55" fillId="6" borderId="0" xfId="98" applyFont="1" applyFill="1" applyProtection="1">
      <protection locked="0"/>
    </xf>
    <xf numFmtId="0" fontId="50" fillId="6" borderId="0" xfId="98" applyFont="1" applyFill="1" applyAlignment="1" applyProtection="1">
      <alignment horizontal="left" vertical="center"/>
      <protection locked="0"/>
    </xf>
    <xf numFmtId="0" fontId="52" fillId="6" borderId="0" xfId="98" applyFont="1" applyFill="1" applyAlignment="1" applyProtection="1">
      <alignment vertical="center"/>
      <protection locked="0"/>
    </xf>
    <xf numFmtId="0" fontId="49" fillId="7" borderId="26" xfId="98" applyFont="1" applyFill="1" applyBorder="1" applyProtection="1">
      <protection locked="0"/>
    </xf>
    <xf numFmtId="0" fontId="53" fillId="6" borderId="0" xfId="98" applyFont="1" applyFill="1" applyAlignment="1" applyProtection="1">
      <alignment vertical="center"/>
      <protection locked="0"/>
    </xf>
    <xf numFmtId="0" fontId="49" fillId="6" borderId="0" xfId="98" applyFont="1" applyFill="1" applyProtection="1">
      <protection locked="0"/>
    </xf>
    <xf numFmtId="0" fontId="50" fillId="6" borderId="0" xfId="98" applyFont="1" applyFill="1" applyAlignment="1" applyProtection="1">
      <alignment horizontal="right" vertical="center"/>
      <protection locked="0"/>
    </xf>
    <xf numFmtId="170" fontId="50" fillId="7" borderId="27" xfId="98" applyNumberFormat="1" applyFont="1" applyFill="1" applyBorder="1" applyAlignment="1" applyProtection="1">
      <alignment horizontal="right" vertical="center"/>
      <protection locked="0"/>
    </xf>
    <xf numFmtId="1" fontId="50" fillId="7" borderId="26" xfId="98" applyNumberFormat="1" applyFont="1" applyFill="1" applyBorder="1" applyAlignment="1" applyProtection="1">
      <alignment horizontal="right" vertical="center"/>
      <protection locked="0"/>
    </xf>
    <xf numFmtId="0" fontId="52" fillId="6" borderId="20" xfId="98" applyFont="1" applyFill="1" applyBorder="1" applyAlignment="1" applyProtection="1">
      <alignment vertical="center"/>
      <protection locked="0"/>
    </xf>
    <xf numFmtId="0" fontId="51" fillId="6" borderId="0" xfId="98" applyFont="1" applyFill="1" applyAlignment="1" applyProtection="1">
      <alignment horizontal="left" vertical="center"/>
      <protection locked="0"/>
    </xf>
    <xf numFmtId="168" fontId="50" fillId="7" borderId="26" xfId="88" applyNumberFormat="1" applyFont="1" applyFill="1" applyBorder="1" applyAlignment="1" applyProtection="1">
      <alignment horizontal="right" vertical="center"/>
      <protection locked="0"/>
    </xf>
    <xf numFmtId="2" fontId="50" fillId="7" borderId="26" xfId="89" applyNumberFormat="1" applyFont="1" applyFill="1" applyBorder="1" applyAlignment="1" applyProtection="1">
      <alignment horizontal="right" vertical="center"/>
      <protection locked="0"/>
    </xf>
    <xf numFmtId="0" fontId="91" fillId="5" borderId="0" xfId="98" applyFill="1"/>
    <xf numFmtId="4" fontId="91" fillId="5" borderId="0" xfId="98" applyNumberFormat="1" applyFill="1" applyAlignment="1">
      <alignment horizontal="left"/>
    </xf>
    <xf numFmtId="0" fontId="52" fillId="6" borderId="0" xfId="98" applyFont="1" applyFill="1" applyAlignment="1" applyProtection="1">
      <alignment horizontal="left" vertical="center"/>
      <protection locked="0"/>
    </xf>
    <xf numFmtId="4" fontId="50" fillId="7" borderId="26" xfId="88" applyNumberFormat="1" applyFont="1" applyFill="1" applyBorder="1" applyAlignment="1" applyProtection="1">
      <alignment horizontal="right" vertical="center"/>
      <protection locked="0"/>
    </xf>
    <xf numFmtId="0" fontId="50" fillId="7" borderId="26" xfId="98" applyFont="1" applyFill="1" applyBorder="1" applyAlignment="1" applyProtection="1">
      <alignment horizontal="left" vertical="center"/>
      <protection locked="0"/>
    </xf>
    <xf numFmtId="2" fontId="50" fillId="7" borderId="26" xfId="98" applyNumberFormat="1" applyFont="1" applyFill="1" applyBorder="1" applyAlignment="1" applyProtection="1">
      <alignment horizontal="right" vertical="center"/>
      <protection locked="0"/>
    </xf>
    <xf numFmtId="49" fontId="50" fillId="7" borderId="26" xfId="98" applyNumberFormat="1" applyFont="1" applyFill="1" applyBorder="1" applyAlignment="1" applyProtection="1">
      <alignment horizontal="right" vertical="center"/>
      <protection locked="0"/>
    </xf>
    <xf numFmtId="0" fontId="50" fillId="7" borderId="26" xfId="98" applyFont="1" applyFill="1" applyBorder="1" applyAlignment="1" applyProtection="1">
      <alignment horizontal="right" vertical="center"/>
      <protection locked="0"/>
    </xf>
    <xf numFmtId="167" fontId="50" fillId="7" borderId="26" xfId="98" applyNumberFormat="1" applyFont="1" applyFill="1" applyBorder="1" applyAlignment="1" applyProtection="1">
      <alignment horizontal="right" vertical="center"/>
      <protection locked="0"/>
    </xf>
    <xf numFmtId="3" fontId="50" fillId="7" borderId="26" xfId="98" applyNumberFormat="1" applyFont="1" applyFill="1" applyBorder="1" applyAlignment="1" applyProtection="1">
      <alignment horizontal="right" vertical="center"/>
      <protection locked="0"/>
    </xf>
    <xf numFmtId="0" fontId="50" fillId="7" borderId="26" xfId="98" applyFont="1" applyFill="1" applyBorder="1" applyAlignment="1">
      <alignment horizontal="right" vertical="center"/>
    </xf>
    <xf numFmtId="0" fontId="50" fillId="7" borderId="26" xfId="88" applyNumberFormat="1" applyFont="1" applyFill="1" applyBorder="1" applyAlignment="1" applyProtection="1">
      <alignment horizontal="left" vertical="center"/>
      <protection locked="0"/>
    </xf>
    <xf numFmtId="0" fontId="50" fillId="7" borderId="26" xfId="88" applyNumberFormat="1" applyFont="1" applyFill="1" applyBorder="1" applyAlignment="1" applyProtection="1">
      <alignment horizontal="left" vertical="center"/>
    </xf>
    <xf numFmtId="0" fontId="50" fillId="6" borderId="0" xfId="98" applyFont="1" applyFill="1" applyAlignment="1">
      <alignment horizontal="left" vertical="center"/>
    </xf>
    <xf numFmtId="0" fontId="50" fillId="7" borderId="26" xfId="98" applyFont="1" applyFill="1" applyBorder="1" applyAlignment="1">
      <alignment horizontal="left" vertical="center"/>
    </xf>
    <xf numFmtId="0" fontId="50" fillId="6" borderId="0" xfId="98" applyFont="1" applyFill="1" applyAlignment="1" applyProtection="1">
      <alignment horizontal="left" vertical="center" indent="15"/>
      <protection locked="0"/>
    </xf>
    <xf numFmtId="0" fontId="91" fillId="5" borderId="0" xfId="98" applyFill="1" applyAlignment="1">
      <alignment wrapText="1"/>
    </xf>
    <xf numFmtId="0" fontId="58" fillId="7" borderId="0" xfId="94" applyFont="1" applyFill="1"/>
    <xf numFmtId="0" fontId="91" fillId="0" borderId="0" xfId="98"/>
    <xf numFmtId="0" fontId="60" fillId="16" borderId="32" xfId="94" applyFont="1" applyFill="1" applyBorder="1"/>
    <xf numFmtId="0" fontId="71" fillId="16" borderId="31" xfId="94" applyFont="1" applyFill="1" applyBorder="1" applyAlignment="1">
      <alignment horizontal="left" vertical="center"/>
    </xf>
    <xf numFmtId="0" fontId="60" fillId="16" borderId="31" xfId="94" applyFont="1" applyFill="1" applyBorder="1"/>
    <xf numFmtId="0" fontId="60" fillId="16" borderId="31" xfId="98" applyFont="1" applyFill="1" applyBorder="1"/>
    <xf numFmtId="0" fontId="91" fillId="16" borderId="30" xfId="98" applyFill="1" applyBorder="1"/>
    <xf numFmtId="0" fontId="70" fillId="15" borderId="0" xfId="94" applyFont="1" applyFill="1" applyAlignment="1">
      <alignment vertical="center"/>
    </xf>
    <xf numFmtId="0" fontId="67" fillId="15" borderId="0" xfId="94" applyFont="1" applyFill="1" applyAlignment="1">
      <alignment horizontal="left" vertical="top" wrapText="1"/>
    </xf>
    <xf numFmtId="0" fontId="61" fillId="7" borderId="0" xfId="94" applyFont="1" applyFill="1" applyAlignment="1">
      <alignment horizontal="left" vertical="center"/>
    </xf>
    <xf numFmtId="0" fontId="67" fillId="7" borderId="0" xfId="94" applyFont="1" applyFill="1" applyAlignment="1">
      <alignment horizontal="left" vertical="center" wrapText="1"/>
    </xf>
    <xf numFmtId="0" fontId="67" fillId="7" borderId="0" xfId="94" applyFont="1" applyFill="1" applyAlignment="1">
      <alignment horizontal="left" vertical="top" wrapText="1"/>
    </xf>
    <xf numFmtId="0" fontId="58" fillId="7" borderId="0" xfId="94" quotePrefix="1" applyFont="1" applyFill="1" applyAlignment="1">
      <alignment horizontal="left" vertical="center"/>
    </xf>
    <xf numFmtId="0" fontId="69" fillId="7" borderId="0" xfId="94" applyFont="1" applyFill="1" applyAlignment="1">
      <alignment horizontal="left" vertical="center"/>
    </xf>
    <xf numFmtId="0" fontId="69" fillId="7" borderId="0" xfId="94" applyFont="1" applyFill="1" applyAlignment="1">
      <alignment horizontal="left" vertical="top"/>
    </xf>
    <xf numFmtId="0" fontId="67" fillId="7" borderId="0" xfId="94" applyFont="1" applyFill="1" applyAlignment="1">
      <alignment horizontal="left" vertical="top"/>
    </xf>
    <xf numFmtId="0" fontId="58" fillId="7" borderId="0" xfId="94" applyFont="1" applyFill="1" applyAlignment="1">
      <alignment vertical="center" wrapText="1"/>
    </xf>
    <xf numFmtId="0" fontId="58" fillId="7" borderId="0" xfId="94" applyFont="1" applyFill="1" applyAlignment="1">
      <alignment vertical="top" wrapText="1"/>
    </xf>
    <xf numFmtId="0" fontId="63" fillId="7" borderId="0" xfId="94" applyFont="1" applyFill="1" applyAlignment="1">
      <alignment vertical="top" wrapText="1"/>
    </xf>
    <xf numFmtId="0" fontId="58" fillId="7" borderId="0" xfId="94" applyFont="1" applyFill="1" applyAlignment="1">
      <alignment vertical="center"/>
    </xf>
    <xf numFmtId="0" fontId="60" fillId="7" borderId="0" xfId="94" quotePrefix="1" applyFont="1" applyFill="1" applyAlignment="1">
      <alignment vertical="center"/>
    </xf>
    <xf numFmtId="0" fontId="65" fillId="7" borderId="0" xfId="94" applyFont="1" applyFill="1" applyAlignment="1">
      <alignment vertical="top" wrapText="1"/>
    </xf>
    <xf numFmtId="0" fontId="66" fillId="7" borderId="0" xfId="94" applyFont="1" applyFill="1" applyAlignment="1">
      <alignment vertical="top" wrapText="1"/>
    </xf>
    <xf numFmtId="0" fontId="64" fillId="7" borderId="0" xfId="94" applyFont="1" applyFill="1" applyAlignment="1">
      <alignment horizontal="left" vertical="center"/>
    </xf>
    <xf numFmtId="0" fontId="58" fillId="7" borderId="0" xfId="94" quotePrefix="1" applyFont="1" applyFill="1" applyAlignment="1">
      <alignment horizontal="left"/>
    </xf>
    <xf numFmtId="0" fontId="63" fillId="7" borderId="0" xfId="94" quotePrefix="1" applyFont="1" applyFill="1" applyAlignment="1">
      <alignment horizontal="left"/>
    </xf>
    <xf numFmtId="0" fontId="58" fillId="7" borderId="0" xfId="94" quotePrefix="1" applyFont="1" applyFill="1" applyAlignment="1">
      <alignment horizontal="left" vertical="top"/>
    </xf>
    <xf numFmtId="0" fontId="91" fillId="7" borderId="0" xfId="98" applyFill="1"/>
    <xf numFmtId="0" fontId="63" fillId="7" borderId="0" xfId="94" quotePrefix="1" applyFont="1" applyFill="1" applyAlignment="1">
      <alignment horizontal="left" vertical="top"/>
    </xf>
    <xf numFmtId="0" fontId="58" fillId="7" borderId="0" xfId="94" quotePrefix="1" applyFont="1" applyFill="1" applyAlignment="1">
      <alignment vertical="center"/>
    </xf>
    <xf numFmtId="0" fontId="58" fillId="12" borderId="17" xfId="94" applyFont="1" applyFill="1" applyBorder="1" applyAlignment="1">
      <alignment vertical="center"/>
    </xf>
    <xf numFmtId="0" fontId="58" fillId="12" borderId="19" xfId="94" applyFont="1" applyFill="1" applyBorder="1" applyAlignment="1">
      <alignment vertical="center"/>
    </xf>
    <xf numFmtId="0" fontId="58" fillId="7" borderId="0" xfId="94" quotePrefix="1" applyFont="1" applyFill="1" applyAlignment="1">
      <alignment vertical="top"/>
    </xf>
    <xf numFmtId="0" fontId="62" fillId="11" borderId="0" xfId="94" applyFont="1" applyFill="1"/>
    <xf numFmtId="0" fontId="61" fillId="11" borderId="0" xfId="94" applyFont="1" applyFill="1"/>
    <xf numFmtId="0" fontId="58" fillId="11" borderId="0" xfId="94" applyFont="1" applyFill="1"/>
    <xf numFmtId="0" fontId="62" fillId="7" borderId="0" xfId="94" applyFont="1" applyFill="1"/>
    <xf numFmtId="0" fontId="61" fillId="7" borderId="0" xfId="94" applyFont="1" applyFill="1"/>
    <xf numFmtId="0" fontId="58" fillId="8" borderId="0" xfId="98" applyFont="1" applyFill="1"/>
    <xf numFmtId="0" fontId="91" fillId="8" borderId="0" xfId="98" applyFill="1"/>
    <xf numFmtId="0" fontId="58" fillId="8" borderId="0" xfId="94" applyFont="1" applyFill="1"/>
    <xf numFmtId="0" fontId="58" fillId="7" borderId="0" xfId="98" applyFont="1" applyFill="1"/>
    <xf numFmtId="0" fontId="72" fillId="13" borderId="0" xfId="98" applyFont="1" applyFill="1" applyAlignment="1">
      <alignment vertical="center"/>
    </xf>
    <xf numFmtId="0" fontId="63" fillId="13" borderId="0" xfId="98" applyFont="1" applyFill="1" applyAlignment="1">
      <alignment vertical="center"/>
    </xf>
    <xf numFmtId="0" fontId="71" fillId="13" borderId="0" xfId="98" applyFont="1" applyFill="1" applyAlignment="1">
      <alignment horizontal="left" vertical="center"/>
    </xf>
    <xf numFmtId="0" fontId="76" fillId="13" borderId="0" xfId="98" applyFont="1" applyFill="1" applyAlignment="1">
      <alignment horizontal="left" vertical="center"/>
    </xf>
    <xf numFmtId="0" fontId="63" fillId="0" borderId="0" xfId="98" applyFont="1"/>
    <xf numFmtId="0" fontId="58" fillId="13" borderId="0" xfId="98" applyFont="1" applyFill="1" applyAlignment="1">
      <alignment vertical="center"/>
    </xf>
    <xf numFmtId="0" fontId="73" fillId="13" borderId="0" xfId="98" applyFont="1" applyFill="1" applyAlignment="1">
      <alignment horizontal="left" vertical="center"/>
    </xf>
    <xf numFmtId="0" fontId="63" fillId="13" borderId="0" xfId="98" applyFont="1" applyFill="1" applyAlignment="1">
      <alignment horizontal="center" vertical="center"/>
    </xf>
    <xf numFmtId="0" fontId="73" fillId="13" borderId="0" xfId="98" applyFont="1" applyFill="1" applyAlignment="1">
      <alignment vertical="center"/>
    </xf>
    <xf numFmtId="2" fontId="63" fillId="14" borderId="0" xfId="98" applyNumberFormat="1" applyFont="1" applyFill="1" applyAlignment="1" applyProtection="1">
      <alignment horizontal="center" vertical="center"/>
      <protection locked="0"/>
    </xf>
    <xf numFmtId="0" fontId="63" fillId="19" borderId="0" xfId="98" applyFont="1" applyFill="1"/>
    <xf numFmtId="0" fontId="63" fillId="13" borderId="0" xfId="98" applyFont="1" applyFill="1"/>
    <xf numFmtId="0" fontId="58" fillId="13" borderId="0" xfId="98" applyFont="1" applyFill="1"/>
    <xf numFmtId="0" fontId="63" fillId="13" borderId="0" xfId="98" applyFont="1" applyFill="1" applyAlignment="1">
      <alignment horizontal="center"/>
    </xf>
    <xf numFmtId="0" fontId="92" fillId="13" borderId="0" xfId="98" applyFont="1" applyFill="1"/>
    <xf numFmtId="0" fontId="63" fillId="13" borderId="0" xfId="98" quotePrefix="1" applyFont="1" applyFill="1"/>
    <xf numFmtId="0" fontId="63" fillId="13" borderId="0" xfId="98" applyFont="1" applyFill="1" applyAlignment="1">
      <alignment horizontal="left"/>
    </xf>
    <xf numFmtId="0" fontId="92" fillId="13" borderId="0" xfId="98" applyFont="1" applyFill="1" applyAlignment="1">
      <alignment horizontal="center"/>
    </xf>
    <xf numFmtId="0" fontId="58" fillId="13" borderId="0" xfId="98" applyFont="1" applyFill="1" applyAlignment="1">
      <alignment horizontal="center"/>
    </xf>
    <xf numFmtId="0" fontId="93" fillId="13" borderId="0" xfId="98" applyFont="1" applyFill="1"/>
    <xf numFmtId="3" fontId="63" fillId="14" borderId="0" xfId="98" applyNumberFormat="1" applyFont="1" applyFill="1" applyAlignment="1" applyProtection="1">
      <alignment horizontal="center" vertical="center"/>
      <protection locked="0"/>
    </xf>
    <xf numFmtId="3" fontId="63" fillId="13" borderId="0" xfId="98" applyNumberFormat="1" applyFont="1" applyFill="1" applyAlignment="1">
      <alignment horizontal="center" vertical="center"/>
    </xf>
    <xf numFmtId="0" fontId="63" fillId="7" borderId="0" xfId="98" applyFont="1" applyFill="1" applyAlignment="1">
      <alignment horizontal="center" vertical="center"/>
    </xf>
    <xf numFmtId="0" fontId="79" fillId="20" borderId="48" xfId="98" applyFont="1" applyFill="1" applyBorder="1" applyAlignment="1">
      <alignment horizontal="center" vertical="center"/>
    </xf>
    <xf numFmtId="0" fontId="79" fillId="20" borderId="46" xfId="98" applyFont="1" applyFill="1" applyBorder="1" applyAlignment="1">
      <alignment horizontal="center" vertical="center"/>
    </xf>
    <xf numFmtId="49" fontId="63" fillId="7" borderId="0" xfId="98" applyNumberFormat="1" applyFont="1" applyFill="1" applyAlignment="1">
      <alignment horizontal="center" vertical="center"/>
    </xf>
    <xf numFmtId="0" fontId="72" fillId="13" borderId="0" xfId="98" applyFont="1" applyFill="1" applyAlignment="1">
      <alignment horizontal="center" vertical="center"/>
    </xf>
    <xf numFmtId="0" fontId="94" fillId="13" borderId="0" xfId="98" applyFont="1" applyFill="1" applyAlignment="1">
      <alignment vertical="center"/>
    </xf>
    <xf numFmtId="0" fontId="79" fillId="20" borderId="47" xfId="98" applyFont="1" applyFill="1" applyBorder="1" applyAlignment="1">
      <alignment horizontal="center" vertical="center"/>
    </xf>
    <xf numFmtId="0" fontId="63" fillId="13" borderId="0" xfId="98" applyFont="1" applyFill="1" applyAlignment="1">
      <alignment horizontal="left" vertical="center"/>
    </xf>
    <xf numFmtId="0" fontId="73" fillId="13" borderId="0" xfId="98" applyFont="1" applyFill="1" applyAlignment="1">
      <alignment vertical="top"/>
    </xf>
    <xf numFmtId="0" fontId="73" fillId="13" borderId="0" xfId="98" applyFont="1" applyFill="1" applyAlignment="1">
      <alignment horizontal="center" vertical="top"/>
    </xf>
    <xf numFmtId="9" fontId="91" fillId="0" borderId="0" xfId="98" applyNumberFormat="1"/>
    <xf numFmtId="0" fontId="91" fillId="0" borderId="0" xfId="98" applyAlignment="1">
      <alignment horizontal="center"/>
    </xf>
    <xf numFmtId="0" fontId="73" fillId="17" borderId="51" xfId="98" applyFont="1" applyFill="1" applyBorder="1" applyAlignment="1">
      <alignment horizontal="center" wrapText="1"/>
    </xf>
    <xf numFmtId="0" fontId="63" fillId="0" borderId="42" xfId="98" applyFont="1" applyBorder="1" applyAlignment="1">
      <alignment horizontal="center" vertical="top" wrapText="1"/>
    </xf>
    <xf numFmtId="0" fontId="73" fillId="17" borderId="50" xfId="98" applyFont="1" applyFill="1" applyBorder="1" applyAlignment="1">
      <alignment horizontal="center" wrapText="1"/>
    </xf>
    <xf numFmtId="2" fontId="91" fillId="0" borderId="0" xfId="98" applyNumberFormat="1"/>
    <xf numFmtId="0" fontId="91" fillId="18" borderId="0" xfId="98" applyFill="1"/>
    <xf numFmtId="0" fontId="63" fillId="0" borderId="49" xfId="98" applyFont="1" applyBorder="1" applyAlignment="1">
      <alignment horizontal="center" vertical="top" wrapText="1"/>
    </xf>
    <xf numFmtId="0" fontId="63" fillId="0" borderId="21" xfId="98" applyFont="1" applyBorder="1" applyAlignment="1">
      <alignment horizontal="center" vertical="top" wrapText="1"/>
    </xf>
    <xf numFmtId="2" fontId="63" fillId="0" borderId="0" xfId="98" applyNumberFormat="1" applyFont="1"/>
    <xf numFmtId="0" fontId="91" fillId="21" borderId="0" xfId="98" applyFill="1"/>
    <xf numFmtId="0" fontId="58" fillId="10" borderId="83" xfId="98" applyFont="1" applyFill="1" applyBorder="1" applyAlignment="1">
      <alignment horizontal="center" vertical="center" wrapText="1"/>
    </xf>
    <xf numFmtId="2" fontId="58" fillId="10" borderId="83" xfId="98" applyNumberFormat="1" applyFont="1" applyFill="1" applyBorder="1" applyAlignment="1">
      <alignment horizontal="center" vertical="center" wrapText="1"/>
    </xf>
    <xf numFmtId="0" fontId="58" fillId="10" borderId="27" xfId="98" applyFont="1" applyFill="1" applyBorder="1" applyAlignment="1">
      <alignment horizontal="center" vertical="center" wrapText="1"/>
    </xf>
    <xf numFmtId="0" fontId="58" fillId="10" borderId="84" xfId="98" applyFont="1" applyFill="1" applyBorder="1" applyAlignment="1">
      <alignment horizontal="center" vertical="center" wrapText="1"/>
    </xf>
    <xf numFmtId="0" fontId="63" fillId="0" borderId="52" xfId="98" applyFont="1" applyBorder="1" applyAlignment="1">
      <alignment horizontal="center" vertical="top" wrapText="1"/>
    </xf>
    <xf numFmtId="0" fontId="63" fillId="0" borderId="30" xfId="98" applyFont="1" applyBorder="1" applyAlignment="1">
      <alignment horizontal="center" vertical="top" wrapText="1"/>
    </xf>
    <xf numFmtId="0" fontId="63" fillId="0" borderId="23" xfId="98" applyFont="1" applyBorder="1" applyAlignment="1">
      <alignment horizontal="center" vertical="top" wrapText="1"/>
    </xf>
    <xf numFmtId="0" fontId="63" fillId="0" borderId="75" xfId="98" applyFont="1" applyBorder="1" applyAlignment="1">
      <alignment horizontal="center" vertical="top" wrapText="1"/>
    </xf>
    <xf numFmtId="0" fontId="91" fillId="18" borderId="0" xfId="98" applyFill="1" applyAlignment="1">
      <alignment horizontal="center"/>
    </xf>
    <xf numFmtId="0" fontId="60" fillId="10" borderId="17" xfId="98" applyFont="1" applyFill="1" applyBorder="1" applyAlignment="1">
      <alignment vertical="top"/>
    </xf>
    <xf numFmtId="0" fontId="60" fillId="10" borderId="18" xfId="98" applyFont="1" applyFill="1" applyBorder="1" applyAlignment="1">
      <alignment vertical="top"/>
    </xf>
    <xf numFmtId="0" fontId="60" fillId="10" borderId="19" xfId="98" applyFont="1" applyFill="1" applyBorder="1" applyAlignment="1">
      <alignment vertical="top"/>
    </xf>
    <xf numFmtId="0" fontId="58" fillId="10" borderId="17" xfId="98" applyFont="1" applyFill="1" applyBorder="1" applyAlignment="1">
      <alignment vertical="top"/>
    </xf>
    <xf numFmtId="0" fontId="58" fillId="10" borderId="18" xfId="98" applyFont="1" applyFill="1" applyBorder="1" applyAlignment="1">
      <alignment vertical="top"/>
    </xf>
    <xf numFmtId="0" fontId="58" fillId="10" borderId="19" xfId="98" applyFont="1" applyFill="1" applyBorder="1" applyAlignment="1">
      <alignment vertical="top"/>
    </xf>
    <xf numFmtId="0" fontId="58" fillId="13" borderId="17" xfId="98" applyFont="1" applyFill="1" applyBorder="1" applyAlignment="1">
      <alignment vertical="top"/>
    </xf>
    <xf numFmtId="0" fontId="58" fillId="13" borderId="18" xfId="98" applyFont="1" applyFill="1" applyBorder="1" applyAlignment="1">
      <alignment vertical="top"/>
    </xf>
    <xf numFmtId="0" fontId="58" fillId="13" borderId="19" xfId="98" applyFont="1" applyFill="1" applyBorder="1" applyAlignment="1">
      <alignment vertical="top"/>
    </xf>
    <xf numFmtId="0" fontId="63" fillId="0" borderId="51" xfId="98" applyFont="1" applyBorder="1" applyAlignment="1">
      <alignment horizontal="center" wrapText="1"/>
    </xf>
    <xf numFmtId="0" fontId="63" fillId="0" borderId="30" xfId="98" applyFont="1" applyBorder="1" applyAlignment="1">
      <alignment horizontal="center" wrapText="1"/>
    </xf>
    <xf numFmtId="0" fontId="63" fillId="0" borderId="42" xfId="98" applyFont="1" applyBorder="1" applyAlignment="1">
      <alignment horizontal="center" wrapText="1"/>
    </xf>
    <xf numFmtId="0" fontId="63" fillId="0" borderId="49" xfId="98" applyFont="1" applyBorder="1" applyAlignment="1">
      <alignment horizontal="center" wrapText="1"/>
    </xf>
    <xf numFmtId="0" fontId="91" fillId="22" borderId="0" xfId="98" applyFill="1"/>
    <xf numFmtId="0" fontId="48" fillId="0" borderId="0" xfId="87" applyFont="1">
      <alignment vertical="top"/>
    </xf>
    <xf numFmtId="0" fontId="54" fillId="0" borderId="0" xfId="98" applyFont="1"/>
    <xf numFmtId="0" fontId="91" fillId="6" borderId="0" xfId="98" applyFill="1"/>
    <xf numFmtId="0" fontId="44" fillId="6" borderId="0" xfId="98" applyFont="1" applyFill="1"/>
    <xf numFmtId="3" fontId="58" fillId="13" borderId="76" xfId="94" applyNumberFormat="1" applyFont="1" applyFill="1" applyBorder="1" applyAlignment="1">
      <alignment vertical="center"/>
    </xf>
    <xf numFmtId="3" fontId="58" fillId="13" borderId="77" xfId="94" applyNumberFormat="1" applyFont="1" applyFill="1" applyBorder="1" applyAlignment="1">
      <alignment vertical="center"/>
    </xf>
    <xf numFmtId="0" fontId="58" fillId="9" borderId="17" xfId="94" applyFont="1" applyFill="1" applyBorder="1"/>
    <xf numFmtId="0" fontId="91" fillId="9" borderId="19" xfId="98" applyFill="1" applyBorder="1"/>
    <xf numFmtId="0" fontId="97" fillId="13" borderId="0" xfId="98" applyFont="1" applyFill="1" applyAlignment="1">
      <alignment vertical="center"/>
    </xf>
    <xf numFmtId="0" fontId="88" fillId="7" borderId="0" xfId="95" quotePrefix="1" applyFill="1" applyBorder="1" applyAlignment="1" applyProtection="1">
      <alignment horizontal="left" vertical="center"/>
      <protection locked="0"/>
    </xf>
    <xf numFmtId="0" fontId="63" fillId="7" borderId="0" xfId="84" applyFont="1" applyFill="1" applyAlignment="1">
      <alignment horizontal="left" vertical="center" wrapText="1"/>
    </xf>
    <xf numFmtId="0" fontId="63" fillId="7" borderId="0" xfId="98" applyFont="1" applyFill="1" applyAlignment="1">
      <alignment vertical="center"/>
    </xf>
    <xf numFmtId="0" fontId="72" fillId="7" borderId="0" xfId="98" applyFont="1" applyFill="1" applyAlignment="1">
      <alignment vertical="center"/>
    </xf>
    <xf numFmtId="0" fontId="63" fillId="8" borderId="0" xfId="98" applyFont="1" applyFill="1" applyAlignment="1">
      <alignment horizontal="center" vertical="center"/>
    </xf>
    <xf numFmtId="0" fontId="63" fillId="8" borderId="0" xfId="98" applyFont="1" applyFill="1" applyAlignment="1">
      <alignment vertical="center"/>
    </xf>
    <xf numFmtId="0" fontId="63" fillId="13" borderId="93" xfId="98" applyFont="1" applyFill="1" applyBorder="1"/>
    <xf numFmtId="1" fontId="63" fillId="13" borderId="0" xfId="98" applyNumberFormat="1" applyFont="1" applyFill="1"/>
    <xf numFmtId="0" fontId="58" fillId="7" borderId="0" xfId="98" applyFont="1" applyFill="1" applyAlignment="1">
      <alignment horizontal="center"/>
    </xf>
    <xf numFmtId="0" fontId="63" fillId="7" borderId="0" xfId="98" applyFont="1" applyFill="1" applyAlignment="1">
      <alignment horizontal="center"/>
    </xf>
    <xf numFmtId="0" fontId="63" fillId="7" borderId="0" xfId="98" applyFont="1" applyFill="1" applyAlignment="1">
      <alignment horizontal="left" vertical="center" wrapText="1"/>
    </xf>
    <xf numFmtId="0" fontId="73" fillId="20" borderId="0" xfId="98" applyFont="1" applyFill="1" applyAlignment="1">
      <alignment horizontal="left" vertical="top"/>
    </xf>
    <xf numFmtId="0" fontId="63" fillId="20" borderId="0" xfId="98" applyFont="1" applyFill="1" applyAlignment="1">
      <alignment horizontal="left" vertical="center"/>
    </xf>
    <xf numFmtId="0" fontId="63" fillId="20" borderId="48" xfId="98" applyFont="1" applyFill="1" applyBorder="1" applyAlignment="1">
      <alignment horizontal="left" vertical="center"/>
    </xf>
    <xf numFmtId="0" fontId="73" fillId="7" borderId="0" xfId="98" applyFont="1" applyFill="1" applyAlignment="1">
      <alignment horizontal="center" vertical="center"/>
    </xf>
    <xf numFmtId="0" fontId="58" fillId="13" borderId="0" xfId="98" applyFont="1" applyFill="1" applyAlignment="1">
      <alignment vertical="top" wrapText="1"/>
    </xf>
    <xf numFmtId="0" fontId="63" fillId="7" borderId="0" xfId="98" applyFont="1" applyFill="1" applyAlignment="1">
      <alignment horizontal="right" vertical="center"/>
    </xf>
    <xf numFmtId="0" fontId="63" fillId="7" borderId="0" xfId="98" applyFont="1" applyFill="1"/>
    <xf numFmtId="0" fontId="63" fillId="7" borderId="0" xfId="98" applyFont="1" applyFill="1" applyAlignment="1">
      <alignment horizontal="center" vertical="top" wrapText="1"/>
    </xf>
    <xf numFmtId="0" fontId="63" fillId="7" borderId="0" xfId="98" applyFont="1" applyFill="1" applyAlignment="1">
      <alignment horizontal="left" vertical="top" wrapText="1"/>
    </xf>
    <xf numFmtId="0" fontId="63" fillId="13" borderId="0" xfId="98" applyFont="1" applyFill="1" applyAlignment="1">
      <alignment horizontal="left" vertical="center" wrapText="1"/>
    </xf>
    <xf numFmtId="0" fontId="63" fillId="7" borderId="0" xfId="98" applyFont="1" applyFill="1" applyAlignment="1">
      <alignment vertical="center" wrapText="1"/>
    </xf>
    <xf numFmtId="0" fontId="63" fillId="24" borderId="87" xfId="98" applyFont="1" applyFill="1" applyBorder="1" applyAlignment="1">
      <alignment horizontal="center"/>
    </xf>
    <xf numFmtId="0" fontId="63" fillId="24" borderId="87" xfId="98" applyFont="1" applyFill="1" applyBorder="1"/>
    <xf numFmtId="0" fontId="73" fillId="24" borderId="78" xfId="98" applyFont="1" applyFill="1" applyBorder="1" applyAlignment="1">
      <alignment horizontal="center" vertical="center"/>
    </xf>
    <xf numFmtId="0" fontId="63" fillId="24" borderId="78" xfId="98" applyFont="1" applyFill="1" applyBorder="1" applyAlignment="1">
      <alignment vertical="center"/>
    </xf>
    <xf numFmtId="0" fontId="63" fillId="24" borderId="78" xfId="98" applyFont="1" applyFill="1" applyBorder="1" applyAlignment="1">
      <alignment horizontal="right" vertical="center"/>
    </xf>
    <xf numFmtId="2" fontId="63" fillId="24" borderId="78" xfId="98" applyNumberFormat="1" applyFont="1" applyFill="1" applyBorder="1" applyAlignment="1">
      <alignment vertical="center" shrinkToFit="1"/>
    </xf>
    <xf numFmtId="2" fontId="63" fillId="24" borderId="85" xfId="98" applyNumberFormat="1" applyFont="1" applyFill="1" applyBorder="1" applyAlignment="1">
      <alignment vertical="center" shrinkToFit="1"/>
    </xf>
    <xf numFmtId="0" fontId="73" fillId="24" borderId="85" xfId="98" applyFont="1" applyFill="1" applyBorder="1" applyAlignment="1">
      <alignment vertical="center"/>
    </xf>
    <xf numFmtId="0" fontId="63" fillId="24" borderId="85" xfId="98" applyFont="1" applyFill="1" applyBorder="1" applyAlignment="1">
      <alignment vertical="center"/>
    </xf>
    <xf numFmtId="49" fontId="63" fillId="24" borderId="78" xfId="98" applyNumberFormat="1" applyFont="1" applyFill="1" applyBorder="1" applyAlignment="1">
      <alignment horizontal="right" vertical="center"/>
    </xf>
    <xf numFmtId="0" fontId="73" fillId="24" borderId="0" xfId="98" applyFont="1" applyFill="1" applyAlignment="1">
      <alignment horizontal="center" vertical="center"/>
    </xf>
    <xf numFmtId="0" fontId="63" fillId="24" borderId="0" xfId="98" applyFont="1" applyFill="1" applyAlignment="1">
      <alignment vertical="center"/>
    </xf>
    <xf numFmtId="0" fontId="63" fillId="24" borderId="0" xfId="98" applyFont="1" applyFill="1" applyAlignment="1">
      <alignment horizontal="right" vertical="center"/>
    </xf>
    <xf numFmtId="2" fontId="63" fillId="24" borderId="0" xfId="98" applyNumberFormat="1" applyFont="1" applyFill="1" applyAlignment="1">
      <alignment vertical="center" shrinkToFit="1"/>
    </xf>
    <xf numFmtId="0" fontId="73" fillId="24" borderId="0" xfId="98" applyFont="1" applyFill="1" applyAlignment="1">
      <alignment vertical="center"/>
    </xf>
    <xf numFmtId="49" fontId="63" fillId="24" borderId="0" xfId="98" applyNumberFormat="1" applyFont="1" applyFill="1" applyAlignment="1">
      <alignment horizontal="right" vertical="center"/>
    </xf>
    <xf numFmtId="2" fontId="63" fillId="24" borderId="0" xfId="98" applyNumberFormat="1" applyFont="1" applyFill="1" applyAlignment="1">
      <alignment horizontal="right" vertical="center" shrinkToFit="1"/>
    </xf>
    <xf numFmtId="0" fontId="73" fillId="24" borderId="78" xfId="98" applyFont="1" applyFill="1" applyBorder="1" applyAlignment="1">
      <alignment vertical="center"/>
    </xf>
    <xf numFmtId="0" fontId="73" fillId="24" borderId="78" xfId="98" applyFont="1" applyFill="1" applyBorder="1" applyAlignment="1">
      <alignment horizontal="left" vertical="center"/>
    </xf>
    <xf numFmtId="0" fontId="73" fillId="24" borderId="0" xfId="98" applyFont="1" applyFill="1" applyAlignment="1">
      <alignment horizontal="left" vertical="center"/>
    </xf>
    <xf numFmtId="0" fontId="73" fillId="24" borderId="0" xfId="98" applyFont="1" applyFill="1" applyAlignment="1">
      <alignment horizontal="right" vertical="center"/>
    </xf>
    <xf numFmtId="0" fontId="73" fillId="24" borderId="78" xfId="98" applyFont="1" applyFill="1" applyBorder="1" applyAlignment="1">
      <alignment horizontal="right" vertical="center"/>
    </xf>
    <xf numFmtId="0" fontId="63" fillId="24" borderId="78" xfId="98" applyFont="1" applyFill="1" applyBorder="1" applyAlignment="1">
      <alignment horizontal="center" vertical="center"/>
    </xf>
    <xf numFmtId="0" fontId="63" fillId="24" borderId="0" xfId="98" applyFont="1" applyFill="1" applyAlignment="1">
      <alignment horizontal="center" vertical="center"/>
    </xf>
    <xf numFmtId="0" fontId="63" fillId="24" borderId="78" xfId="98" applyFont="1" applyFill="1" applyBorder="1" applyAlignment="1">
      <alignment horizontal="left" vertical="center" wrapText="1"/>
    </xf>
    <xf numFmtId="2" fontId="63" fillId="24" borderId="0" xfId="98" applyNumberFormat="1" applyFont="1" applyFill="1" applyAlignment="1">
      <alignment vertical="center"/>
    </xf>
    <xf numFmtId="0" fontId="73" fillId="24" borderId="0" xfId="98" applyFont="1" applyFill="1" applyAlignment="1">
      <alignment vertical="center" wrapText="1"/>
    </xf>
    <xf numFmtId="0" fontId="63" fillId="24" borderId="0" xfId="98" applyFont="1" applyFill="1" applyAlignment="1">
      <alignment horizontal="left" vertical="center"/>
    </xf>
    <xf numFmtId="0" fontId="63" fillId="24" borderId="0" xfId="98" applyFont="1" applyFill="1" applyAlignment="1">
      <alignment horizontal="left" vertical="center" wrapText="1"/>
    </xf>
    <xf numFmtId="0" fontId="63" fillId="24" borderId="0" xfId="98" applyFont="1" applyFill="1"/>
    <xf numFmtId="0" fontId="63" fillId="24" borderId="0" xfId="98" applyFont="1" applyFill="1" applyAlignment="1">
      <alignment vertical="top"/>
    </xf>
    <xf numFmtId="0" fontId="63" fillId="24" borderId="78" xfId="98" applyFont="1" applyFill="1" applyBorder="1" applyAlignment="1">
      <alignment vertical="top"/>
    </xf>
    <xf numFmtId="0" fontId="73" fillId="24" borderId="0" xfId="98" applyFont="1" applyFill="1" applyAlignment="1">
      <alignment horizontal="center" vertical="top"/>
    </xf>
    <xf numFmtId="49" fontId="63" fillId="24" borderId="0" xfId="98" applyNumberFormat="1" applyFont="1" applyFill="1" applyAlignment="1">
      <alignment vertical="center"/>
    </xf>
    <xf numFmtId="2" fontId="63" fillId="24" borderId="78" xfId="98" applyNumberFormat="1" applyFont="1" applyFill="1" applyBorder="1" applyAlignment="1">
      <alignment horizontal="center" vertical="center"/>
    </xf>
    <xf numFmtId="1" fontId="63" fillId="24" borderId="78" xfId="98" applyNumberFormat="1" applyFont="1" applyFill="1" applyBorder="1" applyAlignment="1">
      <alignment horizontal="center" vertical="center"/>
    </xf>
    <xf numFmtId="2" fontId="63" fillId="24" borderId="0" xfId="98" applyNumberFormat="1" applyFont="1" applyFill="1" applyAlignment="1">
      <alignment horizontal="right" vertical="center"/>
    </xf>
    <xf numFmtId="3" fontId="63" fillId="14" borderId="98" xfId="98" applyNumberFormat="1" applyFont="1" applyFill="1" applyBorder="1" applyAlignment="1" applyProtection="1">
      <alignment horizontal="center" vertical="center"/>
      <protection locked="0"/>
    </xf>
    <xf numFmtId="3" fontId="63" fillId="13" borderId="98" xfId="98" applyNumberFormat="1" applyFont="1" applyFill="1" applyBorder="1" applyAlignment="1">
      <alignment horizontal="center" vertical="center"/>
    </xf>
    <xf numFmtId="0" fontId="63" fillId="14" borderId="98" xfId="98" applyFont="1" applyFill="1" applyBorder="1" applyAlignment="1" applyProtection="1">
      <alignment horizontal="center" vertical="center" wrapText="1"/>
      <protection locked="0"/>
    </xf>
    <xf numFmtId="3" fontId="63" fillId="13" borderId="98" xfId="98" applyNumberFormat="1" applyFont="1" applyFill="1" applyBorder="1" applyAlignment="1">
      <alignment horizontal="center" vertical="center" wrapText="1"/>
    </xf>
    <xf numFmtId="0" fontId="63" fillId="24" borderId="78" xfId="98" applyFont="1" applyFill="1" applyBorder="1" applyAlignment="1">
      <alignment horizontal="left" vertical="center"/>
    </xf>
    <xf numFmtId="0" fontId="63" fillId="24" borderId="0" xfId="98" applyFont="1" applyFill="1" applyAlignment="1">
      <alignment horizontal="center"/>
    </xf>
    <xf numFmtId="0" fontId="63" fillId="24" borderId="96" xfId="98" applyFont="1" applyFill="1" applyBorder="1" applyAlignment="1">
      <alignment horizontal="right" vertical="center"/>
    </xf>
    <xf numFmtId="2" fontId="63" fillId="24" borderId="96" xfId="98" applyNumberFormat="1" applyFont="1" applyFill="1" applyBorder="1" applyAlignment="1">
      <alignment horizontal="left" vertical="center"/>
    </xf>
    <xf numFmtId="49" fontId="63" fillId="24" borderId="0" xfId="98" applyNumberFormat="1" applyFont="1" applyFill="1" applyAlignment="1">
      <alignment horizontal="left" vertical="center"/>
    </xf>
    <xf numFmtId="0" fontId="80" fillId="24" borderId="0" xfId="98" applyFont="1" applyFill="1" applyAlignment="1">
      <alignment horizontal="left" vertical="center"/>
    </xf>
    <xf numFmtId="0" fontId="73" fillId="24" borderId="0" xfId="98" applyFont="1" applyFill="1" applyAlignment="1">
      <alignment horizontal="center"/>
    </xf>
    <xf numFmtId="0" fontId="73" fillId="24" borderId="0" xfId="98" applyFont="1" applyFill="1" applyAlignment="1">
      <alignment vertical="top"/>
    </xf>
    <xf numFmtId="0" fontId="63" fillId="24" borderId="0" xfId="98" applyFont="1" applyFill="1" applyAlignment="1">
      <alignment horizontal="right"/>
    </xf>
    <xf numFmtId="0" fontId="73" fillId="24" borderId="0" xfId="98" applyFont="1" applyFill="1" applyAlignment="1">
      <alignment horizontal="center" wrapText="1"/>
    </xf>
    <xf numFmtId="0" fontId="63" fillId="24" borderId="0" xfId="98" applyFont="1" applyFill="1" applyAlignment="1">
      <alignment vertical="center" wrapText="1"/>
    </xf>
    <xf numFmtId="0" fontId="73" fillId="24" borderId="0" xfId="98" applyFont="1" applyFill="1" applyAlignment="1">
      <alignment horizontal="center" vertical="center" wrapText="1"/>
    </xf>
    <xf numFmtId="0" fontId="63" fillId="24" borderId="0" xfId="98" applyFont="1" applyFill="1" applyAlignment="1">
      <alignment horizontal="right" vertical="center" wrapText="1"/>
    </xf>
    <xf numFmtId="2" fontId="63" fillId="24" borderId="0" xfId="98" applyNumberFormat="1" applyFont="1" applyFill="1" applyAlignment="1">
      <alignment horizontal="left" vertical="center" wrapText="1"/>
    </xf>
    <xf numFmtId="3" fontId="63" fillId="24" borderId="0" xfId="98" applyNumberFormat="1" applyFont="1" applyFill="1" applyAlignment="1" applyProtection="1">
      <alignment horizontal="center" vertical="center"/>
      <protection locked="0"/>
    </xf>
    <xf numFmtId="3" fontId="63" fillId="24" borderId="0" xfId="98" applyNumberFormat="1" applyFont="1" applyFill="1" applyAlignment="1">
      <alignment horizontal="center" vertical="center"/>
    </xf>
    <xf numFmtId="0" fontId="63" fillId="24" borderId="0" xfId="98" quotePrefix="1" applyFont="1" applyFill="1" applyAlignment="1">
      <alignment horizontal="right" vertical="center"/>
    </xf>
    <xf numFmtId="2" fontId="63" fillId="13" borderId="0" xfId="98" applyNumberFormat="1" applyFont="1" applyFill="1" applyAlignment="1">
      <alignment vertical="center"/>
    </xf>
    <xf numFmtId="172" fontId="63" fillId="13" borderId="0" xfId="98" applyNumberFormat="1" applyFont="1" applyFill="1"/>
    <xf numFmtId="0" fontId="15" fillId="0" borderId="104" xfId="0" applyFont="1" applyBorder="1" applyAlignment="1">
      <alignment wrapText="1"/>
    </xf>
    <xf numFmtId="0" fontId="15" fillId="0" borderId="104" xfId="0" applyFont="1" applyBorder="1" applyAlignment="1">
      <alignment horizontal="center" wrapText="1"/>
    </xf>
    <xf numFmtId="165" fontId="85" fillId="0" borderId="107" xfId="0" applyNumberFormat="1" applyFont="1" applyBorder="1" applyAlignment="1">
      <alignment horizontal="right" vertical="top" wrapText="1"/>
    </xf>
    <xf numFmtId="165" fontId="15" fillId="0" borderId="106" xfId="0" applyNumberFormat="1" applyFont="1" applyBorder="1" applyAlignment="1">
      <alignment horizontal="right" vertical="top" wrapText="1"/>
    </xf>
    <xf numFmtId="166" fontId="85" fillId="0" borderId="107" xfId="0" applyNumberFormat="1" applyFont="1" applyBorder="1" applyAlignment="1">
      <alignment horizontal="right" vertical="top" wrapText="1"/>
    </xf>
    <xf numFmtId="166" fontId="15" fillId="0" borderId="106" xfId="0" applyNumberFormat="1" applyFont="1" applyBorder="1" applyAlignment="1">
      <alignment horizontal="right" vertical="top" wrapText="1"/>
    </xf>
    <xf numFmtId="0" fontId="58" fillId="7" borderId="0" xfId="94" applyFont="1" applyFill="1" applyBorder="1"/>
    <xf numFmtId="0" fontId="63" fillId="7" borderId="0" xfId="98" applyFont="1" applyFill="1" applyAlignment="1" applyProtection="1">
      <alignment vertical="center" wrapText="1" shrinkToFit="1"/>
    </xf>
    <xf numFmtId="0" fontId="63" fillId="0" borderId="0" xfId="98" applyFont="1" applyAlignment="1" applyProtection="1">
      <alignment vertical="center" wrapText="1" shrinkToFit="1"/>
    </xf>
    <xf numFmtId="0" fontId="22" fillId="7" borderId="0" xfId="99" applyFill="1" applyProtection="1">
      <protection locked="0"/>
    </xf>
    <xf numFmtId="0" fontId="12" fillId="0" borderId="66" xfId="0" applyFont="1" applyBorder="1" applyAlignment="1">
      <alignment vertical="top"/>
    </xf>
    <xf numFmtId="0" fontId="12" fillId="0" borderId="8" xfId="0" applyFont="1" applyBorder="1" applyAlignment="1">
      <alignment vertical="top"/>
    </xf>
    <xf numFmtId="0" fontId="12" fillId="0" borderId="4" xfId="0" applyFont="1" applyBorder="1" applyAlignment="1">
      <alignment vertical="top"/>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60" xfId="0" applyFont="1" applyBorder="1" applyAlignment="1">
      <alignment vertical="top" wrapText="1"/>
    </xf>
    <xf numFmtId="0" fontId="15" fillId="0" borderId="9" xfId="0" applyFont="1" applyBorder="1" applyAlignment="1">
      <alignment vertical="top" wrapText="1"/>
    </xf>
    <xf numFmtId="0" fontId="15" fillId="0" borderId="12" xfId="0" applyFont="1" applyBorder="1" applyAlignment="1">
      <alignment vertical="top" wrapText="1"/>
    </xf>
    <xf numFmtId="0" fontId="15" fillId="0" borderId="62" xfId="0" applyFont="1" applyBorder="1" applyAlignment="1">
      <alignment vertical="top" wrapText="1"/>
    </xf>
    <xf numFmtId="0" fontId="15" fillId="0" borderId="0" xfId="0" applyFont="1" applyAlignment="1">
      <alignment vertical="top" wrapText="1"/>
    </xf>
    <xf numFmtId="0" fontId="15" fillId="0" borderId="2" xfId="0" applyFont="1" applyBorder="1" applyAlignment="1">
      <alignment vertical="top" wrapText="1"/>
    </xf>
    <xf numFmtId="0" fontId="15" fillId="0" borderId="66" xfId="0" applyFont="1" applyBorder="1" applyAlignment="1">
      <alignment vertical="top" wrapText="1"/>
    </xf>
    <xf numFmtId="0" fontId="15" fillId="0" borderId="8" xfId="0" applyFont="1" applyBorder="1" applyAlignment="1">
      <alignment vertical="top" wrapText="1"/>
    </xf>
    <xf numFmtId="0" fontId="15" fillId="0" borderId="4" xfId="0" applyFont="1" applyBorder="1" applyAlignment="1">
      <alignment vertical="top" wrapText="1"/>
    </xf>
    <xf numFmtId="0" fontId="17" fillId="2" borderId="72" xfId="0" applyFont="1" applyFill="1" applyBorder="1" applyAlignment="1">
      <alignment vertical="center"/>
    </xf>
    <xf numFmtId="0" fontId="18" fillId="2" borderId="73" xfId="0" applyFont="1" applyFill="1" applyBorder="1" applyAlignment="1">
      <alignment vertical="center"/>
    </xf>
    <xf numFmtId="0" fontId="18" fillId="2" borderId="74" xfId="0" applyFont="1" applyFill="1" applyBorder="1" applyAlignment="1">
      <alignment vertical="center"/>
    </xf>
    <xf numFmtId="0" fontId="12" fillId="0" borderId="6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61" xfId="0" applyFont="1" applyBorder="1" applyAlignment="1">
      <alignment horizontal="left" vertical="center"/>
    </xf>
    <xf numFmtId="0" fontId="15" fillId="0" borderId="58" xfId="85" applyFont="1" applyBorder="1" applyAlignment="1">
      <alignment horizontal="left" vertical="center" wrapText="1"/>
    </xf>
    <xf numFmtId="0" fontId="15" fillId="0" borderId="5"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5" fillId="0" borderId="11" xfId="0" applyFont="1" applyBorder="1" applyAlignment="1">
      <alignment horizontal="left" vertical="top" wrapText="1"/>
    </xf>
    <xf numFmtId="0" fontId="15" fillId="0" borderId="3" xfId="0" applyFont="1" applyBorder="1" applyAlignment="1">
      <alignment horizontal="left" vertical="top" wrapText="1"/>
    </xf>
    <xf numFmtId="6" fontId="85" fillId="0" borderId="13" xfId="85" applyNumberFormat="1" applyFont="1" applyBorder="1" applyAlignment="1">
      <alignment horizontal="center" vertical="top" wrapText="1"/>
    </xf>
    <xf numFmtId="6" fontId="85" fillId="0" borderId="14" xfId="85" applyNumberFormat="1" applyFont="1" applyBorder="1" applyAlignment="1">
      <alignment horizontal="center" vertical="top" wrapText="1"/>
    </xf>
    <xf numFmtId="0" fontId="12" fillId="0" borderId="8" xfId="0" applyFont="1" applyBorder="1" applyAlignment="1">
      <alignment horizontal="left" vertical="top" wrapText="1"/>
    </xf>
    <xf numFmtId="0" fontId="12" fillId="0" borderId="67" xfId="0" applyFont="1" applyBorder="1" applyAlignment="1">
      <alignment horizontal="left"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5" fillId="0" borderId="19" xfId="0" applyFont="1" applyBorder="1" applyAlignment="1">
      <alignment horizontal="left" vertical="top" wrapText="1"/>
    </xf>
    <xf numFmtId="0" fontId="20" fillId="0" borderId="60" xfId="0" applyFont="1" applyBorder="1" applyAlignment="1">
      <alignment horizontal="left" vertical="center"/>
    </xf>
    <xf numFmtId="0" fontId="20" fillId="0" borderId="9" xfId="0" applyFont="1" applyBorder="1" applyAlignment="1">
      <alignment horizontal="left" vertical="center"/>
    </xf>
    <xf numFmtId="0" fontId="28" fillId="0" borderId="71" xfId="0" applyFont="1" applyBorder="1" applyAlignment="1">
      <alignment wrapText="1"/>
    </xf>
    <xf numFmtId="0" fontId="28" fillId="0" borderId="7" xfId="0" applyFont="1" applyBorder="1" applyAlignment="1">
      <alignment wrapText="1"/>
    </xf>
    <xf numFmtId="0" fontId="12" fillId="0" borderId="20" xfId="0" applyFont="1" applyBorder="1" applyAlignment="1">
      <alignment horizontal="left"/>
    </xf>
    <xf numFmtId="0" fontId="28" fillId="0" borderId="108" xfId="0" applyFont="1" applyBorder="1" applyAlignment="1">
      <alignment wrapText="1"/>
    </xf>
    <xf numFmtId="0" fontId="28" fillId="0" borderId="109" xfId="0" applyFont="1" applyBorder="1" applyAlignment="1">
      <alignment wrapText="1"/>
    </xf>
    <xf numFmtId="0" fontId="28" fillId="0" borderId="70" xfId="0" applyFont="1" applyBorder="1"/>
    <xf numFmtId="0" fontId="28" fillId="0" borderId="5" xfId="0" applyFont="1" applyBorder="1"/>
    <xf numFmtId="0" fontId="84" fillId="0" borderId="70" xfId="0" applyFont="1" applyBorder="1"/>
    <xf numFmtId="0" fontId="84" fillId="0" borderId="5" xfId="0" applyFont="1" applyBorder="1"/>
    <xf numFmtId="0" fontId="12" fillId="0" borderId="6" xfId="0" applyFont="1" applyBorder="1" applyAlignment="1">
      <alignment horizontal="center" vertical="center" wrapText="1"/>
    </xf>
    <xf numFmtId="0" fontId="12" fillId="0" borderId="10" xfId="0" applyFont="1" applyBorder="1" applyAlignment="1">
      <alignment horizontal="center" vertical="center"/>
    </xf>
    <xf numFmtId="0" fontId="12" fillId="0" borderId="7" xfId="0" applyFont="1" applyBorder="1" applyAlignment="1">
      <alignment horizontal="center" vertical="center"/>
    </xf>
    <xf numFmtId="0" fontId="19" fillId="0" borderId="6" xfId="0" applyFont="1" applyBorder="1" applyAlignment="1">
      <alignment horizontal="center" vertical="center" wrapText="1"/>
    </xf>
    <xf numFmtId="0" fontId="19" fillId="0" borderId="69" xfId="0" applyFont="1" applyBorder="1" applyAlignment="1">
      <alignment horizontal="center" vertical="center" wrapText="1"/>
    </xf>
    <xf numFmtId="0" fontId="12" fillId="0" borderId="62" xfId="0" applyFont="1" applyBorder="1"/>
    <xf numFmtId="0" fontId="12" fillId="0" borderId="2" xfId="0" applyFont="1" applyBorder="1"/>
    <xf numFmtId="0" fontId="16" fillId="0" borderId="62" xfId="0" applyFont="1" applyBorder="1" applyAlignment="1">
      <alignment horizontal="left"/>
    </xf>
    <xf numFmtId="0" fontId="16" fillId="0" borderId="2" xfId="0" applyFont="1" applyBorder="1" applyAlignment="1">
      <alignment horizontal="left"/>
    </xf>
    <xf numFmtId="0" fontId="50" fillId="7" borderId="26" xfId="98" applyFont="1" applyFill="1" applyBorder="1" applyAlignment="1" applyProtection="1">
      <alignment horizontal="left" vertical="center" wrapText="1"/>
      <protection locked="0"/>
    </xf>
    <xf numFmtId="0" fontId="50" fillId="7" borderId="17" xfId="98" applyFont="1" applyFill="1" applyBorder="1" applyAlignment="1" applyProtection="1">
      <alignment horizontal="left" vertical="center" wrapText="1"/>
      <protection locked="0"/>
    </xf>
    <xf numFmtId="0" fontId="50" fillId="7" borderId="18" xfId="98" applyFont="1" applyFill="1" applyBorder="1" applyAlignment="1" applyProtection="1">
      <alignment horizontal="left" vertical="center" wrapText="1"/>
      <protection locked="0"/>
    </xf>
    <xf numFmtId="0" fontId="50" fillId="7" borderId="19" xfId="98" applyFont="1" applyFill="1" applyBorder="1" applyAlignment="1" applyProtection="1">
      <alignment horizontal="left" vertical="center" wrapText="1"/>
      <protection locked="0"/>
    </xf>
    <xf numFmtId="0" fontId="58" fillId="7" borderId="0" xfId="94" quotePrefix="1" applyFont="1" applyFill="1" applyAlignment="1">
      <alignment horizontal="left" vertical="top" wrapText="1"/>
    </xf>
    <xf numFmtId="0" fontId="88" fillId="7" borderId="0" xfId="95" quotePrefix="1" applyFill="1" applyAlignment="1" applyProtection="1">
      <alignment horizontal="left" vertical="center"/>
      <protection locked="0"/>
    </xf>
    <xf numFmtId="2" fontId="58" fillId="14" borderId="29" xfId="94" applyNumberFormat="1" applyFont="1" applyFill="1" applyBorder="1" applyAlignment="1" applyProtection="1">
      <alignment horizontal="center" vertical="center"/>
      <protection locked="0"/>
    </xf>
    <xf numFmtId="2" fontId="58" fillId="14" borderId="28" xfId="94" applyNumberFormat="1" applyFont="1" applyFill="1" applyBorder="1" applyAlignment="1" applyProtection="1">
      <alignment horizontal="center" vertical="center"/>
      <protection locked="0"/>
    </xf>
    <xf numFmtId="0" fontId="58" fillId="7" borderId="0" xfId="94" applyFont="1" applyFill="1" applyBorder="1" applyAlignment="1">
      <alignment horizontal="left" vertical="center" wrapText="1"/>
    </xf>
    <xf numFmtId="0" fontId="58" fillId="7" borderId="0" xfId="94" applyFont="1" applyFill="1" applyAlignment="1">
      <alignment horizontal="left" vertical="center" wrapText="1"/>
    </xf>
    <xf numFmtId="0" fontId="63" fillId="24" borderId="0" xfId="98" applyFont="1" applyFill="1" applyAlignment="1">
      <alignment horizontal="left" vertical="center"/>
    </xf>
    <xf numFmtId="0" fontId="63" fillId="12" borderId="40" xfId="84" applyFont="1" applyFill="1" applyBorder="1" applyAlignment="1">
      <alignment horizontal="left" vertical="center" wrapText="1"/>
    </xf>
    <xf numFmtId="0" fontId="63" fillId="12" borderId="39" xfId="84" applyFont="1" applyFill="1" applyBorder="1" applyAlignment="1">
      <alignment horizontal="left" vertical="center" wrapText="1"/>
    </xf>
    <xf numFmtId="0" fontId="63" fillId="12" borderId="38" xfId="84" applyFont="1" applyFill="1" applyBorder="1" applyAlignment="1">
      <alignment horizontal="left" vertical="center" wrapText="1"/>
    </xf>
    <xf numFmtId="0" fontId="63" fillId="12" borderId="35" xfId="84" applyFont="1" applyFill="1" applyBorder="1" applyAlignment="1">
      <alignment horizontal="left" vertical="center" wrapText="1"/>
    </xf>
    <xf numFmtId="0" fontId="63" fillId="12" borderId="20" xfId="84" applyFont="1" applyFill="1" applyBorder="1" applyAlignment="1">
      <alignment horizontal="left" vertical="center" wrapText="1"/>
    </xf>
    <xf numFmtId="0" fontId="63" fillId="12" borderId="34" xfId="84" applyFont="1" applyFill="1" applyBorder="1" applyAlignment="1">
      <alignment horizontal="left" vertical="center" wrapText="1"/>
    </xf>
    <xf numFmtId="0" fontId="0" fillId="0" borderId="0" xfId="0" quotePrefix="1" applyFill="1"/>
    <xf numFmtId="0" fontId="63" fillId="14" borderId="99" xfId="98" applyFont="1" applyFill="1" applyBorder="1" applyAlignment="1" applyProtection="1">
      <alignment horizontal="left" vertical="center" wrapText="1" shrinkToFit="1"/>
      <protection locked="0"/>
    </xf>
    <xf numFmtId="0" fontId="63" fillId="14" borderId="100" xfId="98" applyFont="1" applyFill="1" applyBorder="1" applyAlignment="1" applyProtection="1">
      <alignment horizontal="left" vertical="center" wrapText="1" shrinkToFit="1"/>
      <protection locked="0"/>
    </xf>
    <xf numFmtId="0" fontId="63" fillId="14" borderId="101" xfId="98" applyFont="1" applyFill="1" applyBorder="1" applyAlignment="1" applyProtection="1">
      <alignment horizontal="left" vertical="center" wrapText="1" shrinkToFit="1"/>
      <protection locked="0"/>
    </xf>
    <xf numFmtId="0" fontId="63" fillId="12" borderId="40" xfId="84" applyFont="1" applyFill="1" applyBorder="1" applyAlignment="1">
      <alignment horizontal="left" vertical="center"/>
    </xf>
    <xf numFmtId="0" fontId="63" fillId="12" borderId="39" xfId="84" applyFont="1" applyFill="1" applyBorder="1" applyAlignment="1">
      <alignment horizontal="left" vertical="center"/>
    </xf>
    <xf numFmtId="0" fontId="63" fillId="12" borderId="38" xfId="84" applyFont="1" applyFill="1" applyBorder="1" applyAlignment="1">
      <alignment horizontal="left" vertical="center"/>
    </xf>
    <xf numFmtId="0" fontId="63" fillId="12" borderId="35" xfId="84" applyFont="1" applyFill="1" applyBorder="1" applyAlignment="1">
      <alignment horizontal="left" vertical="center"/>
    </xf>
    <xf numFmtId="0" fontId="63" fillId="12" borderId="20" xfId="84" applyFont="1" applyFill="1" applyBorder="1" applyAlignment="1">
      <alignment horizontal="left" vertical="center"/>
    </xf>
    <xf numFmtId="0" fontId="63" fillId="12" borderId="34" xfId="84" applyFont="1" applyFill="1" applyBorder="1" applyAlignment="1">
      <alignment horizontal="left" vertical="center"/>
    </xf>
    <xf numFmtId="49" fontId="63" fillId="14" borderId="99" xfId="98" applyNumberFormat="1" applyFont="1" applyFill="1" applyBorder="1" applyAlignment="1" applyProtection="1">
      <alignment horizontal="center" vertical="center"/>
      <protection locked="0"/>
    </xf>
    <xf numFmtId="49" fontId="63" fillId="14" borderId="100" xfId="98" applyNumberFormat="1" applyFont="1" applyFill="1" applyBorder="1" applyAlignment="1" applyProtection="1">
      <alignment horizontal="center" vertical="center"/>
      <protection locked="0"/>
    </xf>
    <xf numFmtId="49" fontId="63" fillId="14" borderId="101" xfId="98" applyNumberFormat="1" applyFont="1" applyFill="1" applyBorder="1" applyAlignment="1" applyProtection="1">
      <alignment horizontal="center" vertical="center"/>
      <protection locked="0"/>
    </xf>
    <xf numFmtId="17" fontId="63" fillId="14" borderId="99" xfId="98" applyNumberFormat="1" applyFont="1" applyFill="1" applyBorder="1" applyAlignment="1" applyProtection="1">
      <alignment horizontal="center" vertical="center"/>
      <protection locked="0"/>
    </xf>
    <xf numFmtId="0" fontId="63" fillId="14" borderId="100" xfId="98" applyFont="1" applyFill="1" applyBorder="1" applyAlignment="1" applyProtection="1">
      <alignment horizontal="center" vertical="center"/>
      <protection locked="0"/>
    </xf>
    <xf numFmtId="0" fontId="63" fillId="14" borderId="101" xfId="98" applyFont="1" applyFill="1" applyBorder="1" applyAlignment="1" applyProtection="1">
      <alignment horizontal="center" vertical="center"/>
      <protection locked="0"/>
    </xf>
    <xf numFmtId="1" fontId="63" fillId="14" borderId="99" xfId="98" applyNumberFormat="1" applyFont="1" applyFill="1" applyBorder="1" applyAlignment="1" applyProtection="1">
      <alignment horizontal="center" vertical="center"/>
      <protection locked="0"/>
    </xf>
    <xf numFmtId="1" fontId="63" fillId="14" borderId="100" xfId="98" applyNumberFormat="1" applyFont="1" applyFill="1" applyBorder="1" applyAlignment="1" applyProtection="1">
      <alignment horizontal="center" vertical="center"/>
      <protection locked="0"/>
    </xf>
    <xf numFmtId="1" fontId="63" fillId="14" borderId="101" xfId="98" applyNumberFormat="1" applyFont="1" applyFill="1" applyBorder="1" applyAlignment="1" applyProtection="1">
      <alignment horizontal="center" vertical="center"/>
      <protection locked="0"/>
    </xf>
    <xf numFmtId="0" fontId="98" fillId="12" borderId="40" xfId="95" applyFont="1" applyFill="1" applyBorder="1" applyAlignment="1" applyProtection="1">
      <alignment horizontal="left" vertical="center"/>
    </xf>
    <xf numFmtId="0" fontId="98" fillId="12" borderId="39" xfId="95" applyFont="1" applyFill="1" applyBorder="1" applyAlignment="1" applyProtection="1">
      <alignment horizontal="left" vertical="center"/>
    </xf>
    <xf numFmtId="0" fontId="98" fillId="12" borderId="38" xfId="95" applyFont="1" applyFill="1" applyBorder="1" applyAlignment="1" applyProtection="1">
      <alignment horizontal="left" vertical="center"/>
    </xf>
    <xf numFmtId="0" fontId="98" fillId="12" borderId="37" xfId="95" applyFont="1" applyFill="1" applyBorder="1" applyAlignment="1" applyProtection="1">
      <alignment horizontal="left" vertical="center"/>
    </xf>
    <xf numFmtId="0" fontId="98" fillId="12" borderId="0" xfId="95" applyFont="1" applyFill="1" applyBorder="1" applyAlignment="1" applyProtection="1">
      <alignment horizontal="left" vertical="center"/>
    </xf>
    <xf numFmtId="0" fontId="98" fillId="12" borderId="36" xfId="95" applyFont="1" applyFill="1" applyBorder="1" applyAlignment="1" applyProtection="1">
      <alignment horizontal="left" vertical="center"/>
    </xf>
    <xf numFmtId="0" fontId="98" fillId="12" borderId="35" xfId="95" applyFont="1" applyFill="1" applyBorder="1" applyAlignment="1" applyProtection="1">
      <alignment horizontal="left" vertical="center"/>
    </xf>
    <xf numFmtId="0" fontId="98" fillId="12" borderId="20" xfId="95" applyFont="1" applyFill="1" applyBorder="1" applyAlignment="1" applyProtection="1">
      <alignment horizontal="left" vertical="center"/>
    </xf>
    <xf numFmtId="0" fontId="98" fillId="12" borderId="34" xfId="95" applyFont="1" applyFill="1" applyBorder="1" applyAlignment="1" applyProtection="1">
      <alignment horizontal="left" vertical="center"/>
    </xf>
    <xf numFmtId="3" fontId="63" fillId="13" borderId="0" xfId="98" applyNumberFormat="1" applyFont="1" applyFill="1" applyAlignment="1">
      <alignment horizontal="center" vertical="center"/>
    </xf>
    <xf numFmtId="0" fontId="83" fillId="8" borderId="0" xfId="98" applyFont="1" applyFill="1" applyAlignment="1">
      <alignment horizontal="center" vertical="center"/>
    </xf>
    <xf numFmtId="0" fontId="63" fillId="24" borderId="79" xfId="98" applyFont="1" applyFill="1" applyBorder="1" applyAlignment="1">
      <alignment horizontal="left" vertical="center"/>
    </xf>
    <xf numFmtId="3" fontId="63" fillId="23" borderId="99" xfId="98" applyNumberFormat="1" applyFont="1" applyFill="1" applyBorder="1" applyAlignment="1">
      <alignment horizontal="center" vertical="center"/>
    </xf>
    <xf numFmtId="3" fontId="63" fillId="23" borderId="100" xfId="98" applyNumberFormat="1" applyFont="1" applyFill="1" applyBorder="1" applyAlignment="1">
      <alignment horizontal="center" vertical="center"/>
    </xf>
    <xf numFmtId="3" fontId="63" fillId="23" borderId="101" xfId="98" applyNumberFormat="1" applyFont="1" applyFill="1" applyBorder="1" applyAlignment="1">
      <alignment horizontal="center" vertical="center"/>
    </xf>
    <xf numFmtId="3" fontId="63" fillId="14" borderId="99" xfId="98" applyNumberFormat="1" applyFont="1" applyFill="1" applyBorder="1" applyAlignment="1" applyProtection="1">
      <alignment horizontal="center" vertical="center"/>
      <protection locked="0"/>
    </xf>
    <xf numFmtId="3" fontId="63" fillId="14" borderId="100" xfId="98" applyNumberFormat="1" applyFont="1" applyFill="1" applyBorder="1" applyAlignment="1" applyProtection="1">
      <alignment horizontal="center" vertical="center"/>
      <protection locked="0"/>
    </xf>
    <xf numFmtId="3" fontId="63" fillId="14" borderId="101" xfId="98" applyNumberFormat="1" applyFont="1" applyFill="1" applyBorder="1" applyAlignment="1" applyProtection="1">
      <alignment horizontal="center" vertical="center"/>
      <protection locked="0"/>
    </xf>
    <xf numFmtId="167" fontId="90" fillId="8" borderId="0" xfId="98" applyNumberFormat="1" applyFont="1" applyFill="1" applyAlignment="1">
      <alignment horizontal="center" vertical="center"/>
    </xf>
    <xf numFmtId="0" fontId="73" fillId="24" borderId="0" xfId="98" applyFont="1" applyFill="1" applyAlignment="1">
      <alignment horizontal="center" vertical="center"/>
    </xf>
    <xf numFmtId="0" fontId="63" fillId="6" borderId="0" xfId="98" applyFont="1" applyFill="1" applyAlignment="1">
      <alignment horizontal="center" vertical="center"/>
    </xf>
    <xf numFmtId="0" fontId="63" fillId="24" borderId="20" xfId="98" applyFont="1" applyFill="1" applyBorder="1" applyAlignment="1">
      <alignment horizontal="center" vertical="center"/>
    </xf>
    <xf numFmtId="0" fontId="73" fillId="24" borderId="86" xfId="98" applyFont="1" applyFill="1" applyBorder="1" applyAlignment="1">
      <alignment horizontal="center" vertical="center"/>
    </xf>
    <xf numFmtId="167" fontId="71" fillId="13" borderId="25" xfId="98" applyNumberFormat="1" applyFont="1" applyFill="1" applyBorder="1" applyAlignment="1">
      <alignment horizontal="center" vertical="center"/>
    </xf>
    <xf numFmtId="167" fontId="71" fillId="13" borderId="24" xfId="98" applyNumberFormat="1" applyFont="1" applyFill="1" applyBorder="1" applyAlignment="1">
      <alignment horizontal="center" vertical="center"/>
    </xf>
    <xf numFmtId="167" fontId="71" fillId="13" borderId="23" xfId="98" applyNumberFormat="1" applyFont="1" applyFill="1" applyBorder="1" applyAlignment="1">
      <alignment horizontal="center" vertical="center"/>
    </xf>
    <xf numFmtId="167" fontId="71" fillId="13" borderId="54" xfId="98" applyNumberFormat="1" applyFont="1" applyFill="1" applyBorder="1" applyAlignment="1">
      <alignment horizontal="center" vertical="center"/>
    </xf>
    <xf numFmtId="167" fontId="71" fillId="13" borderId="53" xfId="98" applyNumberFormat="1" applyFont="1" applyFill="1" applyBorder="1" applyAlignment="1">
      <alignment horizontal="center" vertical="center"/>
    </xf>
    <xf numFmtId="167" fontId="71" fillId="13" borderId="49" xfId="98" applyNumberFormat="1" applyFont="1" applyFill="1" applyBorder="1" applyAlignment="1">
      <alignment horizontal="center" vertical="center"/>
    </xf>
    <xf numFmtId="0" fontId="63" fillId="6" borderId="80" xfId="98" applyFont="1" applyFill="1" applyBorder="1" applyAlignment="1">
      <alignment horizontal="center" vertical="center"/>
    </xf>
    <xf numFmtId="0" fontId="63" fillId="6" borderId="33" xfId="98" applyFont="1" applyFill="1" applyBorder="1" applyAlignment="1">
      <alignment horizontal="center" vertical="center"/>
    </xf>
    <xf numFmtId="0" fontId="63" fillId="6" borderId="88" xfId="98" applyFont="1" applyFill="1" applyBorder="1" applyAlignment="1">
      <alignment horizontal="center" vertical="center"/>
    </xf>
    <xf numFmtId="0" fontId="73" fillId="6" borderId="80" xfId="98" applyFont="1" applyFill="1" applyBorder="1" applyAlignment="1">
      <alignment horizontal="center" vertical="center"/>
    </xf>
    <xf numFmtId="0" fontId="73" fillId="6" borderId="33" xfId="98" applyFont="1" applyFill="1" applyBorder="1" applyAlignment="1">
      <alignment horizontal="center" vertical="center"/>
    </xf>
    <xf numFmtId="0" fontId="63" fillId="6" borderId="90" xfId="98" applyFont="1" applyFill="1" applyBorder="1" applyAlignment="1">
      <alignment horizontal="center" vertical="center"/>
    </xf>
    <xf numFmtId="0" fontId="63" fillId="6" borderId="92" xfId="98" applyFont="1" applyFill="1" applyBorder="1" applyAlignment="1">
      <alignment horizontal="center" vertical="center"/>
    </xf>
    <xf numFmtId="0" fontId="63" fillId="14" borderId="99" xfId="98" applyFont="1" applyFill="1" applyBorder="1" applyAlignment="1" applyProtection="1">
      <alignment horizontal="center" vertical="center" wrapText="1" shrinkToFit="1"/>
      <protection locked="0"/>
    </xf>
    <xf numFmtId="0" fontId="63" fillId="14" borderId="100" xfId="98" applyFont="1" applyFill="1" applyBorder="1" applyAlignment="1" applyProtection="1">
      <alignment horizontal="center" vertical="center" wrapText="1" shrinkToFit="1"/>
      <protection locked="0"/>
    </xf>
    <xf numFmtId="0" fontId="63" fillId="14" borderId="101" xfId="98" applyFont="1" applyFill="1" applyBorder="1" applyAlignment="1" applyProtection="1">
      <alignment horizontal="center" vertical="center" wrapText="1" shrinkToFit="1"/>
      <protection locked="0"/>
    </xf>
    <xf numFmtId="9" fontId="63" fillId="24" borderId="110" xfId="83" applyFont="1" applyFill="1" applyBorder="1" applyAlignment="1">
      <alignment horizontal="center" vertical="center"/>
    </xf>
    <xf numFmtId="0" fontId="63" fillId="24" borderId="0" xfId="98" applyFont="1" applyFill="1" applyAlignment="1">
      <alignment horizontal="center" vertical="center"/>
    </xf>
    <xf numFmtId="3" fontId="63" fillId="14" borderId="0" xfId="98" applyNumberFormat="1" applyFont="1" applyFill="1" applyAlignment="1" applyProtection="1">
      <alignment horizontal="center" vertical="center"/>
      <protection locked="0"/>
    </xf>
    <xf numFmtId="9" fontId="63" fillId="13" borderId="80" xfId="89" applyFont="1" applyFill="1" applyBorder="1" applyAlignment="1" applyProtection="1">
      <alignment horizontal="center" vertical="center"/>
    </xf>
    <xf numFmtId="9" fontId="63" fillId="13" borderId="89" xfId="89" applyFont="1" applyFill="1" applyBorder="1" applyAlignment="1" applyProtection="1">
      <alignment horizontal="center" vertical="center"/>
    </xf>
    <xf numFmtId="9" fontId="63" fillId="13" borderId="33" xfId="89" applyFont="1" applyFill="1" applyBorder="1" applyAlignment="1" applyProtection="1">
      <alignment horizontal="center" vertical="center"/>
    </xf>
    <xf numFmtId="9" fontId="63" fillId="13" borderId="91" xfId="89" applyFont="1" applyFill="1" applyBorder="1" applyAlignment="1" applyProtection="1">
      <alignment horizontal="center" vertical="center"/>
    </xf>
    <xf numFmtId="0" fontId="79" fillId="20" borderId="46" xfId="98" applyFont="1" applyFill="1" applyBorder="1" applyAlignment="1">
      <alignment horizontal="center" vertical="center"/>
    </xf>
    <xf numFmtId="0" fontId="79" fillId="20" borderId="48" xfId="98" applyFont="1" applyFill="1" applyBorder="1" applyAlignment="1">
      <alignment horizontal="center" vertical="center"/>
    </xf>
    <xf numFmtId="0" fontId="63" fillId="7" borderId="0" xfId="98" applyFont="1" applyFill="1" applyAlignment="1">
      <alignment horizontal="left" vertical="center" wrapText="1"/>
    </xf>
    <xf numFmtId="3" fontId="63" fillId="14" borderId="98" xfId="98" applyNumberFormat="1" applyFont="1" applyFill="1" applyBorder="1" applyAlignment="1" applyProtection="1">
      <alignment horizontal="center" vertical="center" wrapText="1"/>
      <protection locked="0"/>
    </xf>
    <xf numFmtId="2" fontId="63" fillId="13" borderId="98" xfId="98" applyNumberFormat="1" applyFont="1" applyFill="1" applyBorder="1" applyAlignment="1">
      <alignment horizontal="center" vertical="center"/>
    </xf>
    <xf numFmtId="0" fontId="63" fillId="12" borderId="40" xfId="98" applyFont="1" applyFill="1" applyBorder="1" applyAlignment="1">
      <alignment horizontal="left" vertical="center" wrapText="1"/>
    </xf>
    <xf numFmtId="0" fontId="63" fillId="12" borderId="39" xfId="98" applyFont="1" applyFill="1" applyBorder="1" applyAlignment="1">
      <alignment horizontal="left" vertical="center" wrapText="1"/>
    </xf>
    <xf numFmtId="0" fontId="63" fillId="12" borderId="38" xfId="98" applyFont="1" applyFill="1" applyBorder="1" applyAlignment="1">
      <alignment horizontal="left" vertical="center" wrapText="1"/>
    </xf>
    <xf numFmtId="0" fontId="63" fillId="12" borderId="35" xfId="98" applyFont="1" applyFill="1" applyBorder="1" applyAlignment="1">
      <alignment horizontal="left" vertical="center" wrapText="1"/>
    </xf>
    <xf numFmtId="0" fontId="63" fillId="12" borderId="20" xfId="98" applyFont="1" applyFill="1" applyBorder="1" applyAlignment="1">
      <alignment horizontal="left" vertical="center" wrapText="1"/>
    </xf>
    <xf numFmtId="0" fontId="63" fillId="12" borderId="34" xfId="98" applyFont="1" applyFill="1" applyBorder="1" applyAlignment="1">
      <alignment horizontal="left" vertical="center" wrapText="1"/>
    </xf>
    <xf numFmtId="0" fontId="79" fillId="20" borderId="47" xfId="98" applyFont="1" applyFill="1" applyBorder="1" applyAlignment="1">
      <alignment horizontal="center" vertical="center"/>
    </xf>
    <xf numFmtId="0" fontId="98" fillId="12" borderId="40" xfId="95" applyFont="1" applyFill="1" applyBorder="1" applyAlignment="1" applyProtection="1">
      <alignment horizontal="left" vertical="center" wrapText="1"/>
    </xf>
    <xf numFmtId="0" fontId="98" fillId="12" borderId="39" xfId="95" applyFont="1" applyFill="1" applyBorder="1" applyAlignment="1" applyProtection="1">
      <alignment horizontal="left" vertical="center" wrapText="1"/>
    </xf>
    <xf numFmtId="0" fontId="98" fillId="12" borderId="38" xfId="95" applyFont="1" applyFill="1" applyBorder="1" applyAlignment="1" applyProtection="1">
      <alignment horizontal="left" vertical="center" wrapText="1"/>
    </xf>
    <xf numFmtId="0" fontId="98" fillId="12" borderId="35" xfId="95" applyFont="1" applyFill="1" applyBorder="1" applyAlignment="1" applyProtection="1">
      <alignment horizontal="left" vertical="center" wrapText="1"/>
    </xf>
    <xf numFmtId="0" fontId="98" fillId="12" borderId="20" xfId="95" applyFont="1" applyFill="1" applyBorder="1" applyAlignment="1" applyProtection="1">
      <alignment horizontal="left" vertical="center" wrapText="1"/>
    </xf>
    <xf numFmtId="0" fontId="98" fillId="12" borderId="34" xfId="95" applyFont="1" applyFill="1" applyBorder="1" applyAlignment="1" applyProtection="1">
      <alignment horizontal="left" vertical="center" wrapText="1"/>
    </xf>
    <xf numFmtId="0" fontId="63" fillId="24" borderId="81" xfId="98" applyFont="1" applyFill="1" applyBorder="1" applyAlignment="1">
      <alignment horizontal="left" vertical="center" wrapText="1"/>
    </xf>
    <xf numFmtId="0" fontId="63" fillId="24" borderId="94" xfId="98" applyFont="1" applyFill="1" applyBorder="1" applyAlignment="1">
      <alignment horizontal="left" vertical="center" wrapText="1"/>
    </xf>
    <xf numFmtId="3" fontId="63" fillId="14" borderId="98" xfId="98" applyNumberFormat="1" applyFont="1" applyFill="1" applyBorder="1" applyAlignment="1" applyProtection="1">
      <alignment horizontal="center" vertical="center"/>
      <protection locked="0"/>
    </xf>
    <xf numFmtId="0" fontId="63" fillId="24" borderId="95" xfId="98" applyFont="1" applyFill="1" applyBorder="1" applyAlignment="1">
      <alignment horizontal="left" vertical="center" wrapText="1"/>
    </xf>
    <xf numFmtId="0" fontId="63" fillId="24" borderId="96" xfId="98" applyFont="1" applyFill="1" applyBorder="1" applyAlignment="1">
      <alignment horizontal="left" vertical="center" wrapText="1"/>
    </xf>
    <xf numFmtId="2" fontId="63" fillId="14" borderId="98" xfId="98" applyNumberFormat="1" applyFont="1" applyFill="1" applyBorder="1" applyAlignment="1" applyProtection="1">
      <alignment horizontal="center" vertical="center"/>
      <protection locked="0"/>
    </xf>
    <xf numFmtId="3" fontId="63" fillId="7" borderId="98" xfId="98" applyNumberFormat="1" applyFont="1" applyFill="1" applyBorder="1" applyAlignment="1">
      <alignment horizontal="center" vertical="center"/>
    </xf>
    <xf numFmtId="0" fontId="63" fillId="12" borderId="37" xfId="98" applyFont="1" applyFill="1" applyBorder="1" applyAlignment="1">
      <alignment horizontal="left" vertical="center" wrapText="1"/>
    </xf>
    <xf numFmtId="0" fontId="63" fillId="12" borderId="0" xfId="98" applyFont="1" applyFill="1" applyAlignment="1">
      <alignment horizontal="left" vertical="center" wrapText="1"/>
    </xf>
    <xf numFmtId="0" fontId="63" fillId="12" borderId="36" xfId="98" applyFont="1" applyFill="1" applyBorder="1" applyAlignment="1">
      <alignment horizontal="left" vertical="center" wrapText="1"/>
    </xf>
    <xf numFmtId="0" fontId="63" fillId="24" borderId="0" xfId="98" applyFont="1" applyFill="1" applyAlignment="1">
      <alignment horizontal="left" vertical="center" wrapText="1"/>
    </xf>
    <xf numFmtId="0" fontId="73" fillId="24" borderId="96" xfId="98" applyFont="1" applyFill="1" applyBorder="1" applyAlignment="1">
      <alignment horizontal="right" vertical="center" wrapText="1"/>
    </xf>
    <xf numFmtId="3" fontId="63" fillId="13" borderId="98" xfId="98" applyNumberFormat="1" applyFont="1" applyFill="1" applyBorder="1" applyAlignment="1">
      <alignment horizontal="center" vertical="center"/>
    </xf>
    <xf numFmtId="0" fontId="63" fillId="13" borderId="0" xfId="98" applyFont="1" applyFill="1" applyAlignment="1">
      <alignment horizontal="left" vertical="center" wrapText="1"/>
    </xf>
    <xf numFmtId="0" fontId="88" fillId="9" borderId="17" xfId="95" quotePrefix="1" applyFill="1" applyBorder="1" applyAlignment="1" applyProtection="1">
      <alignment horizontal="center" vertical="center"/>
      <protection locked="0"/>
    </xf>
    <xf numFmtId="0" fontId="88" fillId="9" borderId="18" xfId="95" quotePrefix="1" applyFill="1" applyBorder="1" applyAlignment="1" applyProtection="1">
      <alignment horizontal="center" vertical="center"/>
      <protection locked="0"/>
    </xf>
    <xf numFmtId="0" fontId="88" fillId="9" borderId="19" xfId="95" quotePrefix="1" applyFill="1" applyBorder="1" applyAlignment="1" applyProtection="1">
      <alignment horizontal="center" vertical="center"/>
      <protection locked="0"/>
    </xf>
    <xf numFmtId="0" fontId="79" fillId="20" borderId="48" xfId="98" applyFont="1" applyFill="1" applyBorder="1" applyAlignment="1">
      <alignment horizontal="left" vertical="center"/>
    </xf>
    <xf numFmtId="0" fontId="79" fillId="20" borderId="47" xfId="98" applyFont="1" applyFill="1" applyBorder="1" applyAlignment="1">
      <alignment horizontal="left" vertical="center"/>
    </xf>
    <xf numFmtId="0" fontId="63" fillId="24" borderId="45" xfId="98" applyFont="1" applyFill="1" applyBorder="1" applyAlignment="1">
      <alignment horizontal="left" vertical="center" wrapText="1"/>
    </xf>
    <xf numFmtId="0" fontId="63" fillId="14" borderId="45" xfId="98" applyFont="1" applyFill="1" applyBorder="1" applyAlignment="1" applyProtection="1">
      <alignment horizontal="center" vertical="center"/>
      <protection locked="0"/>
    </xf>
    <xf numFmtId="0" fontId="63" fillId="24" borderId="44" xfId="98" applyFont="1" applyFill="1" applyBorder="1" applyAlignment="1">
      <alignment horizontal="left" vertical="center" wrapText="1"/>
    </xf>
    <xf numFmtId="0" fontId="73" fillId="24" borderId="44" xfId="98" applyFont="1" applyFill="1" applyBorder="1" applyAlignment="1">
      <alignment horizontal="left" vertical="center" wrapText="1"/>
    </xf>
    <xf numFmtId="0" fontId="63" fillId="24" borderId="97" xfId="98" applyFont="1" applyFill="1" applyBorder="1" applyAlignment="1">
      <alignment horizontal="left" vertical="center" wrapText="1"/>
    </xf>
    <xf numFmtId="0" fontId="63" fillId="24" borderId="44" xfId="98" applyFont="1" applyFill="1" applyBorder="1" applyAlignment="1">
      <alignment horizontal="left" vertical="center"/>
    </xf>
    <xf numFmtId="0" fontId="63" fillId="13" borderId="44" xfId="98" applyFont="1" applyFill="1" applyBorder="1" applyAlignment="1">
      <alignment horizontal="center" vertical="center"/>
    </xf>
    <xf numFmtId="0" fontId="73" fillId="24" borderId="0" xfId="98" applyFont="1" applyFill="1" applyAlignment="1">
      <alignment horizontal="left" vertical="center"/>
    </xf>
    <xf numFmtId="0" fontId="79" fillId="20" borderId="81" xfId="98" applyFont="1" applyFill="1" applyBorder="1" applyAlignment="1">
      <alignment horizontal="center" vertical="center"/>
    </xf>
    <xf numFmtId="0" fontId="79" fillId="20" borderId="94" xfId="98" applyFont="1" applyFill="1" applyBorder="1" applyAlignment="1">
      <alignment horizontal="center" vertical="center"/>
    </xf>
    <xf numFmtId="0" fontId="79" fillId="20" borderId="43" xfId="98" applyFont="1" applyFill="1" applyBorder="1" applyAlignment="1">
      <alignment horizontal="center" vertical="center"/>
    </xf>
    <xf numFmtId="0" fontId="79" fillId="20" borderId="82" xfId="98" applyFont="1" applyFill="1" applyBorder="1" applyAlignment="1">
      <alignment horizontal="center" vertical="center"/>
    </xf>
    <xf numFmtId="0" fontId="63" fillId="24" borderId="45" xfId="98" applyFont="1" applyFill="1" applyBorder="1" applyAlignment="1">
      <alignment horizontal="left" vertical="center"/>
    </xf>
    <xf numFmtId="171" fontId="63" fillId="24" borderId="45" xfId="98" applyNumberFormat="1" applyFont="1" applyFill="1" applyBorder="1" applyAlignment="1">
      <alignment horizontal="left" vertical="center"/>
    </xf>
    <xf numFmtId="171" fontId="63" fillId="24" borderId="44" xfId="98" applyNumberFormat="1" applyFont="1" applyFill="1" applyBorder="1" applyAlignment="1">
      <alignment horizontal="left" vertical="center"/>
    </xf>
    <xf numFmtId="0" fontId="63" fillId="24" borderId="95" xfId="98" applyFont="1" applyFill="1" applyBorder="1" applyAlignment="1">
      <alignment horizontal="left" vertical="center"/>
    </xf>
    <xf numFmtId="0" fontId="63" fillId="24" borderId="96" xfId="98" applyFont="1" applyFill="1" applyBorder="1" applyAlignment="1">
      <alignment horizontal="left" vertical="center"/>
    </xf>
    <xf numFmtId="3" fontId="63" fillId="13" borderId="102" xfId="98" applyNumberFormat="1" applyFont="1" applyFill="1" applyBorder="1" applyAlignment="1">
      <alignment horizontal="center" vertical="center"/>
    </xf>
    <xf numFmtId="3" fontId="63" fillId="13" borderId="103" xfId="98" applyNumberFormat="1" applyFont="1" applyFill="1" applyBorder="1" applyAlignment="1">
      <alignment horizontal="center" vertical="center"/>
    </xf>
    <xf numFmtId="3" fontId="63" fillId="14" borderId="102" xfId="98" applyNumberFormat="1" applyFont="1" applyFill="1" applyBorder="1" applyAlignment="1" applyProtection="1">
      <alignment horizontal="center" vertical="center"/>
      <protection locked="0"/>
    </xf>
    <xf numFmtId="3" fontId="63" fillId="14" borderId="103" xfId="98" applyNumberFormat="1" applyFont="1" applyFill="1" applyBorder="1" applyAlignment="1" applyProtection="1">
      <alignment horizontal="center" vertical="center"/>
      <protection locked="0"/>
    </xf>
    <xf numFmtId="171" fontId="63" fillId="14" borderId="102" xfId="98" applyNumberFormat="1" applyFont="1" applyFill="1" applyBorder="1" applyAlignment="1" applyProtection="1">
      <alignment horizontal="center" vertical="center"/>
      <protection locked="0"/>
    </xf>
    <xf numFmtId="171" fontId="63" fillId="14" borderId="103" xfId="98" applyNumberFormat="1" applyFont="1" applyFill="1" applyBorder="1" applyAlignment="1" applyProtection="1">
      <alignment horizontal="center" vertical="center"/>
      <protection locked="0"/>
    </xf>
    <xf numFmtId="3" fontId="63" fillId="7" borderId="102" xfId="98" applyNumberFormat="1" applyFont="1" applyFill="1" applyBorder="1" applyAlignment="1">
      <alignment horizontal="center" vertical="center"/>
    </xf>
    <xf numFmtId="3" fontId="63" fillId="7" borderId="103" xfId="98" applyNumberFormat="1" applyFont="1" applyFill="1" applyBorder="1" applyAlignment="1">
      <alignment horizontal="center" vertical="center"/>
    </xf>
    <xf numFmtId="171" fontId="63" fillId="14" borderId="0" xfId="98" applyNumberFormat="1" applyFont="1" applyFill="1" applyAlignment="1" applyProtection="1">
      <alignment horizontal="center" vertical="center"/>
      <protection locked="0"/>
    </xf>
    <xf numFmtId="0" fontId="63" fillId="7" borderId="0" xfId="98" applyFont="1" applyFill="1" applyAlignment="1">
      <alignment vertical="center" wrapText="1"/>
    </xf>
    <xf numFmtId="0" fontId="58" fillId="7" borderId="0" xfId="98" applyFont="1" applyFill="1" applyAlignment="1">
      <alignment vertical="center" wrapText="1"/>
    </xf>
    <xf numFmtId="3" fontId="63" fillId="14" borderId="0" xfId="98" applyNumberFormat="1" applyFont="1" applyFill="1" applyAlignment="1" applyProtection="1">
      <alignment horizontal="center" vertical="center" wrapText="1"/>
      <protection locked="0"/>
    </xf>
    <xf numFmtId="2" fontId="63" fillId="13" borderId="0" xfId="98" applyNumberFormat="1" applyFont="1" applyFill="1" applyAlignment="1">
      <alignment horizontal="center" vertical="center"/>
    </xf>
    <xf numFmtId="0" fontId="60" fillId="10" borderId="40" xfId="98" applyFont="1" applyFill="1" applyBorder="1" applyAlignment="1">
      <alignment horizontal="center"/>
    </xf>
    <xf numFmtId="0" fontId="60" fillId="10" borderId="38" xfId="98" applyFont="1" applyFill="1" applyBorder="1" applyAlignment="1">
      <alignment horizontal="center"/>
    </xf>
    <xf numFmtId="0" fontId="60" fillId="10" borderId="37" xfId="98" applyFont="1" applyFill="1" applyBorder="1" applyAlignment="1">
      <alignment horizontal="center"/>
    </xf>
    <xf numFmtId="0" fontId="60" fillId="10" borderId="0" xfId="98" applyFont="1" applyFill="1" applyAlignment="1">
      <alignment horizontal="center"/>
    </xf>
    <xf numFmtId="0" fontId="60" fillId="10" borderId="35" xfId="98" applyFont="1" applyFill="1" applyBorder="1" applyAlignment="1">
      <alignment horizontal="center"/>
    </xf>
    <xf numFmtId="0" fontId="60" fillId="10" borderId="20" xfId="98" applyFont="1" applyFill="1" applyBorder="1" applyAlignment="1">
      <alignment horizontal="center"/>
    </xf>
    <xf numFmtId="0" fontId="60" fillId="10" borderId="83" xfId="98" applyFont="1" applyFill="1" applyBorder="1" applyAlignment="1">
      <alignment horizontal="center" vertical="top"/>
    </xf>
    <xf numFmtId="0" fontId="58" fillId="10" borderId="26" xfId="98" applyFont="1" applyFill="1" applyBorder="1" applyAlignment="1">
      <alignment horizontal="center" vertical="center" wrapText="1"/>
    </xf>
    <xf numFmtId="2" fontId="58" fillId="10" borderId="26" xfId="98" applyNumberFormat="1" applyFont="1" applyFill="1" applyBorder="1" applyAlignment="1">
      <alignment horizontal="center" vertical="center" wrapText="1"/>
    </xf>
    <xf numFmtId="0" fontId="60" fillId="10" borderId="40" xfId="98" applyFont="1" applyFill="1" applyBorder="1" applyAlignment="1">
      <alignment horizontal="center" vertical="top"/>
    </xf>
    <xf numFmtId="0" fontId="60" fillId="10" borderId="38" xfId="98" applyFont="1" applyFill="1" applyBorder="1" applyAlignment="1">
      <alignment horizontal="center" vertical="top"/>
    </xf>
    <xf numFmtId="0" fontId="58" fillId="10" borderId="35" xfId="98" applyFont="1" applyFill="1" applyBorder="1" applyAlignment="1">
      <alignment horizontal="center" vertical="top"/>
    </xf>
    <xf numFmtId="0" fontId="58" fillId="10" borderId="34" xfId="98" applyFont="1" applyFill="1" applyBorder="1" applyAlignment="1">
      <alignment horizontal="center" vertical="top"/>
    </xf>
    <xf numFmtId="0" fontId="58" fillId="13" borderId="40" xfId="98" applyFont="1" applyFill="1" applyBorder="1" applyAlignment="1">
      <alignment horizontal="center" vertical="top" wrapText="1"/>
    </xf>
    <xf numFmtId="0" fontId="58" fillId="13" borderId="38" xfId="98" applyFont="1" applyFill="1" applyBorder="1" applyAlignment="1">
      <alignment horizontal="center" vertical="top" wrapText="1"/>
    </xf>
    <xf numFmtId="0" fontId="58" fillId="13" borderId="35" xfId="98" applyFont="1" applyFill="1" applyBorder="1" applyAlignment="1">
      <alignment horizontal="center" vertical="top" wrapText="1"/>
    </xf>
    <xf numFmtId="0" fontId="58" fillId="13" borderId="34" xfId="98" applyFont="1" applyFill="1" applyBorder="1" applyAlignment="1">
      <alignment horizontal="center" vertical="top" wrapText="1"/>
    </xf>
    <xf numFmtId="0" fontId="58" fillId="13" borderId="27" xfId="98" applyFont="1" applyFill="1" applyBorder="1" applyAlignment="1">
      <alignment horizontal="center" vertical="top"/>
    </xf>
    <xf numFmtId="0" fontId="58" fillId="13" borderId="26" xfId="98" applyFont="1" applyFill="1" applyBorder="1" applyAlignment="1">
      <alignment horizontal="center" vertical="top"/>
    </xf>
    <xf numFmtId="0" fontId="15" fillId="0" borderId="60" xfId="0" applyFont="1" applyBorder="1" applyAlignment="1" applyProtection="1">
      <alignment vertical="top" wrapText="1"/>
      <protection locked="0"/>
    </xf>
    <xf numFmtId="0" fontId="15" fillId="0" borderId="9" xfId="0" applyFont="1" applyBorder="1" applyAlignment="1" applyProtection="1">
      <alignment vertical="top" wrapText="1"/>
      <protection locked="0"/>
    </xf>
    <xf numFmtId="0" fontId="15" fillId="0" borderId="1"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63" xfId="0" applyFont="1" applyBorder="1" applyAlignment="1" applyProtection="1">
      <alignment horizontal="left" vertical="top" wrapText="1"/>
      <protection locked="0"/>
    </xf>
    <xf numFmtId="1" fontId="15" fillId="0" borderId="5" xfId="0" applyNumberFormat="1" applyFont="1" applyBorder="1" applyAlignment="1" applyProtection="1">
      <alignment wrapText="1"/>
      <protection locked="0"/>
    </xf>
    <xf numFmtId="0" fontId="15" fillId="0" borderId="5" xfId="0" applyFont="1" applyBorder="1" applyAlignment="1" applyProtection="1">
      <alignment wrapText="1"/>
      <protection locked="0"/>
    </xf>
    <xf numFmtId="0" fontId="15" fillId="0" borderId="104" xfId="0" applyFont="1" applyBorder="1" applyAlignment="1" applyProtection="1">
      <alignment wrapText="1"/>
      <protection locked="0"/>
    </xf>
    <xf numFmtId="165" fontId="15" fillId="0" borderId="105" xfId="85" applyNumberFormat="1" applyFont="1" applyBorder="1" applyAlignment="1" applyProtection="1">
      <alignment horizontal="right" wrapText="1"/>
      <protection locked="0"/>
    </xf>
  </cellXfs>
  <cellStyles count="100">
    <cellStyle name="Comma" xfId="82" builtinId="3"/>
    <cellStyle name="Comma 2" xfId="88" xr:uid="{A12BBEAD-BCF8-49CE-B705-0DF73C2E90BA}"/>
    <cellStyle name="Currency" xfId="96" builtinId="4"/>
    <cellStyle name="Currency 2" xfId="86" xr:uid="{48E9535A-4BBB-4913-A356-80C910C0DABD}"/>
    <cellStyle name="Followed Hyperlink" xfId="72" builtinId="9" hidden="1"/>
    <cellStyle name="Followed Hyperlink" xfId="76" builtinId="9" hidden="1"/>
    <cellStyle name="Followed Hyperlink" xfId="80" builtinId="9" hidden="1"/>
    <cellStyle name="Followed Hyperlink" xfId="78" builtinId="9" hidden="1"/>
    <cellStyle name="Followed Hyperlink" xfId="74" builtinId="9" hidden="1"/>
    <cellStyle name="Followed Hyperlink" xfId="70" builtinId="9" hidden="1"/>
    <cellStyle name="Followed Hyperlink" xfId="24" builtinId="9" hidden="1"/>
    <cellStyle name="Followed Hyperlink" xfId="28" builtinId="9" hidden="1"/>
    <cellStyle name="Followed Hyperlink" xfId="30" builtinId="9" hidden="1"/>
    <cellStyle name="Followed Hyperlink" xfId="32" builtinId="9" hidden="1"/>
    <cellStyle name="Followed Hyperlink" xfId="36" builtinId="9" hidden="1"/>
    <cellStyle name="Followed Hyperlink" xfId="38" builtinId="9" hidden="1"/>
    <cellStyle name="Followed Hyperlink" xfId="40" builtinId="9" hidden="1"/>
    <cellStyle name="Followed Hyperlink" xfId="44" builtinId="9" hidden="1"/>
    <cellStyle name="Followed Hyperlink" xfId="46" builtinId="9" hidden="1"/>
    <cellStyle name="Followed Hyperlink" xfId="48" builtinId="9" hidden="1"/>
    <cellStyle name="Followed Hyperlink" xfId="52" builtinId="9" hidden="1"/>
    <cellStyle name="Followed Hyperlink" xfId="54" builtinId="9" hidden="1"/>
    <cellStyle name="Followed Hyperlink" xfId="56" builtinId="9" hidden="1"/>
    <cellStyle name="Followed Hyperlink" xfId="60" builtinId="9" hidden="1"/>
    <cellStyle name="Followed Hyperlink" xfId="62" builtinId="9" hidden="1"/>
    <cellStyle name="Followed Hyperlink" xfId="64" builtinId="9" hidden="1"/>
    <cellStyle name="Followed Hyperlink" xfId="68" builtinId="9" hidden="1"/>
    <cellStyle name="Followed Hyperlink" xfId="66" builtinId="9" hidden="1"/>
    <cellStyle name="Followed Hyperlink" xfId="58" builtinId="9" hidden="1"/>
    <cellStyle name="Followed Hyperlink" xfId="50" builtinId="9" hidden="1"/>
    <cellStyle name="Followed Hyperlink" xfId="42" builtinId="9" hidden="1"/>
    <cellStyle name="Followed Hyperlink" xfId="34" builtinId="9" hidden="1"/>
    <cellStyle name="Followed Hyperlink" xfId="26"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10" builtinId="9" hidden="1"/>
    <cellStyle name="Followed Hyperlink" xfId="6" builtinId="9" hidden="1"/>
    <cellStyle name="Followed Hyperlink" xfId="8" builtinId="9" hidden="1"/>
    <cellStyle name="Followed Hyperlink" xfId="4" builtinId="9" hidden="1"/>
    <cellStyle name="Followed Hyperlink" xfId="2" builtinId="9" hidden="1"/>
    <cellStyle name="Guide 2" xfId="91" xr:uid="{DC938552-4938-476D-9EEF-8BB3938764CC}"/>
    <cellStyle name="Hyperlink" xfId="55" builtinId="8" hidden="1"/>
    <cellStyle name="Hyperlink" xfId="57"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7" builtinId="8" hidden="1"/>
    <cellStyle name="Hyperlink" xfId="79" builtinId="8" hidden="1"/>
    <cellStyle name="Hyperlink" xfId="75" builtinId="8" hidden="1"/>
    <cellStyle name="Hyperlink" xfId="67" builtinId="8" hidden="1"/>
    <cellStyle name="Hyperlink" xfId="59" builtinId="8" hidden="1"/>
    <cellStyle name="Hyperlink" xfId="23" builtinId="8" hidden="1"/>
    <cellStyle name="Hyperlink" xfId="25"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43" builtinId="8" hidden="1"/>
    <cellStyle name="Hyperlink" xfId="27"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xfId="99" builtinId="8"/>
    <cellStyle name="Hyperlink 2" xfId="90" xr:uid="{D80E7DEB-BF43-4C40-B277-BD69021E181E}"/>
    <cellStyle name="Hyperlink 3" xfId="95" xr:uid="{AE1CE98B-9FF5-4206-8045-ED5AEF4BF1F6}"/>
    <cellStyle name="Normal" xfId="0" builtinId="0"/>
    <cellStyle name="Normal 2" xfId="81" xr:uid="{9536E22F-F561-47B5-B69F-4DEF154759D8}"/>
    <cellStyle name="Normal 2 2" xfId="84" xr:uid="{5749FFBF-9983-4708-946C-EFFF6D9E8AC1}"/>
    <cellStyle name="Normal 2 3" xfId="87" xr:uid="{235FE15D-5045-40A8-89CD-F9E09DB4D66E}"/>
    <cellStyle name="Normal 3" xfId="92" xr:uid="{1D643F36-E354-418C-98F2-521475E2B5E9}"/>
    <cellStyle name="Normal 3 2" xfId="93" xr:uid="{DDAC7F30-9272-45E8-9346-AFDE749BD2D6}"/>
    <cellStyle name="Normal 3 3" xfId="94" xr:uid="{C29FE08E-AA36-4563-BD16-CDD3C0284C31}"/>
    <cellStyle name="Normal 3 4" xfId="97" xr:uid="{7CCD4969-16D9-4283-AB2E-6EE0057CD867}"/>
    <cellStyle name="Normal 4" xfId="85" xr:uid="{2B503718-233B-4094-8BC1-130161330E56}"/>
    <cellStyle name="Normal 5" xfId="98" xr:uid="{D3C72956-1371-4DDD-9AAC-1612D612D70B}"/>
    <cellStyle name="Percent" xfId="83" builtinId="5"/>
    <cellStyle name="Percent 2" xfId="89" xr:uid="{26281F73-04E5-448F-AAE2-179826EC63C2}"/>
  </cellStyles>
  <dxfs count="6">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1818640</xdr:colOff>
      <xdr:row>14</xdr:row>
      <xdr:rowOff>375920</xdr:rowOff>
    </xdr:from>
    <xdr:to>
      <xdr:col>2</xdr:col>
      <xdr:colOff>1158240</xdr:colOff>
      <xdr:row>15</xdr:row>
      <xdr:rowOff>0</xdr:rowOff>
    </xdr:to>
    <xdr:sp macro="[0]!InsertCopyRow1" textlink="">
      <xdr:nvSpPr>
        <xdr:cNvPr id="3" name="TextBox 2">
          <a:extLst>
            <a:ext uri="{FF2B5EF4-FFF2-40B4-BE49-F238E27FC236}">
              <a16:creationId xmlns:a16="http://schemas.microsoft.com/office/drawing/2014/main" id="{00000000-0008-0000-0000-000003000000}"/>
            </a:ext>
          </a:extLst>
        </xdr:cNvPr>
        <xdr:cNvSpPr txBox="1"/>
      </xdr:nvSpPr>
      <xdr:spPr>
        <a:xfrm>
          <a:off x="2052320" y="2956560"/>
          <a:ext cx="1320800" cy="518160"/>
        </a:xfrm>
        <a:prstGeom prst="rect">
          <a:avLst/>
        </a:prstGeom>
        <a:solidFill>
          <a:schemeClr val="tx2">
            <a:lumMod val="60000"/>
            <a:lumOff val="40000"/>
          </a:schemeClr>
        </a:solidFill>
        <a:ln w="9525" cmpd="sng">
          <a:no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0" i="0">
              <a:solidFill>
                <a:schemeClr val="bg1"/>
              </a:solidFill>
              <a:latin typeface="Calibri"/>
            </a:rPr>
            <a:t>Select</a:t>
          </a:r>
          <a:r>
            <a:rPr lang="en-US" sz="1000" b="0" i="0" baseline="0">
              <a:solidFill>
                <a:schemeClr val="bg1"/>
              </a:solidFill>
              <a:latin typeface="Calibri"/>
            </a:rPr>
            <a:t> the </a:t>
          </a:r>
          <a:r>
            <a:rPr lang="en-US" sz="1000" b="0" i="0">
              <a:solidFill>
                <a:schemeClr val="bg1"/>
              </a:solidFill>
              <a:latin typeface="Calibri"/>
            </a:rPr>
            <a:t>row above and click to insert new row</a:t>
          </a:r>
        </a:p>
      </xdr:txBody>
    </xdr:sp>
    <xdr:clientData/>
  </xdr:twoCellAnchor>
  <mc:AlternateContent xmlns:mc="http://schemas.openxmlformats.org/markup-compatibility/2006">
    <mc:Choice xmlns:a14="http://schemas.microsoft.com/office/drawing/2010/main" Requires="a14">
      <xdr:twoCellAnchor editAs="oneCell">
        <xdr:from>
          <xdr:col>8</xdr:col>
          <xdr:colOff>831850</xdr:colOff>
          <xdr:row>2</xdr:row>
          <xdr:rowOff>285750</xdr:rowOff>
        </xdr:from>
        <xdr:to>
          <xdr:col>8</xdr:col>
          <xdr:colOff>1212850</xdr:colOff>
          <xdr:row>2</xdr:row>
          <xdr:rowOff>609600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4446</xdr:colOff>
      <xdr:row>9</xdr:row>
      <xdr:rowOff>152401</xdr:rowOff>
    </xdr:from>
    <xdr:to>
      <xdr:col>15</xdr:col>
      <xdr:colOff>578547</xdr:colOff>
      <xdr:row>10</xdr:row>
      <xdr:rowOff>28578</xdr:rowOff>
    </xdr:to>
    <xdr:cxnSp macro="">
      <xdr:nvCxnSpPr>
        <xdr:cNvPr id="2" name="Elbow Connector 2">
          <a:extLst>
            <a:ext uri="{FF2B5EF4-FFF2-40B4-BE49-F238E27FC236}">
              <a16:creationId xmlns:a16="http://schemas.microsoft.com/office/drawing/2014/main" id="{00000000-0008-0000-0600-000002000000}"/>
            </a:ext>
          </a:extLst>
        </xdr:cNvPr>
        <xdr:cNvCxnSpPr/>
      </xdr:nvCxnSpPr>
      <xdr:spPr>
        <a:xfrm rot="10800000">
          <a:off x="6700521" y="2286001"/>
          <a:ext cx="716976" cy="200027"/>
        </a:xfrm>
        <a:prstGeom prst="bentConnector3">
          <a:avLst/>
        </a:prstGeom>
        <a:ln w="28575">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9525</xdr:colOff>
      <xdr:row>10</xdr:row>
      <xdr:rowOff>180975</xdr:rowOff>
    </xdr:from>
    <xdr:to>
      <xdr:col>15</xdr:col>
      <xdr:colOff>561314</xdr:colOff>
      <xdr:row>11</xdr:row>
      <xdr:rowOff>238125</xdr:rowOff>
    </xdr:to>
    <xdr:cxnSp macro="">
      <xdr:nvCxnSpPr>
        <xdr:cNvPr id="3" name="Elbow Connector 4">
          <a:extLst>
            <a:ext uri="{FF2B5EF4-FFF2-40B4-BE49-F238E27FC236}">
              <a16:creationId xmlns:a16="http://schemas.microsoft.com/office/drawing/2014/main" id="{00000000-0008-0000-0600-000003000000}"/>
            </a:ext>
          </a:extLst>
        </xdr:cNvPr>
        <xdr:cNvCxnSpPr/>
      </xdr:nvCxnSpPr>
      <xdr:spPr>
        <a:xfrm rot="10800000">
          <a:off x="6705600" y="2638425"/>
          <a:ext cx="694664" cy="381000"/>
        </a:xfrm>
        <a:prstGeom prst="bentConnector3">
          <a:avLst/>
        </a:prstGeom>
        <a:ln w="28575">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19051</xdr:colOff>
      <xdr:row>8</xdr:row>
      <xdr:rowOff>11429</xdr:rowOff>
    </xdr:from>
    <xdr:to>
      <xdr:col>16</xdr:col>
      <xdr:colOff>1</xdr:colOff>
      <xdr:row>8</xdr:row>
      <xdr:rowOff>181066</xdr:rowOff>
    </xdr:to>
    <xdr:cxnSp macro="">
      <xdr:nvCxnSpPr>
        <xdr:cNvPr id="4" name="Elbow Connector 6">
          <a:extLst>
            <a:ext uri="{FF2B5EF4-FFF2-40B4-BE49-F238E27FC236}">
              <a16:creationId xmlns:a16="http://schemas.microsoft.com/office/drawing/2014/main" id="{00000000-0008-0000-0600-000004000000}"/>
            </a:ext>
          </a:extLst>
        </xdr:cNvPr>
        <xdr:cNvCxnSpPr/>
      </xdr:nvCxnSpPr>
      <xdr:spPr>
        <a:xfrm rot="10800000" flipV="1">
          <a:off x="6715126" y="1821179"/>
          <a:ext cx="714375" cy="169637"/>
        </a:xfrm>
        <a:prstGeom prst="bentConnector3">
          <a:avLst/>
        </a:prstGeom>
        <a:ln w="28575">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0</xdr:colOff>
      <xdr:row>17</xdr:row>
      <xdr:rowOff>171450</xdr:rowOff>
    </xdr:from>
    <xdr:to>
      <xdr:col>15</xdr:col>
      <xdr:colOff>578590</xdr:colOff>
      <xdr:row>17</xdr:row>
      <xdr:rowOff>190500</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flipV="1">
          <a:off x="6696075" y="3895725"/>
          <a:ext cx="721465" cy="19050"/>
        </a:xfrm>
        <a:prstGeom prst="straightConnector1">
          <a:avLst/>
        </a:prstGeom>
        <a:ln w="28575">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9526</xdr:colOff>
      <xdr:row>22</xdr:row>
      <xdr:rowOff>238124</xdr:rowOff>
    </xdr:from>
    <xdr:to>
      <xdr:col>16</xdr:col>
      <xdr:colOff>9526</xdr:colOff>
      <xdr:row>26</xdr:row>
      <xdr:rowOff>87685</xdr:rowOff>
    </xdr:to>
    <xdr:cxnSp macro="">
      <xdr:nvCxnSpPr>
        <xdr:cNvPr id="2" name="Elbow Connector 13">
          <a:extLst>
            <a:ext uri="{FF2B5EF4-FFF2-40B4-BE49-F238E27FC236}">
              <a16:creationId xmlns:a16="http://schemas.microsoft.com/office/drawing/2014/main" id="{00000000-0008-0000-0700-000002000000}"/>
            </a:ext>
          </a:extLst>
        </xdr:cNvPr>
        <xdr:cNvCxnSpPr/>
      </xdr:nvCxnSpPr>
      <xdr:spPr>
        <a:xfrm rot="10800000" flipV="1">
          <a:off x="6400801" y="6048374"/>
          <a:ext cx="866775" cy="763961"/>
        </a:xfrm>
        <a:prstGeom prst="bentConnector3">
          <a:avLst/>
        </a:prstGeom>
        <a:ln w="28575">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252096</xdr:colOff>
      <xdr:row>12</xdr:row>
      <xdr:rowOff>133351</xdr:rowOff>
    </xdr:from>
    <xdr:to>
      <xdr:col>12</xdr:col>
      <xdr:colOff>68</xdr:colOff>
      <xdr:row>14</xdr:row>
      <xdr:rowOff>1</xdr:rowOff>
    </xdr:to>
    <xdr:cxnSp macro="">
      <xdr:nvCxnSpPr>
        <xdr:cNvPr id="2" name="Elbow Connector 2">
          <a:extLst>
            <a:ext uri="{FF2B5EF4-FFF2-40B4-BE49-F238E27FC236}">
              <a16:creationId xmlns:a16="http://schemas.microsoft.com/office/drawing/2014/main" id="{00000000-0008-0000-0800-000002000000}"/>
            </a:ext>
          </a:extLst>
        </xdr:cNvPr>
        <xdr:cNvCxnSpPr/>
      </xdr:nvCxnSpPr>
      <xdr:spPr>
        <a:xfrm rot="10800000">
          <a:off x="6710046" y="2362201"/>
          <a:ext cx="586172" cy="219075"/>
        </a:xfrm>
        <a:prstGeom prst="bentConnector3">
          <a:avLst/>
        </a:prstGeom>
        <a:ln w="28575">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0</xdr:colOff>
      <xdr:row>24</xdr:row>
      <xdr:rowOff>123825</xdr:rowOff>
    </xdr:from>
    <xdr:to>
      <xdr:col>11</xdr:col>
      <xdr:colOff>561423</xdr:colOff>
      <xdr:row>24</xdr:row>
      <xdr:rowOff>161925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flipH="1" flipV="1">
          <a:off x="6705600" y="3609975"/>
          <a:ext cx="561423" cy="38100"/>
        </a:xfrm>
        <a:prstGeom prst="straightConnector1">
          <a:avLst/>
        </a:prstGeom>
        <a:ln w="28575">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57326E0-29CB-42F0-AD65-16B169A96799}" name="Table393" displayName="Table393" ref="C8:C73" totalsRowShown="0" dataDxfId="5" tableBorderDxfId="4">
  <autoFilter ref="C8:C73" xr:uid="{B1A56325-0761-466F-B055-3CE24CCDF249}"/>
  <tableColumns count="1">
    <tableColumn id="1" xr3:uid="{F42C1F80-5E9E-45DE-A213-E4984358F9ED}" name="Measures" dataDxfId="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5000000}" name="Table39" displayName="Table39" ref="A12:A97" totalsRowShown="0" dataDxfId="2" tableBorderDxfId="1">
  <autoFilter ref="A12:A97" xr:uid="{00000000-0009-0000-0100-000027000000}"/>
  <tableColumns count="1">
    <tableColumn id="1" xr3:uid="{00000000-0010-0000-0500-000001000000}" name="Measures" dataDxfId="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I1:I10" totalsRowShown="0">
  <autoFilter ref="I1:I10" xr:uid="{00000000-0009-0000-0100-000008000000}"/>
  <tableColumns count="1">
    <tableColumn id="1" xr3:uid="{00000000-0010-0000-0400-000001000000}" name="Inclusive access benefits"/>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G1:G6" totalsRowShown="0">
  <autoFilter ref="G1:G6" xr:uid="{00000000-0009-0000-0100-000007000000}"/>
  <tableColumns count="1">
    <tableColumn id="1" xr3:uid="{00000000-0010-0000-0300-000001000000}" name="Environmental sustainability benefit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E1:E8" totalsRowShown="0">
  <autoFilter ref="E1:E8" xr:uid="{00000000-0009-0000-0100-000006000000}"/>
  <tableColumns count="1">
    <tableColumn id="1" xr3:uid="{00000000-0010-0000-0200-000001000000}" name="Economic Prosperity benefits"/>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C1:C3" totalsRowShown="0">
  <autoFilter ref="C1:C3" xr:uid="{00000000-0009-0000-0100-000005000000}"/>
  <tableColumns count="1">
    <tableColumn id="1" xr3:uid="{00000000-0010-0000-0100-000001000000}" name="Resilience and security benefits"/>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8" totalsRowShown="0">
  <autoFilter ref="A1:A8" xr:uid="{00000000-0009-0000-0100-000001000000}"/>
  <tableColumns count="1">
    <tableColumn id="1" xr3:uid="{00000000-0010-0000-0000-000001000000}" name="Healthy and safe people benefit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nzta.govt.nz/resources/monetised-benefits-and-costs-manual" TargetMode="External"/><Relationship Id="rId2" Type="http://schemas.openxmlformats.org/officeDocument/2006/relationships/hyperlink" Target="https://www.nzta.govt.nz/resources/economic-evaluation-manual" TargetMode="External"/><Relationship Id="rId1" Type="http://schemas.openxmlformats.org/officeDocument/2006/relationships/hyperlink" Target="https://www.nzta.govt.nz/assets/resources/economic-evaluation-manual/economic-evaluation-manual/docs/eem-manual-2016.pdf" TargetMode="External"/><Relationship Id="rId5" Type="http://schemas.openxmlformats.org/officeDocument/2006/relationships/printerSettings" Target="../printerSettings/printerSettings3.bin"/><Relationship Id="rId4" Type="http://schemas.openxmlformats.org/officeDocument/2006/relationships/hyperlink" Target="https://www.nzta.govt.nz/planning-and-investment/planning-and-investment-knowledge-base/202124-nltp/2021-24-nltp-activity-classes-and-work-categories/other-work-categories/wc-432-safety-promotion-education-and-advertising/"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nzta.govt.nz/resources/monetised-benefits-and-costs-manual" TargetMode="External"/><Relationship Id="rId2" Type="http://schemas.openxmlformats.org/officeDocument/2006/relationships/hyperlink" Target="https://www.nzta.govt.nz/assets/resources/economic-evaluation-manual/economic-evaluation-manual/docs/eem-update-factors.pdf" TargetMode="External"/><Relationship Id="rId1" Type="http://schemas.openxmlformats.org/officeDocument/2006/relationships/hyperlink" Target="https://www.nzta.govt.nz/resources/economic-evaluation-manua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transport.govt.nz/research/crashfacts/"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T34"/>
  <sheetViews>
    <sheetView showGridLines="0" tabSelected="1" topLeftCell="A10" zoomScale="77" zoomScaleNormal="77" workbookViewId="0">
      <selection activeCell="G26" sqref="G26"/>
    </sheetView>
  </sheetViews>
  <sheetFormatPr defaultColWidth="11" defaultRowHeight="15.5"/>
  <cols>
    <col min="1" max="1" width="4.5" customWidth="1"/>
    <col min="2" max="2" width="26" style="1" customWidth="1"/>
    <col min="3" max="3" width="41.83203125" style="1" customWidth="1"/>
    <col min="4" max="4" width="32" style="1" customWidth="1"/>
    <col min="5" max="9" width="26" style="1" customWidth="1"/>
    <col min="10" max="10" width="15.25" style="1" bestFit="1" customWidth="1"/>
    <col min="11" max="11" width="11" style="1"/>
    <col min="12" max="12" width="13.75" style="1" bestFit="1" customWidth="1"/>
    <col min="13" max="13" width="11" style="1"/>
    <col min="14" max="14" width="12.58203125" bestFit="1" customWidth="1"/>
  </cols>
  <sheetData>
    <row r="1" spans="2:20" ht="33" customHeight="1" thickBot="1"/>
    <row r="2" spans="2:20" ht="66" customHeight="1" thickBot="1">
      <c r="B2" s="329" t="s">
        <v>0</v>
      </c>
      <c r="C2" s="330"/>
      <c r="D2" s="330"/>
      <c r="E2" s="330"/>
      <c r="F2" s="330"/>
      <c r="G2" s="330"/>
      <c r="H2" s="330"/>
      <c r="I2" s="331"/>
      <c r="J2" t="s">
        <v>1</v>
      </c>
      <c r="K2"/>
      <c r="L2"/>
      <c r="M2"/>
    </row>
    <row r="3" spans="2:20" ht="57" customHeight="1" thickTop="1" thickBot="1">
      <c r="B3" s="49" t="s">
        <v>2</v>
      </c>
      <c r="C3" s="50">
        <f ca="1">NOW()</f>
        <v>45030.612710648151</v>
      </c>
      <c r="D3" s="51" t="s">
        <v>3</v>
      </c>
      <c r="E3" s="52" t="str">
        <f>_xlfn.CONCAT(_xlfn.VALUETOTEXT('SP13-1'!I26)," - ",_xlfn.VALUETOTEXT('SP13-1'!I26+'SP13-1'!I27))</f>
        <v xml:space="preserve"> - 0</v>
      </c>
      <c r="F3" s="53" t="s">
        <v>4</v>
      </c>
      <c r="G3" s="337"/>
      <c r="H3" s="337"/>
      <c r="I3" s="54" t="s">
        <v>5</v>
      </c>
      <c r="J3" s="47" t="s">
        <v>6</v>
      </c>
      <c r="K3"/>
      <c r="L3" s="14"/>
      <c r="M3" s="14"/>
      <c r="N3" s="14"/>
      <c r="O3" s="14"/>
      <c r="P3" s="14"/>
      <c r="Q3" s="14"/>
      <c r="R3" s="14"/>
      <c r="S3" s="14"/>
      <c r="T3" s="14"/>
    </row>
    <row r="4" spans="2:20" s="3" customFormat="1" ht="28" customHeight="1" thickTop="1">
      <c r="B4" s="332" t="s">
        <v>7</v>
      </c>
      <c r="C4" s="333"/>
      <c r="D4" s="334" t="s">
        <v>8</v>
      </c>
      <c r="E4" s="335"/>
      <c r="F4" s="334" t="s">
        <v>9</v>
      </c>
      <c r="G4" s="335"/>
      <c r="H4" s="334" t="s">
        <v>10</v>
      </c>
      <c r="I4" s="336"/>
      <c r="J4" s="14"/>
      <c r="K4" s="14"/>
      <c r="L4" s="14"/>
      <c r="M4" s="14"/>
      <c r="N4" s="14"/>
      <c r="O4" s="14"/>
      <c r="P4" s="14"/>
      <c r="Q4" s="14"/>
      <c r="R4" s="14"/>
      <c r="S4" s="14"/>
      <c r="T4" s="14"/>
    </row>
    <row r="5" spans="2:20" s="12" customFormat="1" ht="28" customHeight="1">
      <c r="B5" s="538" t="s">
        <v>11</v>
      </c>
      <c r="C5" s="539"/>
      <c r="D5" s="540" t="s">
        <v>11</v>
      </c>
      <c r="E5" s="541"/>
      <c r="F5" s="540" t="s">
        <v>11</v>
      </c>
      <c r="G5" s="541"/>
      <c r="H5" s="540" t="s">
        <v>11</v>
      </c>
      <c r="I5" s="542"/>
    </row>
    <row r="6" spans="2:20" s="12" customFormat="1" ht="28" customHeight="1">
      <c r="B6" s="55"/>
      <c r="C6" s="46"/>
      <c r="D6" s="46"/>
      <c r="E6" s="46"/>
      <c r="F6" s="46"/>
      <c r="G6" s="46"/>
      <c r="H6" s="46"/>
      <c r="I6" s="56"/>
    </row>
    <row r="7" spans="2:20" s="8" customFormat="1" ht="51" customHeight="1">
      <c r="B7" s="315" t="s">
        <v>12</v>
      </c>
      <c r="C7" s="316"/>
      <c r="D7" s="317"/>
      <c r="E7" s="339" t="s">
        <v>13</v>
      </c>
      <c r="F7" s="340"/>
      <c r="G7" s="339" t="s">
        <v>14</v>
      </c>
      <c r="H7" s="345"/>
      <c r="I7" s="346"/>
      <c r="J7" s="6"/>
      <c r="K7" s="6"/>
    </row>
    <row r="8" spans="2:20" s="7" customFormat="1" ht="35.15" customHeight="1">
      <c r="B8" s="320" t="s">
        <v>15</v>
      </c>
      <c r="C8" s="321"/>
      <c r="D8" s="322"/>
      <c r="E8" s="341" t="s">
        <v>16</v>
      </c>
      <c r="F8" s="343">
        <f>'SP13-2'!H10/'SP13-2'!F10</f>
        <v>0</v>
      </c>
      <c r="G8" s="318" t="s">
        <v>582</v>
      </c>
      <c r="H8" s="318"/>
      <c r="I8" s="307">
        <f>'SP13-1'!L40</f>
        <v>0</v>
      </c>
      <c r="J8" s="4"/>
      <c r="K8" s="4"/>
    </row>
    <row r="9" spans="2:20" s="4" customFormat="1" ht="35.15" customHeight="1">
      <c r="B9" s="323"/>
      <c r="C9" s="324"/>
      <c r="D9" s="325"/>
      <c r="E9" s="342"/>
      <c r="F9" s="344"/>
      <c r="G9" s="319"/>
      <c r="H9" s="319"/>
      <c r="I9" s="308"/>
    </row>
    <row r="10" spans="2:20" s="4" customFormat="1" ht="35.15" customHeight="1">
      <c r="B10" s="323"/>
      <c r="C10" s="324"/>
      <c r="D10" s="325"/>
      <c r="E10" s="341" t="s">
        <v>18</v>
      </c>
      <c r="F10" s="343">
        <f>'SP13-2'!D13*('SP13-1'!I27-ROUNDUP('SP13-1'!I25/12,0))+SUM('SP13-2'!D18:E21)</f>
        <v>0</v>
      </c>
      <c r="G10" s="338" t="s">
        <v>19</v>
      </c>
      <c r="H10" s="338"/>
      <c r="I10" s="67">
        <f ca="1">'SP13-1'!L37</f>
        <v>0</v>
      </c>
    </row>
    <row r="11" spans="2:20" s="4" customFormat="1" ht="35.15" customHeight="1">
      <c r="B11" s="323"/>
      <c r="C11" s="324"/>
      <c r="D11" s="325"/>
      <c r="E11" s="342"/>
      <c r="F11" s="344"/>
      <c r="G11" s="318" t="s">
        <v>583</v>
      </c>
      <c r="H11" s="318"/>
      <c r="I11" s="309">
        <f ca="1">'SP13-1'!L46</f>
        <v>0</v>
      </c>
    </row>
    <row r="12" spans="2:20" s="4" customFormat="1" ht="57" customHeight="1">
      <c r="B12" s="326"/>
      <c r="C12" s="327"/>
      <c r="D12" s="328"/>
      <c r="E12" s="45" t="s">
        <v>20</v>
      </c>
      <c r="F12" s="66">
        <f>F8+F10</f>
        <v>0</v>
      </c>
      <c r="G12" s="319"/>
      <c r="H12" s="319"/>
      <c r="I12" s="310"/>
    </row>
    <row r="13" spans="2:20" s="4" customFormat="1" ht="25" customHeight="1">
      <c r="B13" s="350"/>
      <c r="C13" s="351"/>
      <c r="I13" s="57"/>
    </row>
    <row r="14" spans="2:20" s="3" customFormat="1" ht="43" customHeight="1">
      <c r="B14" s="368" t="s">
        <v>21</v>
      </c>
      <c r="C14" s="369"/>
      <c r="D14" s="361" t="s">
        <v>22</v>
      </c>
      <c r="E14" s="362"/>
      <c r="F14" s="362"/>
      <c r="G14" s="363"/>
      <c r="H14" s="364" t="s">
        <v>23</v>
      </c>
      <c r="I14" s="365"/>
      <c r="J14" s="2"/>
      <c r="K14" s="2"/>
      <c r="L14" s="2"/>
      <c r="M14" s="2"/>
    </row>
    <row r="15" spans="2:20" s="6" customFormat="1" ht="28" customHeight="1">
      <c r="B15" s="366" t="s">
        <v>24</v>
      </c>
      <c r="C15" s="367"/>
      <c r="D15" s="5" t="s">
        <v>25</v>
      </c>
      <c r="E15" s="5" t="s">
        <v>26</v>
      </c>
      <c r="F15" s="5" t="s">
        <v>27</v>
      </c>
      <c r="G15" s="5" t="s">
        <v>28</v>
      </c>
      <c r="H15" s="5" t="s">
        <v>27</v>
      </c>
      <c r="I15" s="58" t="s">
        <v>28</v>
      </c>
      <c r="J15" s="4"/>
      <c r="L15" s="38"/>
      <c r="M15" s="38"/>
      <c r="N15" s="38"/>
      <c r="O15" s="4"/>
      <c r="P15" s="4"/>
      <c r="Q15" s="4"/>
      <c r="R15" s="4"/>
      <c r="S15" s="4"/>
    </row>
    <row r="16" spans="2:20" ht="28" customHeight="1">
      <c r="B16" s="59" t="s">
        <v>29</v>
      </c>
      <c r="C16" s="21"/>
      <c r="I16" s="60"/>
      <c r="J16" s="4"/>
      <c r="K16"/>
      <c r="L16" s="4"/>
      <c r="M16" s="4"/>
      <c r="N16" s="4"/>
      <c r="O16" s="4"/>
      <c r="P16" s="4"/>
      <c r="Q16" s="4"/>
      <c r="R16" s="4"/>
      <c r="S16" s="4"/>
    </row>
    <row r="17" spans="2:18" s="4" customFormat="1" ht="28" customHeight="1">
      <c r="B17" s="359" t="s">
        <v>30</v>
      </c>
      <c r="C17" s="360"/>
      <c r="D17" s="36" t="s">
        <v>31</v>
      </c>
      <c r="E17" s="17" t="s">
        <v>17</v>
      </c>
      <c r="F17" s="34"/>
      <c r="G17" s="543" t="s">
        <v>11</v>
      </c>
      <c r="H17" s="543" t="s">
        <v>11</v>
      </c>
      <c r="I17" s="61">
        <f>('SP13-4'!J29/'SP13-4'!H29)*('SP13-1'!I27-'SP13-1'!I26-'SP13-1'!I24)*'SP13-1'!J40</f>
        <v>0</v>
      </c>
      <c r="L17" s="41"/>
      <c r="M17" s="42"/>
      <c r="N17" s="40"/>
    </row>
    <row r="18" spans="2:18" ht="28" customHeight="1">
      <c r="B18" s="59" t="s">
        <v>34</v>
      </c>
      <c r="C18" s="22"/>
      <c r="D18" s="48"/>
      <c r="E18" s="48"/>
      <c r="F18" s="48"/>
      <c r="G18" s="48"/>
      <c r="H18" s="48"/>
      <c r="I18" s="62"/>
      <c r="K18"/>
      <c r="M18" s="4"/>
      <c r="N18" s="4"/>
    </row>
    <row r="19" spans="2:18" s="4" customFormat="1" ht="28" customHeight="1">
      <c r="B19" s="357"/>
      <c r="C19" s="358"/>
      <c r="D19" s="13"/>
      <c r="E19" s="17" t="s">
        <v>17</v>
      </c>
      <c r="F19" s="544" t="s">
        <v>11</v>
      </c>
      <c r="G19" s="544" t="s">
        <v>11</v>
      </c>
      <c r="H19" s="543" t="s">
        <v>11</v>
      </c>
      <c r="I19" s="61"/>
      <c r="L19" s="41"/>
      <c r="M19" s="42"/>
      <c r="N19" s="37"/>
    </row>
    <row r="20" spans="2:18" ht="28" customHeight="1">
      <c r="B20" s="63" t="s">
        <v>35</v>
      </c>
      <c r="C20" s="23"/>
      <c r="D20" s="48"/>
      <c r="E20" s="48"/>
      <c r="F20" s="48"/>
      <c r="G20" s="48"/>
      <c r="H20" s="48"/>
      <c r="I20" s="62"/>
      <c r="K20"/>
      <c r="M20" s="4"/>
      <c r="N20" s="4"/>
    </row>
    <row r="21" spans="2:18" ht="28" customHeight="1">
      <c r="B21" s="357" t="s">
        <v>36</v>
      </c>
      <c r="C21" s="358"/>
      <c r="D21" s="13" t="s">
        <v>37</v>
      </c>
      <c r="E21" s="17" t="s">
        <v>17</v>
      </c>
      <c r="F21" s="17" t="s">
        <v>17</v>
      </c>
      <c r="G21" s="17" t="s">
        <v>17</v>
      </c>
      <c r="H21" s="34">
        <v>0</v>
      </c>
      <c r="I21" s="61"/>
      <c r="J21" s="69"/>
      <c r="K21"/>
      <c r="L21" s="41"/>
      <c r="M21" s="42"/>
      <c r="N21" s="40"/>
    </row>
    <row r="22" spans="2:18" s="4" customFormat="1" ht="28" customHeight="1">
      <c r="B22" s="357"/>
      <c r="C22" s="358"/>
      <c r="D22" s="13" t="s">
        <v>423</v>
      </c>
      <c r="E22" s="17" t="s">
        <v>17</v>
      </c>
      <c r="F22" s="544" t="s">
        <v>11</v>
      </c>
      <c r="G22" s="544" t="s">
        <v>11</v>
      </c>
      <c r="H22" s="543" t="s">
        <v>11</v>
      </c>
      <c r="I22" s="61"/>
      <c r="L22" s="41"/>
      <c r="M22" s="42"/>
      <c r="N22" s="37"/>
      <c r="O22"/>
      <c r="P22"/>
      <c r="Q22"/>
      <c r="R22"/>
    </row>
    <row r="23" spans="2:18" ht="28" customHeight="1">
      <c r="B23" s="64" t="s">
        <v>38</v>
      </c>
      <c r="C23" s="21"/>
      <c r="D23" s="48"/>
      <c r="E23" s="48"/>
      <c r="F23" s="48"/>
      <c r="G23" s="48"/>
      <c r="H23" s="48"/>
      <c r="I23" s="62"/>
      <c r="K23"/>
      <c r="M23" s="4"/>
      <c r="N23" s="4"/>
    </row>
    <row r="24" spans="2:18" s="4" customFormat="1" ht="28" customHeight="1">
      <c r="B24" s="359" t="s">
        <v>39</v>
      </c>
      <c r="C24" s="360"/>
      <c r="D24" s="36" t="s">
        <v>40</v>
      </c>
      <c r="E24" s="17" t="s">
        <v>17</v>
      </c>
      <c r="F24" s="35">
        <v>0</v>
      </c>
      <c r="G24" s="35">
        <f>G25*0.000161</f>
        <v>0</v>
      </c>
      <c r="H24" s="34">
        <v>0</v>
      </c>
      <c r="I24" s="61"/>
      <c r="L24" s="41"/>
      <c r="M24" s="42"/>
      <c r="N24" s="40"/>
      <c r="O24"/>
      <c r="P24"/>
      <c r="Q24"/>
      <c r="R24"/>
    </row>
    <row r="25" spans="2:18" s="4" customFormat="1" ht="28" customHeight="1">
      <c r="B25" s="352" t="s">
        <v>39</v>
      </c>
      <c r="C25" s="353"/>
      <c r="D25" s="13" t="s">
        <v>41</v>
      </c>
      <c r="E25" s="17"/>
      <c r="F25" s="35"/>
      <c r="G25" s="13"/>
      <c r="H25" s="34"/>
      <c r="I25" s="61"/>
      <c r="L25" s="41"/>
      <c r="M25" s="39"/>
      <c r="N25" s="40"/>
      <c r="O25"/>
      <c r="P25"/>
      <c r="Q25"/>
      <c r="R25"/>
    </row>
    <row r="26" spans="2:18" s="4" customFormat="1" ht="28" customHeight="1">
      <c r="B26" s="352" t="s">
        <v>42</v>
      </c>
      <c r="C26" s="353"/>
      <c r="D26" s="13" t="s">
        <v>43</v>
      </c>
      <c r="E26" s="17" t="s">
        <v>17</v>
      </c>
      <c r="F26" s="544" t="s">
        <v>11</v>
      </c>
      <c r="G26" s="13"/>
      <c r="H26" s="34">
        <v>0</v>
      </c>
      <c r="I26" s="61"/>
      <c r="L26" s="41"/>
      <c r="M26" s="42"/>
      <c r="N26" s="37"/>
      <c r="O26"/>
      <c r="P26"/>
      <c r="Q26"/>
      <c r="R26"/>
    </row>
    <row r="27" spans="2:18" ht="28" customHeight="1">
      <c r="B27" s="65" t="s">
        <v>44</v>
      </c>
      <c r="C27" s="21"/>
      <c r="D27" s="48"/>
      <c r="E27" s="48"/>
      <c r="F27" s="48"/>
      <c r="G27" s="48"/>
      <c r="H27" s="48"/>
      <c r="I27" s="62"/>
      <c r="K27"/>
      <c r="M27" s="4"/>
      <c r="N27" s="4"/>
    </row>
    <row r="28" spans="2:18" s="4" customFormat="1" ht="28" customHeight="1">
      <c r="B28" s="359" t="s">
        <v>45</v>
      </c>
      <c r="C28" s="360"/>
      <c r="D28" s="36" t="s">
        <v>46</v>
      </c>
      <c r="E28" s="17" t="s">
        <v>17</v>
      </c>
      <c r="F28" s="544" t="s">
        <v>11</v>
      </c>
      <c r="G28" s="544" t="s">
        <v>11</v>
      </c>
      <c r="H28" s="13" t="s">
        <v>17</v>
      </c>
      <c r="I28" s="61" t="s">
        <v>17</v>
      </c>
      <c r="L28" s="43"/>
      <c r="M28" s="44"/>
      <c r="N28" s="40"/>
    </row>
    <row r="29" spans="2:18" s="4" customFormat="1" ht="28" customHeight="1" thickBot="1">
      <c r="B29" s="355" t="s">
        <v>45</v>
      </c>
      <c r="C29" s="356"/>
      <c r="D29" s="305" t="s">
        <v>46</v>
      </c>
      <c r="E29" s="306" t="s">
        <v>17</v>
      </c>
      <c r="F29" s="545" t="s">
        <v>11</v>
      </c>
      <c r="G29" s="545" t="s">
        <v>11</v>
      </c>
      <c r="H29" s="545" t="s">
        <v>11</v>
      </c>
      <c r="I29" s="546" t="s">
        <v>11</v>
      </c>
      <c r="L29" s="41"/>
      <c r="M29" s="42"/>
      <c r="N29" s="37"/>
    </row>
    <row r="30" spans="2:18" s="6" customFormat="1">
      <c r="B30" s="354" t="s">
        <v>48</v>
      </c>
      <c r="C30" s="354"/>
      <c r="D30" s="16"/>
      <c r="E30" s="16"/>
      <c r="F30" s="16"/>
      <c r="G30" s="16"/>
      <c r="H30" s="16"/>
      <c r="I30" s="16"/>
      <c r="L30" s="4"/>
      <c r="M30" s="4"/>
      <c r="N30" s="4"/>
    </row>
    <row r="31" spans="2:18" s="9" customFormat="1" ht="40" customHeight="1">
      <c r="B31" s="347"/>
      <c r="C31" s="348"/>
      <c r="D31" s="348"/>
      <c r="E31" s="348"/>
      <c r="F31" s="348"/>
      <c r="G31" s="348"/>
      <c r="H31" s="348"/>
      <c r="I31" s="349"/>
      <c r="L31" s="4"/>
      <c r="M31" s="4"/>
      <c r="N31" s="4"/>
    </row>
    <row r="32" spans="2:18">
      <c r="L32" s="4"/>
      <c r="M32" s="4"/>
      <c r="N32" s="4"/>
    </row>
    <row r="33" spans="12:14">
      <c r="L33" s="4"/>
      <c r="M33" s="4"/>
      <c r="N33" s="4"/>
    </row>
    <row r="34" spans="12:14">
      <c r="L34" s="4"/>
      <c r="M34" s="4"/>
      <c r="N34" s="4"/>
    </row>
  </sheetData>
  <sheetProtection algorithmName="SHA-512" hashValue="+4ea8nniUyosxQjzOZlrqVR76+uhx75VUwIk3r98oyZcYs+7VokH8HvkFaNLRfNXlFPaKBIhbmFIe7lKUUI7PQ==" saltValue="5nR4ZZCTvDfV+3OXl1af9Q==" spinCount="100000" sheet="1" objects="1" scenarios="1"/>
  <protectedRanges>
    <protectedRange sqref="J3" name="Range2_1"/>
  </protectedRanges>
  <mergeCells count="39">
    <mergeCell ref="B31:I31"/>
    <mergeCell ref="B13:C13"/>
    <mergeCell ref="B26:C26"/>
    <mergeCell ref="B30:C30"/>
    <mergeCell ref="B29:C29"/>
    <mergeCell ref="B19:C19"/>
    <mergeCell ref="B22:C22"/>
    <mergeCell ref="B28:C28"/>
    <mergeCell ref="B24:C24"/>
    <mergeCell ref="D14:G14"/>
    <mergeCell ref="H14:I14"/>
    <mergeCell ref="B17:C17"/>
    <mergeCell ref="B15:C15"/>
    <mergeCell ref="B21:C21"/>
    <mergeCell ref="B14:C14"/>
    <mergeCell ref="B25:C25"/>
    <mergeCell ref="G11:H11"/>
    <mergeCell ref="E7:F7"/>
    <mergeCell ref="E8:E9"/>
    <mergeCell ref="F8:F9"/>
    <mergeCell ref="E10:E11"/>
    <mergeCell ref="F10:F11"/>
    <mergeCell ref="G7:I7"/>
    <mergeCell ref="B7:D7"/>
    <mergeCell ref="G8:H8"/>
    <mergeCell ref="G9:H9"/>
    <mergeCell ref="B8:D12"/>
    <mergeCell ref="B2:I2"/>
    <mergeCell ref="B4:C4"/>
    <mergeCell ref="B5:C5"/>
    <mergeCell ref="D5:E5"/>
    <mergeCell ref="D4:E4"/>
    <mergeCell ref="F4:G4"/>
    <mergeCell ref="F5:G5"/>
    <mergeCell ref="H4:I4"/>
    <mergeCell ref="H5:I5"/>
    <mergeCell ref="G3:H3"/>
    <mergeCell ref="G12:H12"/>
    <mergeCell ref="G10:H10"/>
  </mergeCells>
  <phoneticPr fontId="3" type="noConversion"/>
  <dataValidations count="1">
    <dataValidation type="list" allowBlank="1" showInputMessage="1" showErrorMessage="1" sqref="L17 L21:L22 L24:L26 L28:L29 L19" xr:uid="{EEB57C4A-2F42-41A7-A9D9-470B97E5744A}">
      <formula1>#REF!</formula1>
    </dataValidation>
  </dataValidations>
  <pageMargins left="0.36000000000000004" right="0.36000000000000004" top="0.6100000000000001" bottom="0.6100000000000001" header="0.5" footer="0.5"/>
  <pageSetup paperSize="8" scale="75" orientation="landscape"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2161" r:id="rId4" name="Check Box 113">
              <controlPr defaultSize="0" autoFill="0" autoLine="0" autoPict="0">
                <anchor moveWithCells="1">
                  <from>
                    <xdr:col>8</xdr:col>
                    <xdr:colOff>831850</xdr:colOff>
                    <xdr:row>2</xdr:row>
                    <xdr:rowOff>285750</xdr:rowOff>
                  </from>
                  <to>
                    <xdr:col>8</xdr:col>
                    <xdr:colOff>1212850</xdr:colOff>
                    <xdr:row>2</xdr:row>
                    <xdr:rowOff>609600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xr:uid="{3868E784-81E8-495B-8333-1271A052BFB6}">
          <x14:formula1>
            <xm:f>'Benefits Framework'!$C$9:$C$73</xm:f>
          </x14:formula1>
          <xm:sqref>D25:D26 D29 D21:D22 D19</xm:sqref>
        </x14:dataValidation>
        <x14:dataValidation type="list" allowBlank="1" showInputMessage="1" xr:uid="{7F353724-2C21-408C-AED7-7AA7327EE5A5}">
          <x14:formula1>
            <xm:f>'Benefits Framework'!$I$2:$I$10</xm:f>
          </x14:formula1>
          <xm:sqref>B29:C29</xm:sqref>
        </x14:dataValidation>
        <x14:dataValidation type="list" allowBlank="1" showInputMessage="1" xr:uid="{65C95072-8FE0-48FA-8F0B-B5EB0A5BD752}">
          <x14:formula1>
            <xm:f>'Benefits Framework'!$E$2:$E$3</xm:f>
          </x14:formula1>
          <xm:sqref>B21:C22</xm:sqref>
        </x14:dataValidation>
        <x14:dataValidation type="list" allowBlank="1" showInputMessage="1" showErrorMessage="1" xr:uid="{8AAAD5E8-F1AE-4357-8BEC-02F7065F72F2}">
          <x14:formula1>
            <xm:f>Tables!$A$1:$C$1</xm:f>
          </x14:formula1>
          <xm:sqref>J3</xm:sqref>
        </x14:dataValidation>
        <x14:dataValidation type="list" allowBlank="1" showInputMessage="1" xr:uid="{A81E6DF3-4BD7-4B05-8864-D584D0629F63}">
          <x14:formula1>
            <xm:f>'Benefits Framework'!$G$2:$G$6</xm:f>
          </x14:formula1>
          <xm:sqref>B25:C26</xm:sqref>
        </x14:dataValidation>
        <x14:dataValidation type="list" allowBlank="1" showInputMessage="1" xr:uid="{00000000-0002-0000-0000-000000000000}">
          <x14:formula1>
            <xm:f>'Benefits Framework'!$C$2:$C$3</xm:f>
          </x14:formula1>
          <xm:sqref>B19:C19</xm:sqref>
        </x14:dataValidation>
      </x14:dataValidations>
    </ex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41CAB-E0F3-440E-84BA-74C86E8DBE1A}">
  <dimension ref="A1:L115"/>
  <sheetViews>
    <sheetView workbookViewId="0">
      <selection activeCell="I2" sqref="I2"/>
    </sheetView>
  </sheetViews>
  <sheetFormatPr defaultRowHeight="12.5"/>
  <cols>
    <col min="1" max="1" width="9" style="107"/>
    <col min="2" max="2" width="10" style="107" customWidth="1"/>
    <col min="3" max="8" width="9.08203125" style="107" customWidth="1"/>
    <col min="9" max="257" width="9" style="107"/>
    <col min="258" max="258" width="10" style="107" customWidth="1"/>
    <col min="259" max="264" width="9.08203125" style="107" customWidth="1"/>
    <col min="265" max="513" width="9" style="107"/>
    <col min="514" max="514" width="10" style="107" customWidth="1"/>
    <col min="515" max="520" width="9.08203125" style="107" customWidth="1"/>
    <col min="521" max="769" width="9" style="107"/>
    <col min="770" max="770" width="10" style="107" customWidth="1"/>
    <col min="771" max="776" width="9.08203125" style="107" customWidth="1"/>
    <col min="777" max="1025" width="9" style="107"/>
    <col min="1026" max="1026" width="10" style="107" customWidth="1"/>
    <col min="1027" max="1032" width="9.08203125" style="107" customWidth="1"/>
    <col min="1033" max="1281" width="9" style="107"/>
    <col min="1282" max="1282" width="10" style="107" customWidth="1"/>
    <col min="1283" max="1288" width="9.08203125" style="107" customWidth="1"/>
    <col min="1289" max="1537" width="9" style="107"/>
    <col min="1538" max="1538" width="10" style="107" customWidth="1"/>
    <col min="1539" max="1544" width="9.08203125" style="107" customWidth="1"/>
    <col min="1545" max="1793" width="9" style="107"/>
    <col min="1794" max="1794" width="10" style="107" customWidth="1"/>
    <col min="1795" max="1800" width="9.08203125" style="107" customWidth="1"/>
    <col min="1801" max="2049" width="9" style="107"/>
    <col min="2050" max="2050" width="10" style="107" customWidth="1"/>
    <col min="2051" max="2056" width="9.08203125" style="107" customWidth="1"/>
    <col min="2057" max="2305" width="9" style="107"/>
    <col min="2306" max="2306" width="10" style="107" customWidth="1"/>
    <col min="2307" max="2312" width="9.08203125" style="107" customWidth="1"/>
    <col min="2313" max="2561" width="9" style="107"/>
    <col min="2562" max="2562" width="10" style="107" customWidth="1"/>
    <col min="2563" max="2568" width="9.08203125" style="107" customWidth="1"/>
    <col min="2569" max="2817" width="9" style="107"/>
    <col min="2818" max="2818" width="10" style="107" customWidth="1"/>
    <col min="2819" max="2824" width="9.08203125" style="107" customWidth="1"/>
    <col min="2825" max="3073" width="9" style="107"/>
    <col min="3074" max="3074" width="10" style="107" customWidth="1"/>
    <col min="3075" max="3080" width="9.08203125" style="107" customWidth="1"/>
    <col min="3081" max="3329" width="9" style="107"/>
    <col min="3330" max="3330" width="10" style="107" customWidth="1"/>
    <col min="3331" max="3336" width="9.08203125" style="107" customWidth="1"/>
    <col min="3337" max="3585" width="9" style="107"/>
    <col min="3586" max="3586" width="10" style="107" customWidth="1"/>
    <col min="3587" max="3592" width="9.08203125" style="107" customWidth="1"/>
    <col min="3593" max="3841" width="9" style="107"/>
    <col min="3842" max="3842" width="10" style="107" customWidth="1"/>
    <col min="3843" max="3848" width="9.08203125" style="107" customWidth="1"/>
    <col min="3849" max="4097" width="9" style="107"/>
    <col min="4098" max="4098" width="10" style="107" customWidth="1"/>
    <col min="4099" max="4104" width="9.08203125" style="107" customWidth="1"/>
    <col min="4105" max="4353" width="9" style="107"/>
    <col min="4354" max="4354" width="10" style="107" customWidth="1"/>
    <col min="4355" max="4360" width="9.08203125" style="107" customWidth="1"/>
    <col min="4361" max="4609" width="9" style="107"/>
    <col min="4610" max="4610" width="10" style="107" customWidth="1"/>
    <col min="4611" max="4616" width="9.08203125" style="107" customWidth="1"/>
    <col min="4617" max="4865" width="9" style="107"/>
    <col min="4866" max="4866" width="10" style="107" customWidth="1"/>
    <col min="4867" max="4872" width="9.08203125" style="107" customWidth="1"/>
    <col min="4873" max="5121" width="9" style="107"/>
    <col min="5122" max="5122" width="10" style="107" customWidth="1"/>
    <col min="5123" max="5128" width="9.08203125" style="107" customWidth="1"/>
    <col min="5129" max="5377" width="9" style="107"/>
    <col min="5378" max="5378" width="10" style="107" customWidth="1"/>
    <col min="5379" max="5384" width="9.08203125" style="107" customWidth="1"/>
    <col min="5385" max="5633" width="9" style="107"/>
    <col min="5634" max="5634" width="10" style="107" customWidth="1"/>
    <col min="5635" max="5640" width="9.08203125" style="107" customWidth="1"/>
    <col min="5641" max="5889" width="9" style="107"/>
    <col min="5890" max="5890" width="10" style="107" customWidth="1"/>
    <col min="5891" max="5896" width="9.08203125" style="107" customWidth="1"/>
    <col min="5897" max="6145" width="9" style="107"/>
    <col min="6146" max="6146" width="10" style="107" customWidth="1"/>
    <col min="6147" max="6152" width="9.08203125" style="107" customWidth="1"/>
    <col min="6153" max="6401" width="9" style="107"/>
    <col min="6402" max="6402" width="10" style="107" customWidth="1"/>
    <col min="6403" max="6408" width="9.08203125" style="107" customWidth="1"/>
    <col min="6409" max="6657" width="9" style="107"/>
    <col min="6658" max="6658" width="10" style="107" customWidth="1"/>
    <col min="6659" max="6664" width="9.08203125" style="107" customWidth="1"/>
    <col min="6665" max="6913" width="9" style="107"/>
    <col min="6914" max="6914" width="10" style="107" customWidth="1"/>
    <col min="6915" max="6920" width="9.08203125" style="107" customWidth="1"/>
    <col min="6921" max="7169" width="9" style="107"/>
    <col min="7170" max="7170" width="10" style="107" customWidth="1"/>
    <col min="7171" max="7176" width="9.08203125" style="107" customWidth="1"/>
    <col min="7177" max="7425" width="9" style="107"/>
    <col min="7426" max="7426" width="10" style="107" customWidth="1"/>
    <col min="7427" max="7432" width="9.08203125" style="107" customWidth="1"/>
    <col min="7433" max="7681" width="9" style="107"/>
    <col min="7682" max="7682" width="10" style="107" customWidth="1"/>
    <col min="7683" max="7688" width="9.08203125" style="107" customWidth="1"/>
    <col min="7689" max="7937" width="9" style="107"/>
    <col min="7938" max="7938" width="10" style="107" customWidth="1"/>
    <col min="7939" max="7944" width="9.08203125" style="107" customWidth="1"/>
    <col min="7945" max="8193" width="9" style="107"/>
    <col min="8194" max="8194" width="10" style="107" customWidth="1"/>
    <col min="8195" max="8200" width="9.08203125" style="107" customWidth="1"/>
    <col min="8201" max="8449" width="9" style="107"/>
    <col min="8450" max="8450" width="10" style="107" customWidth="1"/>
    <col min="8451" max="8456" width="9.08203125" style="107" customWidth="1"/>
    <col min="8457" max="8705" width="9" style="107"/>
    <col min="8706" max="8706" width="10" style="107" customWidth="1"/>
    <col min="8707" max="8712" width="9.08203125" style="107" customWidth="1"/>
    <col min="8713" max="8961" width="9" style="107"/>
    <col min="8962" max="8962" width="10" style="107" customWidth="1"/>
    <col min="8963" max="8968" width="9.08203125" style="107" customWidth="1"/>
    <col min="8969" max="9217" width="9" style="107"/>
    <col min="9218" max="9218" width="10" style="107" customWidth="1"/>
    <col min="9219" max="9224" width="9.08203125" style="107" customWidth="1"/>
    <col min="9225" max="9473" width="9" style="107"/>
    <col min="9474" max="9474" width="10" style="107" customWidth="1"/>
    <col min="9475" max="9480" width="9.08203125" style="107" customWidth="1"/>
    <col min="9481" max="9729" width="9" style="107"/>
    <col min="9730" max="9730" width="10" style="107" customWidth="1"/>
    <col min="9731" max="9736" width="9.08203125" style="107" customWidth="1"/>
    <col min="9737" max="9985" width="9" style="107"/>
    <col min="9986" max="9986" width="10" style="107" customWidth="1"/>
    <col min="9987" max="9992" width="9.08203125" style="107" customWidth="1"/>
    <col min="9993" max="10241" width="9" style="107"/>
    <col min="10242" max="10242" width="10" style="107" customWidth="1"/>
    <col min="10243" max="10248" width="9.08203125" style="107" customWidth="1"/>
    <col min="10249" max="10497" width="9" style="107"/>
    <col min="10498" max="10498" width="10" style="107" customWidth="1"/>
    <col min="10499" max="10504" width="9.08203125" style="107" customWidth="1"/>
    <col min="10505" max="10753" width="9" style="107"/>
    <col min="10754" max="10754" width="10" style="107" customWidth="1"/>
    <col min="10755" max="10760" width="9.08203125" style="107" customWidth="1"/>
    <col min="10761" max="11009" width="9" style="107"/>
    <col min="11010" max="11010" width="10" style="107" customWidth="1"/>
    <col min="11011" max="11016" width="9.08203125" style="107" customWidth="1"/>
    <col min="11017" max="11265" width="9" style="107"/>
    <col min="11266" max="11266" width="10" style="107" customWidth="1"/>
    <col min="11267" max="11272" width="9.08203125" style="107" customWidth="1"/>
    <col min="11273" max="11521" width="9" style="107"/>
    <col min="11522" max="11522" width="10" style="107" customWidth="1"/>
    <col min="11523" max="11528" width="9.08203125" style="107" customWidth="1"/>
    <col min="11529" max="11777" width="9" style="107"/>
    <col min="11778" max="11778" width="10" style="107" customWidth="1"/>
    <col min="11779" max="11784" width="9.08203125" style="107" customWidth="1"/>
    <col min="11785" max="12033" width="9" style="107"/>
    <col min="12034" max="12034" width="10" style="107" customWidth="1"/>
    <col min="12035" max="12040" width="9.08203125" style="107" customWidth="1"/>
    <col min="12041" max="12289" width="9" style="107"/>
    <col min="12290" max="12290" width="10" style="107" customWidth="1"/>
    <col min="12291" max="12296" width="9.08203125" style="107" customWidth="1"/>
    <col min="12297" max="12545" width="9" style="107"/>
    <col min="12546" max="12546" width="10" style="107" customWidth="1"/>
    <col min="12547" max="12552" width="9.08203125" style="107" customWidth="1"/>
    <col min="12553" max="12801" width="9" style="107"/>
    <col min="12802" max="12802" width="10" style="107" customWidth="1"/>
    <col min="12803" max="12808" width="9.08203125" style="107" customWidth="1"/>
    <col min="12809" max="13057" width="9" style="107"/>
    <col min="13058" max="13058" width="10" style="107" customWidth="1"/>
    <col min="13059" max="13064" width="9.08203125" style="107" customWidth="1"/>
    <col min="13065" max="13313" width="9" style="107"/>
    <col min="13314" max="13314" width="10" style="107" customWidth="1"/>
    <col min="13315" max="13320" width="9.08203125" style="107" customWidth="1"/>
    <col min="13321" max="13569" width="9" style="107"/>
    <col min="13570" max="13570" width="10" style="107" customWidth="1"/>
    <col min="13571" max="13576" width="9.08203125" style="107" customWidth="1"/>
    <col min="13577" max="13825" width="9" style="107"/>
    <col min="13826" max="13826" width="10" style="107" customWidth="1"/>
    <col min="13827" max="13832" width="9.08203125" style="107" customWidth="1"/>
    <col min="13833" max="14081" width="9" style="107"/>
    <col min="14082" max="14082" width="10" style="107" customWidth="1"/>
    <col min="14083" max="14088" width="9.08203125" style="107" customWidth="1"/>
    <col min="14089" max="14337" width="9" style="107"/>
    <col min="14338" max="14338" width="10" style="107" customWidth="1"/>
    <col min="14339" max="14344" width="9.08203125" style="107" customWidth="1"/>
    <col min="14345" max="14593" width="9" style="107"/>
    <col min="14594" max="14594" width="10" style="107" customWidth="1"/>
    <col min="14595" max="14600" width="9.08203125" style="107" customWidth="1"/>
    <col min="14601" max="14849" width="9" style="107"/>
    <col min="14850" max="14850" width="10" style="107" customWidth="1"/>
    <col min="14851" max="14856" width="9.08203125" style="107" customWidth="1"/>
    <col min="14857" max="15105" width="9" style="107"/>
    <col min="15106" max="15106" width="10" style="107" customWidth="1"/>
    <col min="15107" max="15112" width="9.08203125" style="107" customWidth="1"/>
    <col min="15113" max="15361" width="9" style="107"/>
    <col min="15362" max="15362" width="10" style="107" customWidth="1"/>
    <col min="15363" max="15368" width="9.08203125" style="107" customWidth="1"/>
    <col min="15369" max="15617" width="9" style="107"/>
    <col min="15618" max="15618" width="10" style="107" customWidth="1"/>
    <col min="15619" max="15624" width="9.08203125" style="107" customWidth="1"/>
    <col min="15625" max="15873" width="9" style="107"/>
    <col min="15874" max="15874" width="10" style="107" customWidth="1"/>
    <col min="15875" max="15880" width="9.08203125" style="107" customWidth="1"/>
    <col min="15881" max="16129" width="9" style="107"/>
    <col min="16130" max="16130" width="10" style="107" customWidth="1"/>
    <col min="16131" max="16136" width="9.08203125" style="107" customWidth="1"/>
    <col min="16137" max="16384" width="9" style="107"/>
  </cols>
  <sheetData>
    <row r="1" spans="1:12" ht="13" thickBot="1">
      <c r="A1" s="107" t="s">
        <v>6</v>
      </c>
      <c r="B1" s="107" t="s">
        <v>424</v>
      </c>
      <c r="C1" s="107" t="s">
        <v>425</v>
      </c>
    </row>
    <row r="2" spans="1:12" ht="13" thickBot="1">
      <c r="A2" s="182" t="s">
        <v>375</v>
      </c>
      <c r="F2" s="107" t="s">
        <v>383</v>
      </c>
      <c r="G2" s="107" t="s">
        <v>384</v>
      </c>
      <c r="H2" s="107" t="s">
        <v>385</v>
      </c>
      <c r="I2" s="180">
        <f>'SP13-1'!I28</f>
        <v>0.04</v>
      </c>
      <c r="J2" s="181">
        <v>1</v>
      </c>
      <c r="K2" s="107" t="s">
        <v>135</v>
      </c>
      <c r="L2" s="107">
        <f>(1-(1+I$2)^(-J2)) / (LN(1+I$2))</f>
        <v>0.98064352657801512</v>
      </c>
    </row>
    <row r="3" spans="1:12" ht="14" thickBot="1">
      <c r="A3" s="183">
        <v>1</v>
      </c>
      <c r="B3" s="184">
        <v>1</v>
      </c>
      <c r="D3" s="160" t="s">
        <v>387</v>
      </c>
      <c r="E3" s="107">
        <v>1</v>
      </c>
      <c r="F3" s="107">
        <v>0</v>
      </c>
      <c r="J3" s="181">
        <f>'SP13-1'!I27</f>
        <v>0</v>
      </c>
      <c r="K3" s="107" t="s">
        <v>136</v>
      </c>
      <c r="L3" s="107">
        <f>(1-(1+I$2)^(-J3)) / (LN(1+I$2))</f>
        <v>0</v>
      </c>
    </row>
    <row r="4" spans="1:12" ht="14" thickBot="1">
      <c r="A4" s="183">
        <v>2</v>
      </c>
      <c r="B4" s="189">
        <v>0.96153846153846145</v>
      </c>
      <c r="D4" s="160" t="s">
        <v>388</v>
      </c>
      <c r="E4" s="107">
        <v>2</v>
      </c>
      <c r="F4" s="107" t="str">
        <f>IF('SP13-2'!B18="","no number",'SP13-2'!B18)</f>
        <v>no number</v>
      </c>
      <c r="G4" s="107" t="str">
        <f t="shared" ref="G4:G9" si="0">IF(F4="no number","no number",F4+1-$F$3)</f>
        <v>no number</v>
      </c>
      <c r="H4" s="186" t="str">
        <f t="shared" ref="H4:H9" ca="1" si="1">IF(G4="no number","",OFFSET($A$2,G4,1))</f>
        <v/>
      </c>
      <c r="J4" s="181"/>
      <c r="K4" s="107" t="s">
        <v>386</v>
      </c>
      <c r="L4" s="107">
        <f>(1/(1+I2))</f>
        <v>0.96153846153846145</v>
      </c>
    </row>
    <row r="5" spans="1:12" ht="14" thickBot="1">
      <c r="A5" s="183">
        <v>3</v>
      </c>
      <c r="B5" s="189">
        <v>0.92455621301775137</v>
      </c>
      <c r="D5" s="160" t="s">
        <v>389</v>
      </c>
      <c r="E5" s="107">
        <v>3</v>
      </c>
      <c r="F5" s="107" t="str">
        <f>IF('SP13-2'!B19="","no number",'SP13-2'!B19)</f>
        <v>no number</v>
      </c>
      <c r="G5" s="107" t="str">
        <f t="shared" si="0"/>
        <v>no number</v>
      </c>
      <c r="H5" s="186" t="str">
        <f t="shared" ca="1" si="1"/>
        <v/>
      </c>
      <c r="J5" s="181">
        <f>'SP13-1'!I27</f>
        <v>0</v>
      </c>
      <c r="K5" s="107" t="s">
        <v>137</v>
      </c>
      <c r="L5" s="107">
        <f>((LN(1+I$2))^-2)-(J5*(1+I$2)^(J5*(-1))*(LN((1+I$2))^-1))-((1+I$2)^(J5*(-1))*(LN(1+I$2))^-2)</f>
        <v>0</v>
      </c>
    </row>
    <row r="6" spans="1:12" ht="14" thickBot="1">
      <c r="A6" s="183">
        <v>4</v>
      </c>
      <c r="B6" s="189">
        <v>0.88899635867091487</v>
      </c>
      <c r="D6" s="160" t="s">
        <v>391</v>
      </c>
      <c r="E6" s="107">
        <v>4</v>
      </c>
      <c r="F6" s="107" t="str">
        <f>IF('SP13-2'!B20="","no number",'SP13-2'!B20)</f>
        <v>no number</v>
      </c>
      <c r="G6" s="107" t="str">
        <f t="shared" si="0"/>
        <v>no number</v>
      </c>
      <c r="H6" s="186" t="str">
        <f t="shared" ca="1" si="1"/>
        <v/>
      </c>
      <c r="J6" s="181">
        <v>1</v>
      </c>
      <c r="K6" s="107" t="s">
        <v>138</v>
      </c>
      <c r="L6" s="107">
        <f>((LN(1+I$2))^-2)-(J6*(1+I$2)^(J6*(-1))*(LN((1+I$2))^-1))-((1+I$2)^(J6*(-1))*(LN(1+I$2))^-2)</f>
        <v>0.48711671725311589</v>
      </c>
    </row>
    <row r="7" spans="1:12" ht="14" thickBot="1">
      <c r="A7" s="183">
        <v>5</v>
      </c>
      <c r="B7" s="189">
        <v>0.85480419102972571</v>
      </c>
      <c r="D7" s="160" t="s">
        <v>392</v>
      </c>
      <c r="E7" s="107">
        <v>5</v>
      </c>
      <c r="F7" s="107" t="str">
        <f>IF('SP13-2'!B21="","no number",'SP13-2'!B21)</f>
        <v>no number</v>
      </c>
      <c r="G7" s="107" t="str">
        <f t="shared" si="0"/>
        <v>no number</v>
      </c>
      <c r="H7" s="186" t="str">
        <f t="shared" ca="1" si="1"/>
        <v/>
      </c>
      <c r="J7" s="181" t="s">
        <v>390</v>
      </c>
    </row>
    <row r="8" spans="1:12" ht="14" thickBot="1">
      <c r="A8" s="183">
        <v>6</v>
      </c>
      <c r="B8" s="189">
        <v>0.82192710675935154</v>
      </c>
      <c r="D8" s="160" t="s">
        <v>393</v>
      </c>
      <c r="E8" s="107">
        <v>6</v>
      </c>
      <c r="F8" s="107" t="str">
        <f>IF('SP13-2'!B22="","no number",'SP13-2'!B22)</f>
        <v>no number</v>
      </c>
      <c r="G8" s="107" t="str">
        <f t="shared" si="0"/>
        <v>no number</v>
      </c>
      <c r="H8" s="186" t="str">
        <f t="shared" ca="1" si="1"/>
        <v/>
      </c>
      <c r="J8" s="181">
        <f>'SP13-1'!I27</f>
        <v>0</v>
      </c>
      <c r="K8" s="107" t="s">
        <v>137</v>
      </c>
      <c r="L8" s="107">
        <f>((LN(1+I$2))^-2)-(J8*(1+I$2)^(J8*(-1))*(LN((1+I$2))^-1))-((1+I$2)^(J8*(-1))*(LN(1+I$2))^-2)</f>
        <v>0</v>
      </c>
    </row>
    <row r="9" spans="1:12" ht="14" thickBot="1">
      <c r="A9" s="183">
        <v>7</v>
      </c>
      <c r="B9" s="189">
        <v>0.79031452573014571</v>
      </c>
      <c r="D9" s="160" t="s">
        <v>394</v>
      </c>
      <c r="E9" s="107">
        <v>7</v>
      </c>
      <c r="F9" s="107" t="str">
        <f>IF('SP13-2'!B23="","no number",'SP13-2'!B23)</f>
        <v>no number</v>
      </c>
      <c r="G9" s="107" t="str">
        <f t="shared" si="0"/>
        <v>no number</v>
      </c>
      <c r="H9" s="186" t="str">
        <f t="shared" ca="1" si="1"/>
        <v/>
      </c>
    </row>
    <row r="10" spans="1:12" ht="14" thickBot="1">
      <c r="A10" s="183">
        <v>8</v>
      </c>
      <c r="B10" s="189">
        <v>0.75991781320206331</v>
      </c>
      <c r="D10" s="160" t="s">
        <v>395</v>
      </c>
      <c r="E10" s="107">
        <v>8</v>
      </c>
      <c r="H10" s="186"/>
    </row>
    <row r="11" spans="1:12" ht="14" thickBot="1">
      <c r="A11" s="183">
        <v>9</v>
      </c>
      <c r="B11" s="189">
        <v>0.73069020500198378</v>
      </c>
      <c r="D11" s="160" t="s">
        <v>396</v>
      </c>
      <c r="E11" s="107">
        <v>9</v>
      </c>
    </row>
    <row r="12" spans="1:12" ht="14" thickBot="1">
      <c r="A12" s="183">
        <v>10</v>
      </c>
      <c r="B12" s="189">
        <v>0.70258673557883045</v>
      </c>
      <c r="D12" s="160" t="s">
        <v>397</v>
      </c>
      <c r="E12" s="107">
        <v>10</v>
      </c>
    </row>
    <row r="13" spans="1:12" ht="14" thickBot="1">
      <c r="A13" s="183">
        <v>11</v>
      </c>
      <c r="B13" s="189">
        <v>0.67556416882579851</v>
      </c>
      <c r="D13" s="160" t="s">
        <v>398</v>
      </c>
      <c r="E13" s="107">
        <v>11</v>
      </c>
    </row>
    <row r="14" spans="1:12" ht="14" thickBot="1">
      <c r="A14" s="183">
        <v>12</v>
      </c>
      <c r="B14" s="189">
        <v>0.6495809315632679</v>
      </c>
      <c r="D14" s="160" t="s">
        <v>399</v>
      </c>
      <c r="E14" s="107">
        <v>12</v>
      </c>
    </row>
    <row r="15" spans="1:12" ht="14" thickBot="1">
      <c r="A15" s="183">
        <v>13</v>
      </c>
      <c r="B15" s="189">
        <v>0.62459704958006512</v>
      </c>
      <c r="D15" s="160" t="s">
        <v>400</v>
      </c>
      <c r="E15" s="107">
        <v>13</v>
      </c>
    </row>
    <row r="16" spans="1:12" ht="14" thickBot="1">
      <c r="A16" s="187">
        <v>14</v>
      </c>
      <c r="B16" s="189">
        <v>0.600574086134678</v>
      </c>
      <c r="D16" s="160" t="s">
        <v>401</v>
      </c>
      <c r="E16" s="107">
        <v>14</v>
      </c>
    </row>
    <row r="17" spans="1:7" ht="14" thickBot="1">
      <c r="A17" s="187">
        <v>15</v>
      </c>
      <c r="B17" s="189">
        <v>0.57747508282180582</v>
      </c>
      <c r="D17" s="160" t="s">
        <v>402</v>
      </c>
      <c r="E17" s="107">
        <v>15</v>
      </c>
      <c r="F17" s="107" t="s">
        <v>341</v>
      </c>
      <c r="G17" s="107" t="s">
        <v>341</v>
      </c>
    </row>
    <row r="18" spans="1:7" ht="14" thickBot="1">
      <c r="A18" s="187">
        <v>16</v>
      </c>
      <c r="B18" s="189">
        <v>0.55526450271327477</v>
      </c>
      <c r="D18" s="160" t="s">
        <v>403</v>
      </c>
      <c r="E18" s="107">
        <v>16</v>
      </c>
    </row>
    <row r="19" spans="1:7" ht="14" thickBot="1">
      <c r="A19" s="187">
        <v>17</v>
      </c>
      <c r="B19" s="189">
        <v>0.53390817568584104</v>
      </c>
      <c r="D19" s="160" t="s">
        <v>404</v>
      </c>
      <c r="E19" s="107">
        <v>17</v>
      </c>
    </row>
    <row r="20" spans="1:7" ht="14" thickBot="1">
      <c r="A20" s="187">
        <v>18</v>
      </c>
      <c r="B20" s="189">
        <v>0.51337324585177024</v>
      </c>
      <c r="D20" s="160" t="s">
        <v>405</v>
      </c>
      <c r="E20" s="107">
        <v>18</v>
      </c>
    </row>
    <row r="21" spans="1:7" ht="14" thickBot="1">
      <c r="A21" s="187">
        <v>19</v>
      </c>
      <c r="B21" s="189">
        <v>0.49362812101131748</v>
      </c>
      <c r="D21" s="160" t="s">
        <v>406</v>
      </c>
      <c r="E21" s="107">
        <v>19</v>
      </c>
    </row>
    <row r="22" spans="1:7" ht="14" thickBot="1">
      <c r="A22" s="187">
        <v>20</v>
      </c>
      <c r="B22" s="189">
        <v>0.47464242404934376</v>
      </c>
      <c r="D22" s="160" t="s">
        <v>407</v>
      </c>
      <c r="E22" s="107">
        <v>20</v>
      </c>
    </row>
    <row r="23" spans="1:7" ht="14" thickBot="1">
      <c r="A23" s="187">
        <v>21</v>
      </c>
      <c r="B23" s="189">
        <v>0.45638694620129205</v>
      </c>
      <c r="D23" s="160" t="s">
        <v>408</v>
      </c>
      <c r="E23" s="107">
        <v>21</v>
      </c>
    </row>
    <row r="24" spans="1:7" ht="14" thickBot="1">
      <c r="A24" s="187">
        <v>22</v>
      </c>
      <c r="B24" s="189">
        <v>0.43883360211662686</v>
      </c>
      <c r="D24" s="160" t="s">
        <v>409</v>
      </c>
      <c r="E24" s="107">
        <v>22</v>
      </c>
    </row>
    <row r="25" spans="1:7" ht="14" thickBot="1">
      <c r="A25" s="187">
        <v>23</v>
      </c>
      <c r="B25" s="189">
        <v>0.42195538665060278</v>
      </c>
      <c r="D25" s="160" t="s">
        <v>410</v>
      </c>
      <c r="E25" s="107">
        <v>23</v>
      </c>
    </row>
    <row r="26" spans="1:7" ht="14" thickBot="1">
      <c r="A26" s="187">
        <v>24</v>
      </c>
      <c r="B26" s="189">
        <v>0.40572633331788732</v>
      </c>
      <c r="D26" s="160" t="s">
        <v>411</v>
      </c>
      <c r="E26" s="107">
        <v>24</v>
      </c>
    </row>
    <row r="27" spans="1:7" ht="14" thickBot="1">
      <c r="A27" s="187">
        <v>25</v>
      </c>
      <c r="B27" s="189">
        <v>0.39012147434412242</v>
      </c>
      <c r="D27" s="160" t="s">
        <v>412</v>
      </c>
      <c r="E27" s="107">
        <v>25</v>
      </c>
    </row>
    <row r="28" spans="1:7" ht="13.5">
      <c r="A28" s="188">
        <v>26</v>
      </c>
      <c r="B28" s="189">
        <v>0.37511680225396377</v>
      </c>
      <c r="D28" s="160" t="s">
        <v>413</v>
      </c>
      <c r="E28" s="107">
        <v>26</v>
      </c>
    </row>
    <row r="29" spans="1:7" ht="13.5">
      <c r="A29" s="188">
        <v>27</v>
      </c>
      <c r="B29" s="189">
        <v>0.36068923293650368</v>
      </c>
      <c r="D29" s="160" t="s">
        <v>414</v>
      </c>
      <c r="E29" s="107">
        <v>27</v>
      </c>
    </row>
    <row r="30" spans="1:7" ht="13.5">
      <c r="A30" s="188">
        <v>28</v>
      </c>
      <c r="B30" s="189">
        <v>0.3468165701312535</v>
      </c>
      <c r="D30" s="160" t="s">
        <v>415</v>
      </c>
      <c r="E30" s="107">
        <v>28</v>
      </c>
    </row>
    <row r="31" spans="1:7" ht="13.5">
      <c r="A31" s="188">
        <v>29</v>
      </c>
      <c r="B31" s="189">
        <v>0.3334774712800514</v>
      </c>
      <c r="D31" s="160" t="s">
        <v>416</v>
      </c>
      <c r="E31" s="107">
        <v>29</v>
      </c>
    </row>
    <row r="32" spans="1:7" ht="13.5">
      <c r="A32" s="188">
        <v>30</v>
      </c>
      <c r="B32" s="189">
        <v>0.32065141469235708</v>
      </c>
      <c r="D32" s="160" t="s">
        <v>417</v>
      </c>
      <c r="E32" s="107">
        <v>30</v>
      </c>
    </row>
    <row r="33" spans="1:8" ht="13.5">
      <c r="B33" s="189">
        <v>0.30831866797342034</v>
      </c>
      <c r="D33" s="160" t="s">
        <v>418</v>
      </c>
      <c r="E33" s="107">
        <v>31</v>
      </c>
    </row>
    <row r="34" spans="1:8" ht="13" thickBot="1">
      <c r="E34" s="107">
        <v>0</v>
      </c>
    </row>
    <row r="35" spans="1:8" ht="13" thickBot="1">
      <c r="A35" s="182" t="s">
        <v>375</v>
      </c>
      <c r="F35" s="107" t="s">
        <v>383</v>
      </c>
      <c r="G35" s="107" t="s">
        <v>384</v>
      </c>
      <c r="H35" s="107" t="s">
        <v>385</v>
      </c>
    </row>
    <row r="36" spans="1:8" ht="14" thickBot="1">
      <c r="A36" s="183">
        <v>1</v>
      </c>
      <c r="B36" s="184">
        <v>1</v>
      </c>
      <c r="D36" s="160" t="s">
        <v>387</v>
      </c>
      <c r="E36" s="107">
        <v>1</v>
      </c>
      <c r="F36" s="107">
        <v>0</v>
      </c>
    </row>
    <row r="37" spans="1:8" ht="14" thickBot="1">
      <c r="A37" s="183">
        <v>2</v>
      </c>
      <c r="B37" s="189">
        <v>0.96153846153846145</v>
      </c>
      <c r="D37" s="160" t="s">
        <v>388</v>
      </c>
      <c r="E37" s="107">
        <v>2</v>
      </c>
      <c r="F37" s="107" t="str">
        <f>IF('SP13-2'!B32="","no number",'SP13-2'!B32)</f>
        <v>no number</v>
      </c>
      <c r="G37" s="107" t="str">
        <f t="shared" ref="G37:G42" si="2">IF(F37="no number","no number",F37+1-$F$36)</f>
        <v>no number</v>
      </c>
      <c r="H37" s="186" t="str">
        <f t="shared" ref="H37:H42" ca="1" si="3">IF(G37="no number","",OFFSET($A$2,G37,1))</f>
        <v/>
      </c>
    </row>
    <row r="38" spans="1:8" ht="14" thickBot="1">
      <c r="A38" s="183">
        <v>3</v>
      </c>
      <c r="B38" s="189">
        <v>0.92455621301775137</v>
      </c>
      <c r="D38" s="160" t="s">
        <v>389</v>
      </c>
      <c r="E38" s="107">
        <v>3</v>
      </c>
      <c r="F38" s="107" t="str">
        <f>IF('SP13-2'!B33="","no number",'SP13-2'!B33)</f>
        <v>no number</v>
      </c>
      <c r="G38" s="107" t="str">
        <f t="shared" si="2"/>
        <v>no number</v>
      </c>
      <c r="H38" s="186" t="str">
        <f t="shared" ca="1" si="3"/>
        <v/>
      </c>
    </row>
    <row r="39" spans="1:8" ht="14" thickBot="1">
      <c r="A39" s="183">
        <v>4</v>
      </c>
      <c r="B39" s="189">
        <v>0.88899635867091487</v>
      </c>
      <c r="D39" s="160" t="s">
        <v>391</v>
      </c>
      <c r="E39" s="107">
        <v>4</v>
      </c>
      <c r="F39" s="107" t="str">
        <f>IF('SP13-2'!B34="","no number",'SP13-2'!B34)</f>
        <v>no number</v>
      </c>
      <c r="G39" s="107" t="str">
        <f t="shared" si="2"/>
        <v>no number</v>
      </c>
      <c r="H39" s="186" t="str">
        <f t="shared" ca="1" si="3"/>
        <v/>
      </c>
    </row>
    <row r="40" spans="1:8" ht="14" thickBot="1">
      <c r="A40" s="183">
        <v>5</v>
      </c>
      <c r="B40" s="189">
        <v>0.85480419102972571</v>
      </c>
      <c r="D40" s="160" t="s">
        <v>392</v>
      </c>
      <c r="E40" s="107">
        <v>5</v>
      </c>
      <c r="F40" s="107" t="str">
        <f>IF('SP13-2'!B35="","no number",'SP13-2'!B35)</f>
        <v>no number</v>
      </c>
      <c r="G40" s="107" t="str">
        <f t="shared" si="2"/>
        <v>no number</v>
      </c>
      <c r="H40" s="186" t="str">
        <f t="shared" ca="1" si="3"/>
        <v/>
      </c>
    </row>
    <row r="41" spans="1:8" ht="14" thickBot="1">
      <c r="A41" s="183">
        <v>6</v>
      </c>
      <c r="B41" s="189">
        <v>0.82192710675935154</v>
      </c>
      <c r="D41" s="160" t="s">
        <v>393</v>
      </c>
      <c r="E41" s="107">
        <v>6</v>
      </c>
      <c r="F41" s="107" t="str">
        <f>IF('SP13-2'!B36="","no number",'SP13-2'!B36)</f>
        <v>no number</v>
      </c>
      <c r="G41" s="107" t="str">
        <f t="shared" si="2"/>
        <v>no number</v>
      </c>
      <c r="H41" s="186" t="str">
        <f t="shared" ca="1" si="3"/>
        <v/>
      </c>
    </row>
    <row r="42" spans="1:8" ht="14" thickBot="1">
      <c r="A42" s="183">
        <v>7</v>
      </c>
      <c r="B42" s="189">
        <v>0.79031452573014571</v>
      </c>
      <c r="D42" s="160" t="s">
        <v>394</v>
      </c>
      <c r="E42" s="107">
        <v>7</v>
      </c>
      <c r="F42" s="107" t="str">
        <f>IF('SP13-2'!B37="","no number",'SP13-2'!B37)</f>
        <v>no number</v>
      </c>
      <c r="G42" s="107" t="str">
        <f t="shared" si="2"/>
        <v>no number</v>
      </c>
      <c r="H42" s="186" t="str">
        <f t="shared" ca="1" si="3"/>
        <v/>
      </c>
    </row>
    <row r="43" spans="1:8" ht="14" thickBot="1">
      <c r="A43" s="183">
        <v>8</v>
      </c>
      <c r="B43" s="189">
        <v>0.75991781320206331</v>
      </c>
      <c r="D43" s="160" t="s">
        <v>395</v>
      </c>
      <c r="E43" s="107">
        <v>8</v>
      </c>
      <c r="H43" s="186"/>
    </row>
    <row r="44" spans="1:8" ht="14" thickBot="1">
      <c r="A44" s="183">
        <v>9</v>
      </c>
      <c r="B44" s="189">
        <v>0.73069020500198378</v>
      </c>
      <c r="D44" s="160" t="s">
        <v>396</v>
      </c>
      <c r="E44" s="107">
        <v>9</v>
      </c>
    </row>
    <row r="45" spans="1:8" ht="14" thickBot="1">
      <c r="A45" s="183">
        <v>10</v>
      </c>
      <c r="B45" s="189">
        <v>0.70258673557883045</v>
      </c>
      <c r="D45" s="160" t="s">
        <v>397</v>
      </c>
      <c r="E45" s="107">
        <v>10</v>
      </c>
    </row>
    <row r="46" spans="1:8" ht="14" thickBot="1">
      <c r="A46" s="183">
        <v>11</v>
      </c>
      <c r="B46" s="189">
        <v>0.67556416882579851</v>
      </c>
      <c r="D46" s="160" t="s">
        <v>398</v>
      </c>
      <c r="E46" s="107">
        <v>11</v>
      </c>
    </row>
    <row r="47" spans="1:8" ht="14" thickBot="1">
      <c r="A47" s="183">
        <v>12</v>
      </c>
      <c r="B47" s="189">
        <v>0.6495809315632679</v>
      </c>
      <c r="D47" s="160" t="s">
        <v>399</v>
      </c>
      <c r="E47" s="107">
        <v>12</v>
      </c>
    </row>
    <row r="48" spans="1:8" ht="14" thickBot="1">
      <c r="A48" s="183">
        <v>13</v>
      </c>
      <c r="B48" s="189">
        <v>0.62459704958006512</v>
      </c>
      <c r="D48" s="160" t="s">
        <v>400</v>
      </c>
      <c r="E48" s="107">
        <v>13</v>
      </c>
    </row>
    <row r="49" spans="1:7" ht="14" thickBot="1">
      <c r="A49" s="187">
        <v>14</v>
      </c>
      <c r="B49" s="189">
        <v>0.600574086134678</v>
      </c>
      <c r="D49" s="160" t="s">
        <v>401</v>
      </c>
      <c r="E49" s="107">
        <v>14</v>
      </c>
    </row>
    <row r="50" spans="1:7" ht="14" thickBot="1">
      <c r="A50" s="187">
        <v>15</v>
      </c>
      <c r="B50" s="189">
        <v>0.57747508282180582</v>
      </c>
      <c r="D50" s="160" t="s">
        <v>402</v>
      </c>
      <c r="E50" s="107">
        <v>15</v>
      </c>
      <c r="F50" s="107" t="s">
        <v>341</v>
      </c>
      <c r="G50" s="107" t="s">
        <v>341</v>
      </c>
    </row>
    <row r="51" spans="1:7" ht="14" thickBot="1">
      <c r="A51" s="187">
        <v>16</v>
      </c>
      <c r="B51" s="189">
        <v>0.55526450271327477</v>
      </c>
      <c r="D51" s="160" t="s">
        <v>403</v>
      </c>
      <c r="E51" s="107">
        <v>16</v>
      </c>
    </row>
    <row r="52" spans="1:7" ht="14" thickBot="1">
      <c r="A52" s="187">
        <v>17</v>
      </c>
      <c r="B52" s="189">
        <v>0.53390817568584104</v>
      </c>
      <c r="D52" s="160" t="s">
        <v>404</v>
      </c>
      <c r="E52" s="107">
        <v>17</v>
      </c>
    </row>
    <row r="53" spans="1:7" ht="14" thickBot="1">
      <c r="A53" s="187">
        <v>18</v>
      </c>
      <c r="B53" s="189">
        <v>0.51337324585177024</v>
      </c>
      <c r="D53" s="160" t="s">
        <v>405</v>
      </c>
      <c r="E53" s="107">
        <v>18</v>
      </c>
    </row>
    <row r="54" spans="1:7" ht="14" thickBot="1">
      <c r="A54" s="187">
        <v>19</v>
      </c>
      <c r="B54" s="189">
        <v>0.49362812101131748</v>
      </c>
      <c r="D54" s="160" t="s">
        <v>406</v>
      </c>
      <c r="E54" s="107">
        <v>19</v>
      </c>
    </row>
    <row r="55" spans="1:7" ht="14" thickBot="1">
      <c r="A55" s="187">
        <v>20</v>
      </c>
      <c r="B55" s="189">
        <v>0.47464242404934376</v>
      </c>
      <c r="D55" s="160" t="s">
        <v>407</v>
      </c>
      <c r="E55" s="107">
        <v>20</v>
      </c>
    </row>
    <row r="56" spans="1:7" ht="14" thickBot="1">
      <c r="A56" s="187">
        <v>21</v>
      </c>
      <c r="B56" s="189">
        <v>0.45638694620129205</v>
      </c>
      <c r="D56" s="160" t="s">
        <v>408</v>
      </c>
      <c r="E56" s="107">
        <v>21</v>
      </c>
    </row>
    <row r="57" spans="1:7" ht="14" thickBot="1">
      <c r="A57" s="187">
        <v>22</v>
      </c>
      <c r="B57" s="189">
        <v>0.43883360211662686</v>
      </c>
      <c r="D57" s="160" t="s">
        <v>409</v>
      </c>
      <c r="E57" s="107">
        <v>22</v>
      </c>
    </row>
    <row r="58" spans="1:7" ht="14" thickBot="1">
      <c r="A58" s="187">
        <v>23</v>
      </c>
      <c r="B58" s="189">
        <v>0.42195538665060278</v>
      </c>
      <c r="D58" s="160" t="s">
        <v>410</v>
      </c>
      <c r="E58" s="107">
        <v>23</v>
      </c>
    </row>
    <row r="59" spans="1:7" ht="14" thickBot="1">
      <c r="A59" s="187">
        <v>24</v>
      </c>
      <c r="B59" s="189">
        <v>0.40572633331788732</v>
      </c>
      <c r="D59" s="160" t="s">
        <v>411</v>
      </c>
      <c r="E59" s="107">
        <v>24</v>
      </c>
    </row>
    <row r="60" spans="1:7" ht="14" thickBot="1">
      <c r="A60" s="187">
        <v>25</v>
      </c>
      <c r="B60" s="189">
        <v>0.39012147434412242</v>
      </c>
      <c r="D60" s="160" t="s">
        <v>412</v>
      </c>
      <c r="E60" s="107">
        <v>25</v>
      </c>
    </row>
    <row r="61" spans="1:7" ht="13.5">
      <c r="A61" s="188">
        <v>26</v>
      </c>
      <c r="B61" s="189">
        <v>0.37511680225396377</v>
      </c>
      <c r="D61" s="160" t="s">
        <v>413</v>
      </c>
      <c r="E61" s="107">
        <v>26</v>
      </c>
    </row>
    <row r="62" spans="1:7" ht="13.5">
      <c r="A62" s="188">
        <v>27</v>
      </c>
      <c r="B62" s="189">
        <v>0.36068923293650368</v>
      </c>
      <c r="D62" s="160" t="s">
        <v>414</v>
      </c>
      <c r="E62" s="107">
        <v>27</v>
      </c>
    </row>
    <row r="63" spans="1:7" ht="13.5">
      <c r="A63" s="188">
        <v>28</v>
      </c>
      <c r="B63" s="189">
        <v>0.3468165701312535</v>
      </c>
      <c r="D63" s="160" t="s">
        <v>415</v>
      </c>
      <c r="E63" s="107">
        <v>28</v>
      </c>
    </row>
    <row r="64" spans="1:7" ht="13.5">
      <c r="A64" s="188">
        <v>29</v>
      </c>
      <c r="B64" s="189">
        <v>0.3334774712800514</v>
      </c>
      <c r="D64" s="160" t="s">
        <v>416</v>
      </c>
      <c r="E64" s="107">
        <v>29</v>
      </c>
    </row>
    <row r="65" spans="1:10" ht="13.5">
      <c r="A65" s="188">
        <v>30</v>
      </c>
      <c r="B65" s="189">
        <v>0.32065141469235708</v>
      </c>
      <c r="D65" s="160" t="s">
        <v>417</v>
      </c>
      <c r="E65" s="107">
        <v>30</v>
      </c>
    </row>
    <row r="66" spans="1:10" ht="13.5">
      <c r="B66" s="189">
        <v>0.30831866797342034</v>
      </c>
      <c r="D66" s="160" t="s">
        <v>418</v>
      </c>
      <c r="E66" s="107">
        <v>31</v>
      </c>
    </row>
    <row r="67" spans="1:10" ht="13.5">
      <c r="B67" s="189"/>
      <c r="D67" s="160"/>
      <c r="E67" s="107">
        <v>0</v>
      </c>
    </row>
    <row r="68" spans="1:10" ht="13.5">
      <c r="B68" s="189"/>
      <c r="D68" s="160"/>
    </row>
    <row r="69" spans="1:10">
      <c r="A69" s="185">
        <f>'SP13-1'!I34</f>
        <v>0</v>
      </c>
      <c r="C69" s="107">
        <f>IF(A69="workplace",1,0)</f>
        <v>0</v>
      </c>
      <c r="D69" s="107">
        <f>IF(A69="school",2,0)</f>
        <v>0</v>
      </c>
      <c r="E69" s="107">
        <f>IF(A69="community",3,0)</f>
        <v>0</v>
      </c>
      <c r="F69" s="107">
        <f>SUM(C69:E69)</f>
        <v>0</v>
      </c>
    </row>
    <row r="70" spans="1:10">
      <c r="A70" s="185">
        <f>'SP13-1'!I31</f>
        <v>0</v>
      </c>
      <c r="C70" s="107">
        <f>IF(A70="CBD",1,0)</f>
        <v>0</v>
      </c>
      <c r="D70" s="107">
        <f>IF(A70="non-CBD",2,0)</f>
        <v>0</v>
      </c>
      <c r="E70" s="107">
        <f>IF(A70="primary",1,0)</f>
        <v>0</v>
      </c>
      <c r="F70" s="107">
        <f>IF(A70="intermediate/secondary",2,0)</f>
        <v>0</v>
      </c>
      <c r="G70" s="107">
        <f>IF(A70="standard",1,0)</f>
        <v>0</v>
      </c>
      <c r="H70" s="107">
        <f>IF(A70="low",2,0)</f>
        <v>0</v>
      </c>
      <c r="J70" s="107">
        <f>SUM(C70:H70)</f>
        <v>0</v>
      </c>
    </row>
    <row r="71" spans="1:10">
      <c r="A71" s="185">
        <f>'SP13-1'!I31</f>
        <v>0</v>
      </c>
      <c r="F71" s="107">
        <f>'SP13-4'!O15</f>
        <v>1</v>
      </c>
    </row>
    <row r="72" spans="1:10">
      <c r="A72" s="185">
        <f>'SP13-1'!I33</f>
        <v>0</v>
      </c>
      <c r="C72" s="107">
        <f>IF($A$72="wellington",2,0)</f>
        <v>0</v>
      </c>
      <c r="D72" s="107">
        <f>IF($A$72="auckland",1,0)</f>
        <v>0</v>
      </c>
      <c r="E72" s="107">
        <f>IF($A$72="christchurch",3,0)</f>
        <v>0</v>
      </c>
      <c r="F72" s="107">
        <f>IF($A$72="Other",3,0)</f>
        <v>0</v>
      </c>
      <c r="G72" s="107">
        <f>SUM(C72:F72)</f>
        <v>0</v>
      </c>
    </row>
    <row r="73" spans="1:10">
      <c r="A73" s="185"/>
    </row>
    <row r="77" spans="1:10">
      <c r="A77" s="107" t="s">
        <v>460</v>
      </c>
    </row>
    <row r="78" spans="1:10">
      <c r="A78" s="107" t="s">
        <v>477</v>
      </c>
    </row>
    <row r="79" spans="1:10">
      <c r="A79" s="107">
        <f>IF($A$72="wellington",2,0)</f>
        <v>0</v>
      </c>
      <c r="B79" s="107">
        <f>IF($A$72="auckland",0,0)</f>
        <v>0</v>
      </c>
      <c r="C79" s="107">
        <f>IF($A$72="christchurch",4,0)</f>
        <v>0</v>
      </c>
      <c r="D79" s="107">
        <f>IF($A$72="other",4,0)</f>
        <v>0</v>
      </c>
      <c r="E79" s="107">
        <f>SUM(A79:D79)</f>
        <v>0</v>
      </c>
    </row>
    <row r="80" spans="1:10">
      <c r="A80" s="107">
        <f>IF('SP13-1'!I31="with (alternative)",2,IF(F71&gt;1,F71,1))</f>
        <v>1</v>
      </c>
      <c r="E80" s="190" t="str">
        <f>IF(F69=1,A80+E79,"1")</f>
        <v>1</v>
      </c>
    </row>
    <row r="81" spans="1:10">
      <c r="A81" s="107" t="s">
        <v>478</v>
      </c>
    </row>
    <row r="82" spans="1:10">
      <c r="A82" s="107" t="str">
        <f>LOOKUP('SP13-4'!J15,{0,1,2,3,4,5,6},{"","low","low","medium","medium","high","high"})</f>
        <v/>
      </c>
      <c r="C82" s="107">
        <f>IF(A82="low",1,0)</f>
        <v>0</v>
      </c>
      <c r="D82" s="107">
        <f>IF(A82="medium",2,0)</f>
        <v>0</v>
      </c>
      <c r="E82" s="107">
        <f>IF(A82="high",3,0)</f>
        <v>0</v>
      </c>
      <c r="F82" s="107">
        <f>SUM(C82:E82)</f>
        <v>0</v>
      </c>
    </row>
    <row r="83" spans="1:10">
      <c r="A83" s="107">
        <f>IF(A70="CBD",0,3)</f>
        <v>3</v>
      </c>
      <c r="E83" s="190">
        <f>F82+A83</f>
        <v>3</v>
      </c>
      <c r="G83" s="186">
        <f ca="1">OFFSET(C87,E80,E83+1)</f>
        <v>0</v>
      </c>
    </row>
    <row r="85" spans="1:10" ht="13.5">
      <c r="A85" s="519" t="s">
        <v>167</v>
      </c>
      <c r="B85" s="520"/>
      <c r="C85" s="525" t="s">
        <v>460</v>
      </c>
      <c r="D85" s="525"/>
      <c r="E85" s="526" t="s">
        <v>449</v>
      </c>
      <c r="F85" s="526"/>
      <c r="G85" s="526"/>
      <c r="H85" s="527" t="s">
        <v>450</v>
      </c>
      <c r="I85" s="527"/>
      <c r="J85" s="527"/>
    </row>
    <row r="86" spans="1:10" ht="13.5">
      <c r="A86" s="521"/>
      <c r="B86" s="522"/>
      <c r="C86" s="528" t="s">
        <v>461</v>
      </c>
      <c r="D86" s="529"/>
      <c r="E86" s="191" t="s">
        <v>462</v>
      </c>
      <c r="F86" s="191" t="s">
        <v>463</v>
      </c>
      <c r="G86" s="191" t="s">
        <v>464</v>
      </c>
      <c r="H86" s="192" t="s">
        <v>462</v>
      </c>
      <c r="I86" s="192" t="s">
        <v>463</v>
      </c>
      <c r="J86" s="192" t="s">
        <v>464</v>
      </c>
    </row>
    <row r="87" spans="1:10" ht="14" thickBot="1">
      <c r="A87" s="523"/>
      <c r="B87" s="524"/>
      <c r="C87" s="530" t="s">
        <v>465</v>
      </c>
      <c r="D87" s="531"/>
      <c r="E87" s="193" t="s">
        <v>466</v>
      </c>
      <c r="F87" s="193" t="s">
        <v>467</v>
      </c>
      <c r="G87" s="194" t="s">
        <v>468</v>
      </c>
      <c r="H87" s="194" t="s">
        <v>466</v>
      </c>
      <c r="I87" s="194" t="s">
        <v>467</v>
      </c>
      <c r="J87" s="194" t="s">
        <v>468</v>
      </c>
    </row>
    <row r="88" spans="1:10" ht="14" thickBot="1">
      <c r="A88" s="537" t="s">
        <v>333</v>
      </c>
      <c r="B88" s="537"/>
      <c r="C88" s="536" t="s">
        <v>469</v>
      </c>
      <c r="D88" s="536"/>
      <c r="E88" s="195">
        <v>0</v>
      </c>
      <c r="F88" s="196">
        <v>188.51</v>
      </c>
      <c r="G88" s="196">
        <v>0</v>
      </c>
      <c r="H88" s="197">
        <v>0</v>
      </c>
      <c r="I88" s="196">
        <v>165.51</v>
      </c>
      <c r="J88" s="196">
        <v>0</v>
      </c>
    </row>
    <row r="89" spans="1:10" ht="14" thickBot="1">
      <c r="A89" s="537"/>
      <c r="B89" s="537"/>
      <c r="C89" s="537" t="s">
        <v>479</v>
      </c>
      <c r="D89" s="537"/>
      <c r="E89" s="198">
        <v>0</v>
      </c>
      <c r="F89" s="187">
        <v>214.47</v>
      </c>
      <c r="G89" s="187">
        <v>616.23</v>
      </c>
      <c r="H89" s="188">
        <v>0</v>
      </c>
      <c r="I89" s="187">
        <v>191.47</v>
      </c>
      <c r="J89" s="187">
        <v>556.89</v>
      </c>
    </row>
    <row r="90" spans="1:10" ht="14" thickBot="1">
      <c r="A90" s="537" t="s">
        <v>337</v>
      </c>
      <c r="B90" s="537"/>
      <c r="C90" s="536" t="s">
        <v>469</v>
      </c>
      <c r="D90" s="536"/>
      <c r="E90" s="198">
        <v>0</v>
      </c>
      <c r="F90" s="187">
        <v>170.88</v>
      </c>
      <c r="G90" s="187">
        <v>0</v>
      </c>
      <c r="H90" s="188">
        <v>0</v>
      </c>
      <c r="I90" s="187">
        <v>147.88</v>
      </c>
      <c r="J90" s="187">
        <v>0</v>
      </c>
    </row>
    <row r="91" spans="1:10" ht="14" thickBot="1">
      <c r="A91" s="537"/>
      <c r="B91" s="537"/>
      <c r="C91" s="537" t="s">
        <v>479</v>
      </c>
      <c r="D91" s="537"/>
      <c r="E91" s="198">
        <v>0</v>
      </c>
      <c r="F91" s="187">
        <v>191.97</v>
      </c>
      <c r="G91" s="187">
        <v>554.77</v>
      </c>
      <c r="H91" s="188">
        <v>0</v>
      </c>
      <c r="I91" s="187">
        <v>168.97</v>
      </c>
      <c r="J91" s="187">
        <v>495.43</v>
      </c>
    </row>
    <row r="92" spans="1:10" ht="14" thickBot="1">
      <c r="A92" s="532" t="s">
        <v>470</v>
      </c>
      <c r="B92" s="533"/>
      <c r="C92" s="536" t="s">
        <v>469</v>
      </c>
      <c r="D92" s="536"/>
      <c r="E92" s="198">
        <v>0</v>
      </c>
      <c r="F92" s="187">
        <v>61.97</v>
      </c>
      <c r="G92" s="187">
        <v>0</v>
      </c>
      <c r="H92" s="188">
        <v>0</v>
      </c>
      <c r="I92" s="187">
        <v>61.97</v>
      </c>
      <c r="J92" s="187">
        <v>0</v>
      </c>
    </row>
    <row r="93" spans="1:10" ht="14" thickBot="1">
      <c r="A93" s="534"/>
      <c r="B93" s="535"/>
      <c r="C93" s="537" t="s">
        <v>479</v>
      </c>
      <c r="D93" s="537"/>
      <c r="E93" s="183">
        <v>0</v>
      </c>
      <c r="F93" s="187">
        <v>58.21</v>
      </c>
      <c r="G93" s="187">
        <v>196.51</v>
      </c>
      <c r="H93" s="187">
        <v>0</v>
      </c>
      <c r="I93" s="187">
        <v>58.21</v>
      </c>
      <c r="J93" s="187">
        <v>196.51</v>
      </c>
    </row>
    <row r="95" spans="1:10">
      <c r="A95" s="107" t="s">
        <v>475</v>
      </c>
    </row>
    <row r="96" spans="1:10">
      <c r="A96" s="107">
        <f>G72</f>
        <v>0</v>
      </c>
      <c r="B96" s="107">
        <f>J70</f>
        <v>0</v>
      </c>
      <c r="C96" s="199">
        <f ca="1">OFFSET(D99,A96,B96)</f>
        <v>0</v>
      </c>
    </row>
    <row r="99" spans="1:8" ht="14" thickBot="1">
      <c r="A99" s="200" t="s">
        <v>167</v>
      </c>
      <c r="B99" s="201"/>
      <c r="C99" s="201"/>
      <c r="D99" s="202"/>
      <c r="E99" s="203" t="s">
        <v>471</v>
      </c>
      <c r="F99" s="203" t="s">
        <v>472</v>
      </c>
      <c r="G99" s="204"/>
      <c r="H99" s="205"/>
    </row>
    <row r="100" spans="1:8" ht="14" thickBot="1">
      <c r="A100" s="206" t="s">
        <v>333</v>
      </c>
      <c r="B100" s="207"/>
      <c r="C100" s="207"/>
      <c r="D100" s="208"/>
      <c r="E100" s="209">
        <v>85.35</v>
      </c>
      <c r="F100" s="210">
        <v>141.74</v>
      </c>
      <c r="G100" s="207"/>
      <c r="H100" s="208"/>
    </row>
    <row r="101" spans="1:8" ht="14" thickBot="1">
      <c r="A101" s="206" t="s">
        <v>337</v>
      </c>
      <c r="B101" s="207"/>
      <c r="C101" s="207"/>
      <c r="D101" s="208"/>
      <c r="E101" s="211">
        <v>82.7</v>
      </c>
      <c r="F101" s="212">
        <v>121.17</v>
      </c>
      <c r="G101" s="207"/>
      <c r="H101" s="208"/>
    </row>
    <row r="102" spans="1:8" ht="14" thickBot="1">
      <c r="A102" s="206" t="s">
        <v>473</v>
      </c>
      <c r="B102" s="207"/>
      <c r="C102" s="207"/>
      <c r="D102" s="208"/>
      <c r="E102" s="211">
        <v>74.83</v>
      </c>
      <c r="F102" s="212">
        <v>77.97</v>
      </c>
      <c r="G102" s="207"/>
      <c r="H102" s="208"/>
    </row>
    <row r="105" spans="1:8">
      <c r="A105" s="107" t="s">
        <v>480</v>
      </c>
    </row>
    <row r="106" spans="1:8">
      <c r="A106" s="107">
        <f>$G$72</f>
        <v>0</v>
      </c>
      <c r="B106" s="107">
        <f>J70</f>
        <v>0</v>
      </c>
      <c r="C106" s="186">
        <f ca="1">IF('SP13-1'!I33=0,,OFFSET(D108,A106,B106))</f>
        <v>0</v>
      </c>
    </row>
    <row r="108" spans="1:8" ht="14" thickBot="1">
      <c r="A108" s="200" t="s">
        <v>167</v>
      </c>
      <c r="B108" s="201"/>
      <c r="C108" s="201"/>
      <c r="D108" s="202"/>
      <c r="E108" s="203" t="s">
        <v>469</v>
      </c>
      <c r="F108" s="203" t="s">
        <v>462</v>
      </c>
      <c r="G108" s="204"/>
      <c r="H108" s="205"/>
    </row>
    <row r="109" spans="1:8" ht="14" thickBot="1">
      <c r="A109" s="206" t="s">
        <v>333</v>
      </c>
      <c r="B109" s="207"/>
      <c r="C109" s="207"/>
      <c r="D109" s="208"/>
      <c r="E109" s="209">
        <v>139.11000000000001</v>
      </c>
      <c r="F109" s="210">
        <v>42.57</v>
      </c>
      <c r="G109" s="207"/>
      <c r="H109" s="208"/>
    </row>
    <row r="110" spans="1:8" ht="14" thickBot="1">
      <c r="A110" s="206" t="s">
        <v>337</v>
      </c>
      <c r="B110" s="207"/>
      <c r="C110" s="207"/>
      <c r="D110" s="208"/>
      <c r="E110" s="211">
        <v>158.72</v>
      </c>
      <c r="F110" s="212">
        <v>49.25</v>
      </c>
      <c r="G110" s="207"/>
      <c r="H110" s="208"/>
    </row>
    <row r="111" spans="1:8" ht="14" thickBot="1">
      <c r="A111" s="206" t="s">
        <v>473</v>
      </c>
      <c r="B111" s="207"/>
      <c r="C111" s="207"/>
      <c r="D111" s="208"/>
      <c r="E111" s="211">
        <v>192.45</v>
      </c>
      <c r="F111" s="212">
        <v>39.19</v>
      </c>
      <c r="G111" s="207"/>
      <c r="H111" s="208"/>
    </row>
    <row r="113" spans="4:6">
      <c r="D113" s="107" t="s">
        <v>481</v>
      </c>
      <c r="E113" s="107">
        <f ca="1">G83</f>
        <v>0</v>
      </c>
      <c r="F113" s="213">
        <f ca="1">OFFSET(E112,F69,)</f>
        <v>0</v>
      </c>
    </row>
    <row r="114" spans="4:6">
      <c r="E114" s="107">
        <f ca="1">C96</f>
        <v>0</v>
      </c>
    </row>
    <row r="115" spans="4:6">
      <c r="E115" s="107">
        <f ca="1">C106</f>
        <v>0</v>
      </c>
    </row>
  </sheetData>
  <sheetProtection selectLockedCells="1"/>
  <protectedRanges>
    <protectedRange sqref="F91:J91" name="Range5_1"/>
  </protectedRanges>
  <mergeCells count="15">
    <mergeCell ref="A92:B93"/>
    <mergeCell ref="C92:D92"/>
    <mergeCell ref="C93:D93"/>
    <mergeCell ref="A88:B89"/>
    <mergeCell ref="C88:D88"/>
    <mergeCell ref="C89:D89"/>
    <mergeCell ref="A90:B91"/>
    <mergeCell ref="C90:D90"/>
    <mergeCell ref="C91:D91"/>
    <mergeCell ref="A85:B87"/>
    <mergeCell ref="C85:D85"/>
    <mergeCell ref="E85:G85"/>
    <mergeCell ref="H85:J85"/>
    <mergeCell ref="C86:D86"/>
    <mergeCell ref="C87:D87"/>
  </mergeCell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60A09-2D8E-4CB7-8BBD-556B8048A0DB}">
  <dimension ref="A1"/>
  <sheetViews>
    <sheetView workbookViewId="0">
      <selection activeCell="N33" sqref="N33"/>
    </sheetView>
  </sheetViews>
  <sheetFormatPr defaultColWidth="9" defaultRowHeight="12.5"/>
  <cols>
    <col min="1" max="16384" width="9" style="107"/>
  </cols>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E5F4D-1D2C-4E86-839F-2FF2413EF49A}">
  <dimension ref="A1"/>
  <sheetViews>
    <sheetView workbookViewId="0">
      <selection activeCell="F7" sqref="F7:H7"/>
    </sheetView>
  </sheetViews>
  <sheetFormatPr defaultColWidth="9" defaultRowHeight="12.5"/>
  <cols>
    <col min="1" max="16384" width="9" style="107"/>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E2F78-94CC-4A3B-B725-D96D144B965C}">
  <dimension ref="A1"/>
  <sheetViews>
    <sheetView workbookViewId="0">
      <selection activeCell="F7" sqref="F7:H7"/>
    </sheetView>
  </sheetViews>
  <sheetFormatPr defaultColWidth="9" defaultRowHeight="12.5"/>
  <cols>
    <col min="1" max="16384" width="9" style="107"/>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6F417-3027-4403-A71B-7620B43EC1AA}">
  <dimension ref="A1"/>
  <sheetViews>
    <sheetView workbookViewId="0">
      <selection activeCell="F7" sqref="F7:H7"/>
    </sheetView>
  </sheetViews>
  <sheetFormatPr defaultColWidth="9" defaultRowHeight="12.5"/>
  <cols>
    <col min="1" max="16384" width="9" style="107"/>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97"/>
  <sheetViews>
    <sheetView topLeftCell="A73" workbookViewId="0">
      <selection activeCell="G19" sqref="G19"/>
    </sheetView>
  </sheetViews>
  <sheetFormatPr defaultColWidth="11" defaultRowHeight="15.5"/>
  <cols>
    <col min="1" max="1" width="44.58203125" customWidth="1"/>
    <col min="2" max="2" width="4.58203125" customWidth="1"/>
    <col min="3" max="3" width="46.83203125" customWidth="1"/>
    <col min="4" max="4" width="4.08203125" customWidth="1"/>
    <col min="5" max="5" width="45.83203125" customWidth="1"/>
    <col min="6" max="6" width="4.58203125" customWidth="1"/>
    <col min="7" max="7" width="47.83203125" customWidth="1"/>
    <col min="8" max="8" width="4.58203125" customWidth="1"/>
    <col min="9" max="9" width="48.5" customWidth="1"/>
  </cols>
  <sheetData>
    <row r="1" spans="1:9">
      <c r="A1" t="s">
        <v>49</v>
      </c>
      <c r="C1" t="s">
        <v>50</v>
      </c>
      <c r="E1" t="s">
        <v>51</v>
      </c>
      <c r="G1" t="s">
        <v>52</v>
      </c>
      <c r="I1" t="s">
        <v>53</v>
      </c>
    </row>
    <row r="2" spans="1:9">
      <c r="A2" t="s">
        <v>30</v>
      </c>
      <c r="C2" t="s">
        <v>54</v>
      </c>
      <c r="E2" t="s">
        <v>55</v>
      </c>
      <c r="G2" t="s">
        <v>56</v>
      </c>
      <c r="I2" t="s">
        <v>47</v>
      </c>
    </row>
    <row r="3" spans="1:9">
      <c r="A3" t="s">
        <v>57</v>
      </c>
      <c r="C3" t="s">
        <v>58</v>
      </c>
      <c r="E3" t="s">
        <v>36</v>
      </c>
      <c r="G3" t="s">
        <v>59</v>
      </c>
      <c r="I3" t="s">
        <v>60</v>
      </c>
    </row>
    <row r="4" spans="1:9">
      <c r="A4" s="18" t="s">
        <v>61</v>
      </c>
      <c r="E4" t="s">
        <v>62</v>
      </c>
      <c r="G4" t="s">
        <v>39</v>
      </c>
      <c r="I4" t="s">
        <v>63</v>
      </c>
    </row>
    <row r="5" spans="1:9">
      <c r="A5" s="18" t="s">
        <v>32</v>
      </c>
      <c r="E5" t="s">
        <v>64</v>
      </c>
      <c r="G5" t="s">
        <v>42</v>
      </c>
      <c r="I5" t="s">
        <v>65</v>
      </c>
    </row>
    <row r="6" spans="1:9">
      <c r="A6" s="18" t="s">
        <v>66</v>
      </c>
      <c r="E6" t="s">
        <v>67</v>
      </c>
      <c r="G6" t="s">
        <v>58</v>
      </c>
      <c r="I6" s="18" t="s">
        <v>68</v>
      </c>
    </row>
    <row r="7" spans="1:9">
      <c r="A7" s="18" t="s">
        <v>69</v>
      </c>
      <c r="E7" t="s">
        <v>70</v>
      </c>
      <c r="I7" t="s">
        <v>71</v>
      </c>
    </row>
    <row r="8" spans="1:9">
      <c r="A8" s="19" t="s">
        <v>58</v>
      </c>
      <c r="C8" t="s">
        <v>72</v>
      </c>
      <c r="E8" t="s">
        <v>58</v>
      </c>
      <c r="I8" t="s">
        <v>73</v>
      </c>
    </row>
    <row r="9" spans="1:9">
      <c r="C9" s="20" t="s">
        <v>74</v>
      </c>
      <c r="I9" t="s">
        <v>45</v>
      </c>
    </row>
    <row r="10" spans="1:9">
      <c r="C10" s="18" t="s">
        <v>75</v>
      </c>
      <c r="I10" t="s">
        <v>58</v>
      </c>
    </row>
    <row r="11" spans="1:9">
      <c r="C11" s="20" t="s">
        <v>31</v>
      </c>
    </row>
    <row r="12" spans="1:9">
      <c r="A12" t="s">
        <v>72</v>
      </c>
      <c r="C12" s="18" t="s">
        <v>76</v>
      </c>
    </row>
    <row r="13" spans="1:9">
      <c r="A13" s="10" t="s">
        <v>77</v>
      </c>
      <c r="C13" s="18" t="s">
        <v>78</v>
      </c>
    </row>
    <row r="14" spans="1:9">
      <c r="A14" s="20" t="s">
        <v>74</v>
      </c>
      <c r="C14" s="20" t="s">
        <v>79</v>
      </c>
    </row>
    <row r="15" spans="1:9">
      <c r="A15" s="18" t="s">
        <v>75</v>
      </c>
      <c r="C15" s="18" t="s">
        <v>80</v>
      </c>
    </row>
    <row r="16" spans="1:9">
      <c r="A16" s="20" t="s">
        <v>31</v>
      </c>
      <c r="C16" s="20" t="s">
        <v>81</v>
      </c>
    </row>
    <row r="17" spans="1:3">
      <c r="A17" s="18" t="s">
        <v>76</v>
      </c>
      <c r="C17" s="18" t="s">
        <v>33</v>
      </c>
    </row>
    <row r="18" spans="1:3">
      <c r="A18" s="10" t="s">
        <v>57</v>
      </c>
      <c r="C18" s="20" t="s">
        <v>82</v>
      </c>
    </row>
    <row r="19" spans="1:3">
      <c r="A19" s="18" t="s">
        <v>78</v>
      </c>
      <c r="C19" s="18" t="s">
        <v>83</v>
      </c>
    </row>
    <row r="20" spans="1:3">
      <c r="A20" s="20" t="s">
        <v>79</v>
      </c>
      <c r="C20" s="19" t="s">
        <v>84</v>
      </c>
    </row>
    <row r="21" spans="1:3">
      <c r="A21" s="18" t="s">
        <v>80</v>
      </c>
      <c r="C21" s="18" t="s">
        <v>85</v>
      </c>
    </row>
    <row r="22" spans="1:3">
      <c r="A22" s="10" t="s">
        <v>61</v>
      </c>
      <c r="C22" s="19" t="s">
        <v>86</v>
      </c>
    </row>
    <row r="23" spans="1:3">
      <c r="A23" s="20" t="s">
        <v>81</v>
      </c>
      <c r="C23" s="18" t="s">
        <v>87</v>
      </c>
    </row>
    <row r="24" spans="1:3">
      <c r="A24" s="10" t="s">
        <v>32</v>
      </c>
      <c r="C24" s="18" t="s">
        <v>88</v>
      </c>
    </row>
    <row r="25" spans="1:3">
      <c r="A25" s="18" t="s">
        <v>33</v>
      </c>
      <c r="C25" s="18" t="s">
        <v>89</v>
      </c>
    </row>
    <row r="26" spans="1:3">
      <c r="A26" s="10" t="s">
        <v>66</v>
      </c>
      <c r="C26" s="19" t="s">
        <v>90</v>
      </c>
    </row>
    <row r="27" spans="1:3">
      <c r="A27" s="20" t="s">
        <v>82</v>
      </c>
      <c r="C27" s="18" t="s">
        <v>91</v>
      </c>
    </row>
    <row r="28" spans="1:3">
      <c r="A28" s="18" t="s">
        <v>83</v>
      </c>
      <c r="C28" s="18" t="s">
        <v>92</v>
      </c>
    </row>
    <row r="29" spans="1:3">
      <c r="A29" s="10" t="s">
        <v>69</v>
      </c>
      <c r="C29" s="18" t="s">
        <v>93</v>
      </c>
    </row>
    <row r="30" spans="1:3">
      <c r="A30" s="19" t="s">
        <v>84</v>
      </c>
      <c r="C30" s="18" t="s">
        <v>94</v>
      </c>
    </row>
    <row r="31" spans="1:3">
      <c r="A31" s="11" t="s">
        <v>54</v>
      </c>
      <c r="C31" s="18" t="s">
        <v>95</v>
      </c>
    </row>
    <row r="32" spans="1:3">
      <c r="A32" s="18" t="s">
        <v>85</v>
      </c>
      <c r="C32" s="19" t="s">
        <v>96</v>
      </c>
    </row>
    <row r="33" spans="1:3">
      <c r="A33" s="19" t="s">
        <v>86</v>
      </c>
      <c r="C33" s="19" t="s">
        <v>97</v>
      </c>
    </row>
    <row r="34" spans="1:3">
      <c r="A34" s="11" t="s">
        <v>55</v>
      </c>
      <c r="C34" s="18" t="s">
        <v>98</v>
      </c>
    </row>
    <row r="35" spans="1:3">
      <c r="A35" s="18" t="s">
        <v>87</v>
      </c>
      <c r="C35" s="19" t="s">
        <v>99</v>
      </c>
    </row>
    <row r="36" spans="1:3">
      <c r="A36" s="18" t="s">
        <v>88</v>
      </c>
      <c r="C36" s="18" t="s">
        <v>40</v>
      </c>
    </row>
    <row r="37" spans="1:3">
      <c r="A37" s="18" t="s">
        <v>89</v>
      </c>
      <c r="C37" s="68" t="s">
        <v>41</v>
      </c>
    </row>
    <row r="38" spans="1:3">
      <c r="A38" s="19" t="s">
        <v>90</v>
      </c>
      <c r="C38" s="18" t="s">
        <v>43</v>
      </c>
    </row>
    <row r="39" spans="1:3">
      <c r="A39" s="11" t="s">
        <v>36</v>
      </c>
      <c r="C39" s="18" t="s">
        <v>100</v>
      </c>
    </row>
    <row r="40" spans="1:3">
      <c r="A40" s="18" t="s">
        <v>91</v>
      </c>
      <c r="C40" s="19" t="s">
        <v>101</v>
      </c>
    </row>
    <row r="41" spans="1:3">
      <c r="A41" s="18" t="s">
        <v>92</v>
      </c>
      <c r="C41" s="18" t="s">
        <v>102</v>
      </c>
    </row>
    <row r="42" spans="1:3">
      <c r="A42" s="18" t="s">
        <v>93</v>
      </c>
      <c r="C42" s="18" t="s">
        <v>103</v>
      </c>
    </row>
    <row r="43" spans="1:3">
      <c r="A43" s="18" t="s">
        <v>94</v>
      </c>
      <c r="C43" s="18" t="s">
        <v>104</v>
      </c>
    </row>
    <row r="44" spans="1:3">
      <c r="A44" s="18" t="s">
        <v>95</v>
      </c>
      <c r="C44" s="18" t="s">
        <v>105</v>
      </c>
    </row>
    <row r="45" spans="1:3">
      <c r="A45" s="19" t="s">
        <v>96</v>
      </c>
      <c r="C45" s="18" t="s">
        <v>106</v>
      </c>
    </row>
    <row r="46" spans="1:3">
      <c r="A46" s="11" t="s">
        <v>56</v>
      </c>
      <c r="C46" s="18" t="s">
        <v>107</v>
      </c>
    </row>
    <row r="47" spans="1:3">
      <c r="A47" s="19" t="s">
        <v>97</v>
      </c>
      <c r="C47" s="18" t="s">
        <v>108</v>
      </c>
    </row>
    <row r="48" spans="1:3">
      <c r="A48" s="11" t="s">
        <v>59</v>
      </c>
      <c r="C48" s="18" t="s">
        <v>109</v>
      </c>
    </row>
    <row r="49" spans="1:3">
      <c r="A49" s="18" t="s">
        <v>98</v>
      </c>
      <c r="C49" s="18" t="s">
        <v>110</v>
      </c>
    </row>
    <row r="50" spans="1:3">
      <c r="A50" s="19" t="s">
        <v>99</v>
      </c>
      <c r="C50" s="19" t="s">
        <v>37</v>
      </c>
    </row>
    <row r="51" spans="1:3">
      <c r="A51" s="11" t="s">
        <v>39</v>
      </c>
      <c r="C51" s="18" t="s">
        <v>111</v>
      </c>
    </row>
    <row r="52" spans="1:3">
      <c r="A52" s="18" t="s">
        <v>40</v>
      </c>
      <c r="C52" s="18" t="s">
        <v>112</v>
      </c>
    </row>
    <row r="53" spans="1:3">
      <c r="A53" s="19" t="s">
        <v>113</v>
      </c>
      <c r="C53" s="18" t="s">
        <v>114</v>
      </c>
    </row>
    <row r="54" spans="1:3">
      <c r="A54" s="11" t="s">
        <v>42</v>
      </c>
      <c r="C54" s="18" t="s">
        <v>115</v>
      </c>
    </row>
    <row r="55" spans="1:3">
      <c r="A55" s="18" t="s">
        <v>43</v>
      </c>
      <c r="C55" s="18" t="s">
        <v>116</v>
      </c>
    </row>
    <row r="56" spans="1:3">
      <c r="A56" s="18" t="s">
        <v>100</v>
      </c>
      <c r="C56" s="18" t="s">
        <v>117</v>
      </c>
    </row>
    <row r="57" spans="1:3">
      <c r="A57" s="19" t="s">
        <v>101</v>
      </c>
      <c r="C57" s="18" t="s">
        <v>118</v>
      </c>
    </row>
    <row r="58" spans="1:3">
      <c r="A58" s="11" t="s">
        <v>47</v>
      </c>
      <c r="C58" s="18" t="s">
        <v>119</v>
      </c>
    </row>
    <row r="59" spans="1:3">
      <c r="A59" s="18" t="s">
        <v>102</v>
      </c>
      <c r="C59" s="18" t="s">
        <v>120</v>
      </c>
    </row>
    <row r="60" spans="1:3">
      <c r="A60" s="18" t="s">
        <v>103</v>
      </c>
      <c r="C60" s="18" t="s">
        <v>121</v>
      </c>
    </row>
    <row r="61" spans="1:3">
      <c r="A61" s="18" t="s">
        <v>104</v>
      </c>
      <c r="C61" s="18" t="s">
        <v>122</v>
      </c>
    </row>
    <row r="62" spans="1:3">
      <c r="A62" s="18" t="s">
        <v>105</v>
      </c>
      <c r="C62" s="18" t="s">
        <v>123</v>
      </c>
    </row>
    <row r="63" spans="1:3">
      <c r="A63" s="18" t="s">
        <v>106</v>
      </c>
      <c r="C63" s="19" t="s">
        <v>124</v>
      </c>
    </row>
    <row r="64" spans="1:3">
      <c r="A64" s="18" t="s">
        <v>107</v>
      </c>
      <c r="C64" s="19" t="s">
        <v>125</v>
      </c>
    </row>
    <row r="65" spans="1:3">
      <c r="A65" s="18" t="s">
        <v>108</v>
      </c>
      <c r="C65" s="18" t="s">
        <v>126</v>
      </c>
    </row>
    <row r="66" spans="1:3">
      <c r="A66" s="18" t="s">
        <v>109</v>
      </c>
      <c r="C66" s="18" t="s">
        <v>127</v>
      </c>
    </row>
    <row r="67" spans="1:3">
      <c r="A67" s="18" t="s">
        <v>110</v>
      </c>
      <c r="C67" s="19" t="s">
        <v>128</v>
      </c>
    </row>
    <row r="68" spans="1:3">
      <c r="A68" s="19" t="s">
        <v>37</v>
      </c>
      <c r="C68" s="18" t="s">
        <v>129</v>
      </c>
    </row>
    <row r="69" spans="1:3">
      <c r="A69" s="11" t="s">
        <v>60</v>
      </c>
      <c r="C69" s="19" t="s">
        <v>130</v>
      </c>
    </row>
    <row r="70" spans="1:3">
      <c r="A70" s="18" t="s">
        <v>111</v>
      </c>
      <c r="C70" s="19" t="s">
        <v>131</v>
      </c>
    </row>
    <row r="71" spans="1:3">
      <c r="A71" s="18" t="s">
        <v>112</v>
      </c>
      <c r="C71" s="19" t="s">
        <v>132</v>
      </c>
    </row>
    <row r="72" spans="1:3">
      <c r="A72" s="18" t="s">
        <v>114</v>
      </c>
      <c r="C72" s="19" t="s">
        <v>46</v>
      </c>
    </row>
    <row r="73" spans="1:3">
      <c r="A73" s="18" t="s">
        <v>115</v>
      </c>
      <c r="C73" s="15" t="s">
        <v>133</v>
      </c>
    </row>
    <row r="74" spans="1:3">
      <c r="A74" s="18" t="s">
        <v>116</v>
      </c>
    </row>
    <row r="75" spans="1:3">
      <c r="A75" s="18" t="s">
        <v>117</v>
      </c>
    </row>
    <row r="76" spans="1:3">
      <c r="A76" s="18" t="s">
        <v>118</v>
      </c>
    </row>
    <row r="77" spans="1:3">
      <c r="A77" s="18" t="s">
        <v>119</v>
      </c>
    </row>
    <row r="78" spans="1:3">
      <c r="A78" s="18" t="s">
        <v>120</v>
      </c>
    </row>
    <row r="79" spans="1:3">
      <c r="A79" s="18" t="s">
        <v>121</v>
      </c>
    </row>
    <row r="80" spans="1:3">
      <c r="A80" s="18" t="s">
        <v>122</v>
      </c>
    </row>
    <row r="81" spans="1:1">
      <c r="A81" s="18" t="s">
        <v>123</v>
      </c>
    </row>
    <row r="82" spans="1:1">
      <c r="A82" s="19" t="s">
        <v>124</v>
      </c>
    </row>
    <row r="83" spans="1:1">
      <c r="A83" s="11" t="s">
        <v>63</v>
      </c>
    </row>
    <row r="84" spans="1:1">
      <c r="A84" s="19" t="s">
        <v>125</v>
      </c>
    </row>
    <row r="85" spans="1:1">
      <c r="A85" s="11" t="s">
        <v>65</v>
      </c>
    </row>
    <row r="86" spans="1:1">
      <c r="A86" s="18" t="s">
        <v>126</v>
      </c>
    </row>
    <row r="87" spans="1:1">
      <c r="A87" s="18" t="s">
        <v>127</v>
      </c>
    </row>
    <row r="88" spans="1:1">
      <c r="A88" s="19" t="s">
        <v>128</v>
      </c>
    </row>
    <row r="89" spans="1:1">
      <c r="A89" s="11" t="s">
        <v>68</v>
      </c>
    </row>
    <row r="90" spans="1:1">
      <c r="A90" s="18" t="s">
        <v>129</v>
      </c>
    </row>
    <row r="91" spans="1:1">
      <c r="A91" s="19" t="s">
        <v>130</v>
      </c>
    </row>
    <row r="92" spans="1:1">
      <c r="A92" s="11" t="s">
        <v>71</v>
      </c>
    </row>
    <row r="93" spans="1:1">
      <c r="A93" s="19" t="s">
        <v>131</v>
      </c>
    </row>
    <row r="94" spans="1:1">
      <c r="A94" s="11" t="s">
        <v>73</v>
      </c>
    </row>
    <row r="95" spans="1:1">
      <c r="A95" s="19" t="s">
        <v>132</v>
      </c>
    </row>
    <row r="96" spans="1:1">
      <c r="A96" s="11" t="s">
        <v>45</v>
      </c>
    </row>
    <row r="97" spans="1:1">
      <c r="A97" s="19" t="s">
        <v>46</v>
      </c>
    </row>
  </sheetData>
  <pageMargins left="0.75" right="0.75" top="1" bottom="1" header="0.5" footer="0.5"/>
  <tableParts count="7">
    <tablePart r:id="rId1"/>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154D8-F417-4D97-9AB1-A83191CA8C5B}">
  <sheetPr>
    <pageSetUpPr fitToPage="1"/>
  </sheetPr>
  <dimension ref="A1:N363"/>
  <sheetViews>
    <sheetView topLeftCell="D1" zoomScaleNormal="100" workbookViewId="0">
      <selection activeCell="G19" sqref="G19"/>
    </sheetView>
  </sheetViews>
  <sheetFormatPr defaultRowHeight="12.5"/>
  <cols>
    <col min="1" max="1" width="27.58203125" style="214" hidden="1" customWidth="1"/>
    <col min="2" max="2" width="10" style="214" hidden="1" customWidth="1"/>
    <col min="3" max="3" width="6.08203125" style="214" hidden="1" customWidth="1"/>
    <col min="4" max="4" width="39.83203125" style="216" customWidth="1"/>
    <col min="5" max="5" width="8.75" style="216" bestFit="1" customWidth="1"/>
    <col min="6" max="10" width="13.08203125" style="216" customWidth="1"/>
    <col min="11" max="11" width="3.08203125" style="216" customWidth="1"/>
    <col min="12" max="12" width="100.08203125" style="216" customWidth="1"/>
    <col min="13" max="13" width="2.25" style="216" customWidth="1"/>
    <col min="14" max="256" width="9" style="214"/>
    <col min="257" max="259" width="0" style="214" hidden="1" customWidth="1"/>
    <col min="260" max="260" width="39.83203125" style="214" customWidth="1"/>
    <col min="261" max="261" width="8.75" style="214" bestFit="1" customWidth="1"/>
    <col min="262" max="266" width="13.08203125" style="214" customWidth="1"/>
    <col min="267" max="267" width="3.08203125" style="214" customWidth="1"/>
    <col min="268" max="268" width="100.08203125" style="214" customWidth="1"/>
    <col min="269" max="269" width="2.25" style="214" customWidth="1"/>
    <col min="270" max="512" width="9" style="214"/>
    <col min="513" max="515" width="0" style="214" hidden="1" customWidth="1"/>
    <col min="516" max="516" width="39.83203125" style="214" customWidth="1"/>
    <col min="517" max="517" width="8.75" style="214" bestFit="1" customWidth="1"/>
    <col min="518" max="522" width="13.08203125" style="214" customWidth="1"/>
    <col min="523" max="523" width="3.08203125" style="214" customWidth="1"/>
    <col min="524" max="524" width="100.08203125" style="214" customWidth="1"/>
    <col min="525" max="525" width="2.25" style="214" customWidth="1"/>
    <col min="526" max="768" width="9" style="214"/>
    <col min="769" max="771" width="0" style="214" hidden="1" customWidth="1"/>
    <col min="772" max="772" width="39.83203125" style="214" customWidth="1"/>
    <col min="773" max="773" width="8.75" style="214" bestFit="1" customWidth="1"/>
    <col min="774" max="778" width="13.08203125" style="214" customWidth="1"/>
    <col min="779" max="779" width="3.08203125" style="214" customWidth="1"/>
    <col min="780" max="780" width="100.08203125" style="214" customWidth="1"/>
    <col min="781" max="781" width="2.25" style="214" customWidth="1"/>
    <col min="782" max="1024" width="9" style="214"/>
    <col min="1025" max="1027" width="0" style="214" hidden="1" customWidth="1"/>
    <col min="1028" max="1028" width="39.83203125" style="214" customWidth="1"/>
    <col min="1029" max="1029" width="8.75" style="214" bestFit="1" customWidth="1"/>
    <col min="1030" max="1034" width="13.08203125" style="214" customWidth="1"/>
    <col min="1035" max="1035" width="3.08203125" style="214" customWidth="1"/>
    <col min="1036" max="1036" width="100.08203125" style="214" customWidth="1"/>
    <col min="1037" max="1037" width="2.25" style="214" customWidth="1"/>
    <col min="1038" max="1280" width="9" style="214"/>
    <col min="1281" max="1283" width="0" style="214" hidden="1" customWidth="1"/>
    <col min="1284" max="1284" width="39.83203125" style="214" customWidth="1"/>
    <col min="1285" max="1285" width="8.75" style="214" bestFit="1" customWidth="1"/>
    <col min="1286" max="1290" width="13.08203125" style="214" customWidth="1"/>
    <col min="1291" max="1291" width="3.08203125" style="214" customWidth="1"/>
    <col min="1292" max="1292" width="100.08203125" style="214" customWidth="1"/>
    <col min="1293" max="1293" width="2.25" style="214" customWidth="1"/>
    <col min="1294" max="1536" width="9" style="214"/>
    <col min="1537" max="1539" width="0" style="214" hidden="1" customWidth="1"/>
    <col min="1540" max="1540" width="39.83203125" style="214" customWidth="1"/>
    <col min="1541" max="1541" width="8.75" style="214" bestFit="1" customWidth="1"/>
    <col min="1542" max="1546" width="13.08203125" style="214" customWidth="1"/>
    <col min="1547" max="1547" width="3.08203125" style="214" customWidth="1"/>
    <col min="1548" max="1548" width="100.08203125" style="214" customWidth="1"/>
    <col min="1549" max="1549" width="2.25" style="214" customWidth="1"/>
    <col min="1550" max="1792" width="9" style="214"/>
    <col min="1793" max="1795" width="0" style="214" hidden="1" customWidth="1"/>
    <col min="1796" max="1796" width="39.83203125" style="214" customWidth="1"/>
    <col min="1797" max="1797" width="8.75" style="214" bestFit="1" customWidth="1"/>
    <col min="1798" max="1802" width="13.08203125" style="214" customWidth="1"/>
    <col min="1803" max="1803" width="3.08203125" style="214" customWidth="1"/>
    <col min="1804" max="1804" width="100.08203125" style="214" customWidth="1"/>
    <col min="1805" max="1805" width="2.25" style="214" customWidth="1"/>
    <col min="1806" max="2048" width="9" style="214"/>
    <col min="2049" max="2051" width="0" style="214" hidden="1" customWidth="1"/>
    <col min="2052" max="2052" width="39.83203125" style="214" customWidth="1"/>
    <col min="2053" max="2053" width="8.75" style="214" bestFit="1" customWidth="1"/>
    <col min="2054" max="2058" width="13.08203125" style="214" customWidth="1"/>
    <col min="2059" max="2059" width="3.08203125" style="214" customWidth="1"/>
    <col min="2060" max="2060" width="100.08203125" style="214" customWidth="1"/>
    <col min="2061" max="2061" width="2.25" style="214" customWidth="1"/>
    <col min="2062" max="2304" width="9" style="214"/>
    <col min="2305" max="2307" width="0" style="214" hidden="1" customWidth="1"/>
    <col min="2308" max="2308" width="39.83203125" style="214" customWidth="1"/>
    <col min="2309" max="2309" width="8.75" style="214" bestFit="1" customWidth="1"/>
    <col min="2310" max="2314" width="13.08203125" style="214" customWidth="1"/>
    <col min="2315" max="2315" width="3.08203125" style="214" customWidth="1"/>
    <col min="2316" max="2316" width="100.08203125" style="214" customWidth="1"/>
    <col min="2317" max="2317" width="2.25" style="214" customWidth="1"/>
    <col min="2318" max="2560" width="9" style="214"/>
    <col min="2561" max="2563" width="0" style="214" hidden="1" customWidth="1"/>
    <col min="2564" max="2564" width="39.83203125" style="214" customWidth="1"/>
    <col min="2565" max="2565" width="8.75" style="214" bestFit="1" customWidth="1"/>
    <col min="2566" max="2570" width="13.08203125" style="214" customWidth="1"/>
    <col min="2571" max="2571" width="3.08203125" style="214" customWidth="1"/>
    <col min="2572" max="2572" width="100.08203125" style="214" customWidth="1"/>
    <col min="2573" max="2573" width="2.25" style="214" customWidth="1"/>
    <col min="2574" max="2816" width="9" style="214"/>
    <col min="2817" max="2819" width="0" style="214" hidden="1" customWidth="1"/>
    <col min="2820" max="2820" width="39.83203125" style="214" customWidth="1"/>
    <col min="2821" max="2821" width="8.75" style="214" bestFit="1" customWidth="1"/>
    <col min="2822" max="2826" width="13.08203125" style="214" customWidth="1"/>
    <col min="2827" max="2827" width="3.08203125" style="214" customWidth="1"/>
    <col min="2828" max="2828" width="100.08203125" style="214" customWidth="1"/>
    <col min="2829" max="2829" width="2.25" style="214" customWidth="1"/>
    <col min="2830" max="3072" width="9" style="214"/>
    <col min="3073" max="3075" width="0" style="214" hidden="1" customWidth="1"/>
    <col min="3076" max="3076" width="39.83203125" style="214" customWidth="1"/>
    <col min="3077" max="3077" width="8.75" style="214" bestFit="1" customWidth="1"/>
    <col min="3078" max="3082" width="13.08203125" style="214" customWidth="1"/>
    <col min="3083" max="3083" width="3.08203125" style="214" customWidth="1"/>
    <col min="3084" max="3084" width="100.08203125" style="214" customWidth="1"/>
    <col min="3085" max="3085" width="2.25" style="214" customWidth="1"/>
    <col min="3086" max="3328" width="9" style="214"/>
    <col min="3329" max="3331" width="0" style="214" hidden="1" customWidth="1"/>
    <col min="3332" max="3332" width="39.83203125" style="214" customWidth="1"/>
    <col min="3333" max="3333" width="8.75" style="214" bestFit="1" customWidth="1"/>
    <col min="3334" max="3338" width="13.08203125" style="214" customWidth="1"/>
    <col min="3339" max="3339" width="3.08203125" style="214" customWidth="1"/>
    <col min="3340" max="3340" width="100.08203125" style="214" customWidth="1"/>
    <col min="3341" max="3341" width="2.25" style="214" customWidth="1"/>
    <col min="3342" max="3584" width="9" style="214"/>
    <col min="3585" max="3587" width="0" style="214" hidden="1" customWidth="1"/>
    <col min="3588" max="3588" width="39.83203125" style="214" customWidth="1"/>
    <col min="3589" max="3589" width="8.75" style="214" bestFit="1" customWidth="1"/>
    <col min="3590" max="3594" width="13.08203125" style="214" customWidth="1"/>
    <col min="3595" max="3595" width="3.08203125" style="214" customWidth="1"/>
    <col min="3596" max="3596" width="100.08203125" style="214" customWidth="1"/>
    <col min="3597" max="3597" width="2.25" style="214" customWidth="1"/>
    <col min="3598" max="3840" width="9" style="214"/>
    <col min="3841" max="3843" width="0" style="214" hidden="1" customWidth="1"/>
    <col min="3844" max="3844" width="39.83203125" style="214" customWidth="1"/>
    <col min="3845" max="3845" width="8.75" style="214" bestFit="1" customWidth="1"/>
    <col min="3846" max="3850" width="13.08203125" style="214" customWidth="1"/>
    <col min="3851" max="3851" width="3.08203125" style="214" customWidth="1"/>
    <col min="3852" max="3852" width="100.08203125" style="214" customWidth="1"/>
    <col min="3853" max="3853" width="2.25" style="214" customWidth="1"/>
    <col min="3854" max="4096" width="9" style="214"/>
    <col min="4097" max="4099" width="0" style="214" hidden="1" customWidth="1"/>
    <col min="4100" max="4100" width="39.83203125" style="214" customWidth="1"/>
    <col min="4101" max="4101" width="8.75" style="214" bestFit="1" customWidth="1"/>
    <col min="4102" max="4106" width="13.08203125" style="214" customWidth="1"/>
    <col min="4107" max="4107" width="3.08203125" style="214" customWidth="1"/>
    <col min="4108" max="4108" width="100.08203125" style="214" customWidth="1"/>
    <col min="4109" max="4109" width="2.25" style="214" customWidth="1"/>
    <col min="4110" max="4352" width="9" style="214"/>
    <col min="4353" max="4355" width="0" style="214" hidden="1" customWidth="1"/>
    <col min="4356" max="4356" width="39.83203125" style="214" customWidth="1"/>
    <col min="4357" max="4357" width="8.75" style="214" bestFit="1" customWidth="1"/>
    <col min="4358" max="4362" width="13.08203125" style="214" customWidth="1"/>
    <col min="4363" max="4363" width="3.08203125" style="214" customWidth="1"/>
    <col min="4364" max="4364" width="100.08203125" style="214" customWidth="1"/>
    <col min="4365" max="4365" width="2.25" style="214" customWidth="1"/>
    <col min="4366" max="4608" width="9" style="214"/>
    <col min="4609" max="4611" width="0" style="214" hidden="1" customWidth="1"/>
    <col min="4612" max="4612" width="39.83203125" style="214" customWidth="1"/>
    <col min="4613" max="4613" width="8.75" style="214" bestFit="1" customWidth="1"/>
    <col min="4614" max="4618" width="13.08203125" style="214" customWidth="1"/>
    <col min="4619" max="4619" width="3.08203125" style="214" customWidth="1"/>
    <col min="4620" max="4620" width="100.08203125" style="214" customWidth="1"/>
    <col min="4621" max="4621" width="2.25" style="214" customWidth="1"/>
    <col min="4622" max="4864" width="9" style="214"/>
    <col min="4865" max="4867" width="0" style="214" hidden="1" customWidth="1"/>
    <col min="4868" max="4868" width="39.83203125" style="214" customWidth="1"/>
    <col min="4869" max="4869" width="8.75" style="214" bestFit="1" customWidth="1"/>
    <col min="4870" max="4874" width="13.08203125" style="214" customWidth="1"/>
    <col min="4875" max="4875" width="3.08203125" style="214" customWidth="1"/>
    <col min="4876" max="4876" width="100.08203125" style="214" customWidth="1"/>
    <col min="4877" max="4877" width="2.25" style="214" customWidth="1"/>
    <col min="4878" max="5120" width="9" style="214"/>
    <col min="5121" max="5123" width="0" style="214" hidden="1" customWidth="1"/>
    <col min="5124" max="5124" width="39.83203125" style="214" customWidth="1"/>
    <col min="5125" max="5125" width="8.75" style="214" bestFit="1" customWidth="1"/>
    <col min="5126" max="5130" width="13.08203125" style="214" customWidth="1"/>
    <col min="5131" max="5131" width="3.08203125" style="214" customWidth="1"/>
    <col min="5132" max="5132" width="100.08203125" style="214" customWidth="1"/>
    <col min="5133" max="5133" width="2.25" style="214" customWidth="1"/>
    <col min="5134" max="5376" width="9" style="214"/>
    <col min="5377" max="5379" width="0" style="214" hidden="1" customWidth="1"/>
    <col min="5380" max="5380" width="39.83203125" style="214" customWidth="1"/>
    <col min="5381" max="5381" width="8.75" style="214" bestFit="1" customWidth="1"/>
    <col min="5382" max="5386" width="13.08203125" style="214" customWidth="1"/>
    <col min="5387" max="5387" width="3.08203125" style="214" customWidth="1"/>
    <col min="5388" max="5388" width="100.08203125" style="214" customWidth="1"/>
    <col min="5389" max="5389" width="2.25" style="214" customWidth="1"/>
    <col min="5390" max="5632" width="9" style="214"/>
    <col min="5633" max="5635" width="0" style="214" hidden="1" customWidth="1"/>
    <col min="5636" max="5636" width="39.83203125" style="214" customWidth="1"/>
    <col min="5637" max="5637" width="8.75" style="214" bestFit="1" customWidth="1"/>
    <col min="5638" max="5642" width="13.08203125" style="214" customWidth="1"/>
    <col min="5643" max="5643" width="3.08203125" style="214" customWidth="1"/>
    <col min="5644" max="5644" width="100.08203125" style="214" customWidth="1"/>
    <col min="5645" max="5645" width="2.25" style="214" customWidth="1"/>
    <col min="5646" max="5888" width="9" style="214"/>
    <col min="5889" max="5891" width="0" style="214" hidden="1" customWidth="1"/>
    <col min="5892" max="5892" width="39.83203125" style="214" customWidth="1"/>
    <col min="5893" max="5893" width="8.75" style="214" bestFit="1" customWidth="1"/>
    <col min="5894" max="5898" width="13.08203125" style="214" customWidth="1"/>
    <col min="5899" max="5899" width="3.08203125" style="214" customWidth="1"/>
    <col min="5900" max="5900" width="100.08203125" style="214" customWidth="1"/>
    <col min="5901" max="5901" width="2.25" style="214" customWidth="1"/>
    <col min="5902" max="6144" width="9" style="214"/>
    <col min="6145" max="6147" width="0" style="214" hidden="1" customWidth="1"/>
    <col min="6148" max="6148" width="39.83203125" style="214" customWidth="1"/>
    <col min="6149" max="6149" width="8.75" style="214" bestFit="1" customWidth="1"/>
    <col min="6150" max="6154" width="13.08203125" style="214" customWidth="1"/>
    <col min="6155" max="6155" width="3.08203125" style="214" customWidth="1"/>
    <col min="6156" max="6156" width="100.08203125" style="214" customWidth="1"/>
    <col min="6157" max="6157" width="2.25" style="214" customWidth="1"/>
    <col min="6158" max="6400" width="9" style="214"/>
    <col min="6401" max="6403" width="0" style="214" hidden="1" customWidth="1"/>
    <col min="6404" max="6404" width="39.83203125" style="214" customWidth="1"/>
    <col min="6405" max="6405" width="8.75" style="214" bestFit="1" customWidth="1"/>
    <col min="6406" max="6410" width="13.08203125" style="214" customWidth="1"/>
    <col min="6411" max="6411" width="3.08203125" style="214" customWidth="1"/>
    <col min="6412" max="6412" width="100.08203125" style="214" customWidth="1"/>
    <col min="6413" max="6413" width="2.25" style="214" customWidth="1"/>
    <col min="6414" max="6656" width="9" style="214"/>
    <col min="6657" max="6659" width="0" style="214" hidden="1" customWidth="1"/>
    <col min="6660" max="6660" width="39.83203125" style="214" customWidth="1"/>
    <col min="6661" max="6661" width="8.75" style="214" bestFit="1" customWidth="1"/>
    <col min="6662" max="6666" width="13.08203125" style="214" customWidth="1"/>
    <col min="6667" max="6667" width="3.08203125" style="214" customWidth="1"/>
    <col min="6668" max="6668" width="100.08203125" style="214" customWidth="1"/>
    <col min="6669" max="6669" width="2.25" style="214" customWidth="1"/>
    <col min="6670" max="6912" width="9" style="214"/>
    <col min="6913" max="6915" width="0" style="214" hidden="1" customWidth="1"/>
    <col min="6916" max="6916" width="39.83203125" style="214" customWidth="1"/>
    <col min="6917" max="6917" width="8.75" style="214" bestFit="1" customWidth="1"/>
    <col min="6918" max="6922" width="13.08203125" style="214" customWidth="1"/>
    <col min="6923" max="6923" width="3.08203125" style="214" customWidth="1"/>
    <col min="6924" max="6924" width="100.08203125" style="214" customWidth="1"/>
    <col min="6925" max="6925" width="2.25" style="214" customWidth="1"/>
    <col min="6926" max="7168" width="9" style="214"/>
    <col min="7169" max="7171" width="0" style="214" hidden="1" customWidth="1"/>
    <col min="7172" max="7172" width="39.83203125" style="214" customWidth="1"/>
    <col min="7173" max="7173" width="8.75" style="214" bestFit="1" customWidth="1"/>
    <col min="7174" max="7178" width="13.08203125" style="214" customWidth="1"/>
    <col min="7179" max="7179" width="3.08203125" style="214" customWidth="1"/>
    <col min="7180" max="7180" width="100.08203125" style="214" customWidth="1"/>
    <col min="7181" max="7181" width="2.25" style="214" customWidth="1"/>
    <col min="7182" max="7424" width="9" style="214"/>
    <col min="7425" max="7427" width="0" style="214" hidden="1" customWidth="1"/>
    <col min="7428" max="7428" width="39.83203125" style="214" customWidth="1"/>
    <col min="7429" max="7429" width="8.75" style="214" bestFit="1" customWidth="1"/>
    <col min="7430" max="7434" width="13.08203125" style="214" customWidth="1"/>
    <col min="7435" max="7435" width="3.08203125" style="214" customWidth="1"/>
    <col min="7436" max="7436" width="100.08203125" style="214" customWidth="1"/>
    <col min="7437" max="7437" width="2.25" style="214" customWidth="1"/>
    <col min="7438" max="7680" width="9" style="214"/>
    <col min="7681" max="7683" width="0" style="214" hidden="1" customWidth="1"/>
    <col min="7684" max="7684" width="39.83203125" style="214" customWidth="1"/>
    <col min="7685" max="7685" width="8.75" style="214" bestFit="1" customWidth="1"/>
    <col min="7686" max="7690" width="13.08203125" style="214" customWidth="1"/>
    <col min="7691" max="7691" width="3.08203125" style="214" customWidth="1"/>
    <col min="7692" max="7692" width="100.08203125" style="214" customWidth="1"/>
    <col min="7693" max="7693" width="2.25" style="214" customWidth="1"/>
    <col min="7694" max="7936" width="9" style="214"/>
    <col min="7937" max="7939" width="0" style="214" hidden="1" customWidth="1"/>
    <col min="7940" max="7940" width="39.83203125" style="214" customWidth="1"/>
    <col min="7941" max="7941" width="8.75" style="214" bestFit="1" customWidth="1"/>
    <col min="7942" max="7946" width="13.08203125" style="214" customWidth="1"/>
    <col min="7947" max="7947" width="3.08203125" style="214" customWidth="1"/>
    <col min="7948" max="7948" width="100.08203125" style="214" customWidth="1"/>
    <col min="7949" max="7949" width="2.25" style="214" customWidth="1"/>
    <col min="7950" max="8192" width="9" style="214"/>
    <col min="8193" max="8195" width="0" style="214" hidden="1" customWidth="1"/>
    <col min="8196" max="8196" width="39.83203125" style="214" customWidth="1"/>
    <col min="8197" max="8197" width="8.75" style="214" bestFit="1" customWidth="1"/>
    <col min="8198" max="8202" width="13.08203125" style="214" customWidth="1"/>
    <col min="8203" max="8203" width="3.08203125" style="214" customWidth="1"/>
    <col min="8204" max="8204" width="100.08203125" style="214" customWidth="1"/>
    <col min="8205" max="8205" width="2.25" style="214" customWidth="1"/>
    <col min="8206" max="8448" width="9" style="214"/>
    <col min="8449" max="8451" width="0" style="214" hidden="1" customWidth="1"/>
    <col min="8452" max="8452" width="39.83203125" style="214" customWidth="1"/>
    <col min="8453" max="8453" width="8.75" style="214" bestFit="1" customWidth="1"/>
    <col min="8454" max="8458" width="13.08203125" style="214" customWidth="1"/>
    <col min="8459" max="8459" width="3.08203125" style="214" customWidth="1"/>
    <col min="8460" max="8460" width="100.08203125" style="214" customWidth="1"/>
    <col min="8461" max="8461" width="2.25" style="214" customWidth="1"/>
    <col min="8462" max="8704" width="9" style="214"/>
    <col min="8705" max="8707" width="0" style="214" hidden="1" customWidth="1"/>
    <col min="8708" max="8708" width="39.83203125" style="214" customWidth="1"/>
    <col min="8709" max="8709" width="8.75" style="214" bestFit="1" customWidth="1"/>
    <col min="8710" max="8714" width="13.08203125" style="214" customWidth="1"/>
    <col min="8715" max="8715" width="3.08203125" style="214" customWidth="1"/>
    <col min="8716" max="8716" width="100.08203125" style="214" customWidth="1"/>
    <col min="8717" max="8717" width="2.25" style="214" customWidth="1"/>
    <col min="8718" max="8960" width="9" style="214"/>
    <col min="8961" max="8963" width="0" style="214" hidden="1" customWidth="1"/>
    <col min="8964" max="8964" width="39.83203125" style="214" customWidth="1"/>
    <col min="8965" max="8965" width="8.75" style="214" bestFit="1" customWidth="1"/>
    <col min="8966" max="8970" width="13.08203125" style="214" customWidth="1"/>
    <col min="8971" max="8971" width="3.08203125" style="214" customWidth="1"/>
    <col min="8972" max="8972" width="100.08203125" style="214" customWidth="1"/>
    <col min="8973" max="8973" width="2.25" style="214" customWidth="1"/>
    <col min="8974" max="9216" width="9" style="214"/>
    <col min="9217" max="9219" width="0" style="214" hidden="1" customWidth="1"/>
    <col min="9220" max="9220" width="39.83203125" style="214" customWidth="1"/>
    <col min="9221" max="9221" width="8.75" style="214" bestFit="1" customWidth="1"/>
    <col min="9222" max="9226" width="13.08203125" style="214" customWidth="1"/>
    <col min="9227" max="9227" width="3.08203125" style="214" customWidth="1"/>
    <col min="9228" max="9228" width="100.08203125" style="214" customWidth="1"/>
    <col min="9229" max="9229" width="2.25" style="214" customWidth="1"/>
    <col min="9230" max="9472" width="9" style="214"/>
    <col min="9473" max="9475" width="0" style="214" hidden="1" customWidth="1"/>
    <col min="9476" max="9476" width="39.83203125" style="214" customWidth="1"/>
    <col min="9477" max="9477" width="8.75" style="214" bestFit="1" customWidth="1"/>
    <col min="9478" max="9482" width="13.08203125" style="214" customWidth="1"/>
    <col min="9483" max="9483" width="3.08203125" style="214" customWidth="1"/>
    <col min="9484" max="9484" width="100.08203125" style="214" customWidth="1"/>
    <col min="9485" max="9485" width="2.25" style="214" customWidth="1"/>
    <col min="9486" max="9728" width="9" style="214"/>
    <col min="9729" max="9731" width="0" style="214" hidden="1" customWidth="1"/>
    <col min="9732" max="9732" width="39.83203125" style="214" customWidth="1"/>
    <col min="9733" max="9733" width="8.75" style="214" bestFit="1" customWidth="1"/>
    <col min="9734" max="9738" width="13.08203125" style="214" customWidth="1"/>
    <col min="9739" max="9739" width="3.08203125" style="214" customWidth="1"/>
    <col min="9740" max="9740" width="100.08203125" style="214" customWidth="1"/>
    <col min="9741" max="9741" width="2.25" style="214" customWidth="1"/>
    <col min="9742" max="9984" width="9" style="214"/>
    <col min="9985" max="9987" width="0" style="214" hidden="1" customWidth="1"/>
    <col min="9988" max="9988" width="39.83203125" style="214" customWidth="1"/>
    <col min="9989" max="9989" width="8.75" style="214" bestFit="1" customWidth="1"/>
    <col min="9990" max="9994" width="13.08203125" style="214" customWidth="1"/>
    <col min="9995" max="9995" width="3.08203125" style="214" customWidth="1"/>
    <col min="9996" max="9996" width="100.08203125" style="214" customWidth="1"/>
    <col min="9997" max="9997" width="2.25" style="214" customWidth="1"/>
    <col min="9998" max="10240" width="9" style="214"/>
    <col min="10241" max="10243" width="0" style="214" hidden="1" customWidth="1"/>
    <col min="10244" max="10244" width="39.83203125" style="214" customWidth="1"/>
    <col min="10245" max="10245" width="8.75" style="214" bestFit="1" customWidth="1"/>
    <col min="10246" max="10250" width="13.08203125" style="214" customWidth="1"/>
    <col min="10251" max="10251" width="3.08203125" style="214" customWidth="1"/>
    <col min="10252" max="10252" width="100.08203125" style="214" customWidth="1"/>
    <col min="10253" max="10253" width="2.25" style="214" customWidth="1"/>
    <col min="10254" max="10496" width="9" style="214"/>
    <col min="10497" max="10499" width="0" style="214" hidden="1" customWidth="1"/>
    <col min="10500" max="10500" width="39.83203125" style="214" customWidth="1"/>
    <col min="10501" max="10501" width="8.75" style="214" bestFit="1" customWidth="1"/>
    <col min="10502" max="10506" width="13.08203125" style="214" customWidth="1"/>
    <col min="10507" max="10507" width="3.08203125" style="214" customWidth="1"/>
    <col min="10508" max="10508" width="100.08203125" style="214" customWidth="1"/>
    <col min="10509" max="10509" width="2.25" style="214" customWidth="1"/>
    <col min="10510" max="10752" width="9" style="214"/>
    <col min="10753" max="10755" width="0" style="214" hidden="1" customWidth="1"/>
    <col min="10756" max="10756" width="39.83203125" style="214" customWidth="1"/>
    <col min="10757" max="10757" width="8.75" style="214" bestFit="1" customWidth="1"/>
    <col min="10758" max="10762" width="13.08203125" style="214" customWidth="1"/>
    <col min="10763" max="10763" width="3.08203125" style="214" customWidth="1"/>
    <col min="10764" max="10764" width="100.08203125" style="214" customWidth="1"/>
    <col min="10765" max="10765" width="2.25" style="214" customWidth="1"/>
    <col min="10766" max="11008" width="9" style="214"/>
    <col min="11009" max="11011" width="0" style="214" hidden="1" customWidth="1"/>
    <col min="11012" max="11012" width="39.83203125" style="214" customWidth="1"/>
    <col min="11013" max="11013" width="8.75" style="214" bestFit="1" customWidth="1"/>
    <col min="11014" max="11018" width="13.08203125" style="214" customWidth="1"/>
    <col min="11019" max="11019" width="3.08203125" style="214" customWidth="1"/>
    <col min="11020" max="11020" width="100.08203125" style="214" customWidth="1"/>
    <col min="11021" max="11021" width="2.25" style="214" customWidth="1"/>
    <col min="11022" max="11264" width="9" style="214"/>
    <col min="11265" max="11267" width="0" style="214" hidden="1" customWidth="1"/>
    <col min="11268" max="11268" width="39.83203125" style="214" customWidth="1"/>
    <col min="11269" max="11269" width="8.75" style="214" bestFit="1" customWidth="1"/>
    <col min="11270" max="11274" width="13.08203125" style="214" customWidth="1"/>
    <col min="11275" max="11275" width="3.08203125" style="214" customWidth="1"/>
    <col min="11276" max="11276" width="100.08203125" style="214" customWidth="1"/>
    <col min="11277" max="11277" width="2.25" style="214" customWidth="1"/>
    <col min="11278" max="11520" width="9" style="214"/>
    <col min="11521" max="11523" width="0" style="214" hidden="1" customWidth="1"/>
    <col min="11524" max="11524" width="39.83203125" style="214" customWidth="1"/>
    <col min="11525" max="11525" width="8.75" style="214" bestFit="1" customWidth="1"/>
    <col min="11526" max="11530" width="13.08203125" style="214" customWidth="1"/>
    <col min="11531" max="11531" width="3.08203125" style="214" customWidth="1"/>
    <col min="11532" max="11532" width="100.08203125" style="214" customWidth="1"/>
    <col min="11533" max="11533" width="2.25" style="214" customWidth="1"/>
    <col min="11534" max="11776" width="9" style="214"/>
    <col min="11777" max="11779" width="0" style="214" hidden="1" customWidth="1"/>
    <col min="11780" max="11780" width="39.83203125" style="214" customWidth="1"/>
    <col min="11781" max="11781" width="8.75" style="214" bestFit="1" customWidth="1"/>
    <col min="11782" max="11786" width="13.08203125" style="214" customWidth="1"/>
    <col min="11787" max="11787" width="3.08203125" style="214" customWidth="1"/>
    <col min="11788" max="11788" width="100.08203125" style="214" customWidth="1"/>
    <col min="11789" max="11789" width="2.25" style="214" customWidth="1"/>
    <col min="11790" max="12032" width="9" style="214"/>
    <col min="12033" max="12035" width="0" style="214" hidden="1" customWidth="1"/>
    <col min="12036" max="12036" width="39.83203125" style="214" customWidth="1"/>
    <col min="12037" max="12037" width="8.75" style="214" bestFit="1" customWidth="1"/>
    <col min="12038" max="12042" width="13.08203125" style="214" customWidth="1"/>
    <col min="12043" max="12043" width="3.08203125" style="214" customWidth="1"/>
    <col min="12044" max="12044" width="100.08203125" style="214" customWidth="1"/>
    <col min="12045" max="12045" width="2.25" style="214" customWidth="1"/>
    <col min="12046" max="12288" width="9" style="214"/>
    <col min="12289" max="12291" width="0" style="214" hidden="1" customWidth="1"/>
    <col min="12292" max="12292" width="39.83203125" style="214" customWidth="1"/>
    <col min="12293" max="12293" width="8.75" style="214" bestFit="1" customWidth="1"/>
    <col min="12294" max="12298" width="13.08203125" style="214" customWidth="1"/>
    <col min="12299" max="12299" width="3.08203125" style="214" customWidth="1"/>
    <col min="12300" max="12300" width="100.08203125" style="214" customWidth="1"/>
    <col min="12301" max="12301" width="2.25" style="214" customWidth="1"/>
    <col min="12302" max="12544" width="9" style="214"/>
    <col min="12545" max="12547" width="0" style="214" hidden="1" customWidth="1"/>
    <col min="12548" max="12548" width="39.83203125" style="214" customWidth="1"/>
    <col min="12549" max="12549" width="8.75" style="214" bestFit="1" customWidth="1"/>
    <col min="12550" max="12554" width="13.08203125" style="214" customWidth="1"/>
    <col min="12555" max="12555" width="3.08203125" style="214" customWidth="1"/>
    <col min="12556" max="12556" width="100.08203125" style="214" customWidth="1"/>
    <col min="12557" max="12557" width="2.25" style="214" customWidth="1"/>
    <col min="12558" max="12800" width="9" style="214"/>
    <col min="12801" max="12803" width="0" style="214" hidden="1" customWidth="1"/>
    <col min="12804" max="12804" width="39.83203125" style="214" customWidth="1"/>
    <col min="12805" max="12805" width="8.75" style="214" bestFit="1" customWidth="1"/>
    <col min="12806" max="12810" width="13.08203125" style="214" customWidth="1"/>
    <col min="12811" max="12811" width="3.08203125" style="214" customWidth="1"/>
    <col min="12812" max="12812" width="100.08203125" style="214" customWidth="1"/>
    <col min="12813" max="12813" width="2.25" style="214" customWidth="1"/>
    <col min="12814" max="13056" width="9" style="214"/>
    <col min="13057" max="13059" width="0" style="214" hidden="1" customWidth="1"/>
    <col min="13060" max="13060" width="39.83203125" style="214" customWidth="1"/>
    <col min="13061" max="13061" width="8.75" style="214" bestFit="1" customWidth="1"/>
    <col min="13062" max="13066" width="13.08203125" style="214" customWidth="1"/>
    <col min="13067" max="13067" width="3.08203125" style="214" customWidth="1"/>
    <col min="13068" max="13068" width="100.08203125" style="214" customWidth="1"/>
    <col min="13069" max="13069" width="2.25" style="214" customWidth="1"/>
    <col min="13070" max="13312" width="9" style="214"/>
    <col min="13313" max="13315" width="0" style="214" hidden="1" customWidth="1"/>
    <col min="13316" max="13316" width="39.83203125" style="214" customWidth="1"/>
    <col min="13317" max="13317" width="8.75" style="214" bestFit="1" customWidth="1"/>
    <col min="13318" max="13322" width="13.08203125" style="214" customWidth="1"/>
    <col min="13323" max="13323" width="3.08203125" style="214" customWidth="1"/>
    <col min="13324" max="13324" width="100.08203125" style="214" customWidth="1"/>
    <col min="13325" max="13325" width="2.25" style="214" customWidth="1"/>
    <col min="13326" max="13568" width="9" style="214"/>
    <col min="13569" max="13571" width="0" style="214" hidden="1" customWidth="1"/>
    <col min="13572" max="13572" width="39.83203125" style="214" customWidth="1"/>
    <col min="13573" max="13573" width="8.75" style="214" bestFit="1" customWidth="1"/>
    <col min="13574" max="13578" width="13.08203125" style="214" customWidth="1"/>
    <col min="13579" max="13579" width="3.08203125" style="214" customWidth="1"/>
    <col min="13580" max="13580" width="100.08203125" style="214" customWidth="1"/>
    <col min="13581" max="13581" width="2.25" style="214" customWidth="1"/>
    <col min="13582" max="13824" width="9" style="214"/>
    <col min="13825" max="13827" width="0" style="214" hidden="1" customWidth="1"/>
    <col min="13828" max="13828" width="39.83203125" style="214" customWidth="1"/>
    <col min="13829" max="13829" width="8.75" style="214" bestFit="1" customWidth="1"/>
    <col min="13830" max="13834" width="13.08203125" style="214" customWidth="1"/>
    <col min="13835" max="13835" width="3.08203125" style="214" customWidth="1"/>
    <col min="13836" max="13836" width="100.08203125" style="214" customWidth="1"/>
    <col min="13837" max="13837" width="2.25" style="214" customWidth="1"/>
    <col min="13838" max="14080" width="9" style="214"/>
    <col min="14081" max="14083" width="0" style="214" hidden="1" customWidth="1"/>
    <col min="14084" max="14084" width="39.83203125" style="214" customWidth="1"/>
    <col min="14085" max="14085" width="8.75" style="214" bestFit="1" customWidth="1"/>
    <col min="14086" max="14090" width="13.08203125" style="214" customWidth="1"/>
    <col min="14091" max="14091" width="3.08203125" style="214" customWidth="1"/>
    <col min="14092" max="14092" width="100.08203125" style="214" customWidth="1"/>
    <col min="14093" max="14093" width="2.25" style="214" customWidth="1"/>
    <col min="14094" max="14336" width="9" style="214"/>
    <col min="14337" max="14339" width="0" style="214" hidden="1" customWidth="1"/>
    <col min="14340" max="14340" width="39.83203125" style="214" customWidth="1"/>
    <col min="14341" max="14341" width="8.75" style="214" bestFit="1" customWidth="1"/>
    <col min="14342" max="14346" width="13.08203125" style="214" customWidth="1"/>
    <col min="14347" max="14347" width="3.08203125" style="214" customWidth="1"/>
    <col min="14348" max="14348" width="100.08203125" style="214" customWidth="1"/>
    <col min="14349" max="14349" width="2.25" style="214" customWidth="1"/>
    <col min="14350" max="14592" width="9" style="214"/>
    <col min="14593" max="14595" width="0" style="214" hidden="1" customWidth="1"/>
    <col min="14596" max="14596" width="39.83203125" style="214" customWidth="1"/>
    <col min="14597" max="14597" width="8.75" style="214" bestFit="1" customWidth="1"/>
    <col min="14598" max="14602" width="13.08203125" style="214" customWidth="1"/>
    <col min="14603" max="14603" width="3.08203125" style="214" customWidth="1"/>
    <col min="14604" max="14604" width="100.08203125" style="214" customWidth="1"/>
    <col min="14605" max="14605" width="2.25" style="214" customWidth="1"/>
    <col min="14606" max="14848" width="9" style="214"/>
    <col min="14849" max="14851" width="0" style="214" hidden="1" customWidth="1"/>
    <col min="14852" max="14852" width="39.83203125" style="214" customWidth="1"/>
    <col min="14853" max="14853" width="8.75" style="214" bestFit="1" customWidth="1"/>
    <col min="14854" max="14858" width="13.08203125" style="214" customWidth="1"/>
    <col min="14859" max="14859" width="3.08203125" style="214" customWidth="1"/>
    <col min="14860" max="14860" width="100.08203125" style="214" customWidth="1"/>
    <col min="14861" max="14861" width="2.25" style="214" customWidth="1"/>
    <col min="14862" max="15104" width="9" style="214"/>
    <col min="15105" max="15107" width="0" style="214" hidden="1" customWidth="1"/>
    <col min="15108" max="15108" width="39.83203125" style="214" customWidth="1"/>
    <col min="15109" max="15109" width="8.75" style="214" bestFit="1" customWidth="1"/>
    <col min="15110" max="15114" width="13.08203125" style="214" customWidth="1"/>
    <col min="15115" max="15115" width="3.08203125" style="214" customWidth="1"/>
    <col min="15116" max="15116" width="100.08203125" style="214" customWidth="1"/>
    <col min="15117" max="15117" width="2.25" style="214" customWidth="1"/>
    <col min="15118" max="15360" width="9" style="214"/>
    <col min="15361" max="15363" width="0" style="214" hidden="1" customWidth="1"/>
    <col min="15364" max="15364" width="39.83203125" style="214" customWidth="1"/>
    <col min="15365" max="15365" width="8.75" style="214" bestFit="1" customWidth="1"/>
    <col min="15366" max="15370" width="13.08203125" style="214" customWidth="1"/>
    <col min="15371" max="15371" width="3.08203125" style="214" customWidth="1"/>
    <col min="15372" max="15372" width="100.08203125" style="214" customWidth="1"/>
    <col min="15373" max="15373" width="2.25" style="214" customWidth="1"/>
    <col min="15374" max="15616" width="9" style="214"/>
    <col min="15617" max="15619" width="0" style="214" hidden="1" customWidth="1"/>
    <col min="15620" max="15620" width="39.83203125" style="214" customWidth="1"/>
    <col min="15621" max="15621" width="8.75" style="214" bestFit="1" customWidth="1"/>
    <col min="15622" max="15626" width="13.08203125" style="214" customWidth="1"/>
    <col min="15627" max="15627" width="3.08203125" style="214" customWidth="1"/>
    <col min="15628" max="15628" width="100.08203125" style="214" customWidth="1"/>
    <col min="15629" max="15629" width="2.25" style="214" customWidth="1"/>
    <col min="15630" max="15872" width="9" style="214"/>
    <col min="15873" max="15875" width="0" style="214" hidden="1" customWidth="1"/>
    <col min="15876" max="15876" width="39.83203125" style="214" customWidth="1"/>
    <col min="15877" max="15877" width="8.75" style="214" bestFit="1" customWidth="1"/>
    <col min="15878" max="15882" width="13.08203125" style="214" customWidth="1"/>
    <col min="15883" max="15883" width="3.08203125" style="214" customWidth="1"/>
    <col min="15884" max="15884" width="100.08203125" style="214" customWidth="1"/>
    <col min="15885" max="15885" width="2.25" style="214" customWidth="1"/>
    <col min="15886" max="16128" width="9" style="214"/>
    <col min="16129" max="16131" width="0" style="214" hidden="1" customWidth="1"/>
    <col min="16132" max="16132" width="39.83203125" style="214" customWidth="1"/>
    <col min="16133" max="16133" width="8.75" style="214" bestFit="1" customWidth="1"/>
    <col min="16134" max="16138" width="13.08203125" style="214" customWidth="1"/>
    <col min="16139" max="16139" width="3.08203125" style="214" customWidth="1"/>
    <col min="16140" max="16140" width="100.08203125" style="214" customWidth="1"/>
    <col min="16141" max="16141" width="2.25" style="214" customWidth="1"/>
    <col min="16142" max="16384" width="9" style="214"/>
  </cols>
  <sheetData>
    <row r="1" spans="1:14" ht="14.5">
      <c r="A1" s="33" t="s">
        <v>139</v>
      </c>
      <c r="B1" s="33" t="s">
        <v>140</v>
      </c>
      <c r="C1" s="32" t="s">
        <v>141</v>
      </c>
      <c r="D1" s="70" t="s">
        <v>142</v>
      </c>
      <c r="E1" s="71"/>
      <c r="F1" s="72" t="s">
        <v>143</v>
      </c>
      <c r="G1" s="71"/>
      <c r="H1" s="71"/>
      <c r="I1" s="71"/>
      <c r="J1" s="73" t="s">
        <v>144</v>
      </c>
      <c r="K1" s="71"/>
      <c r="L1" s="71"/>
      <c r="M1" s="71"/>
      <c r="N1" s="107"/>
    </row>
    <row r="2" spans="1:14" ht="14.5">
      <c r="A2" s="25" t="s">
        <v>145</v>
      </c>
      <c r="B2" s="25"/>
      <c r="C2" s="30">
        <f>F8</f>
        <v>0</v>
      </c>
      <c r="D2" s="74" t="s">
        <v>146</v>
      </c>
      <c r="E2" s="75"/>
      <c r="F2" s="75"/>
      <c r="G2" s="75"/>
      <c r="H2" s="75"/>
      <c r="I2" s="75"/>
      <c r="J2" s="75"/>
      <c r="K2" s="75"/>
      <c r="L2" s="76" t="s">
        <v>147</v>
      </c>
      <c r="M2" s="75"/>
      <c r="N2" s="215"/>
    </row>
    <row r="3" spans="1:14" ht="13">
      <c r="A3" s="25" t="s">
        <v>148</v>
      </c>
      <c r="B3" s="25"/>
      <c r="C3" s="28">
        <f>F10</f>
        <v>0</v>
      </c>
      <c r="D3" s="77" t="s">
        <v>149</v>
      </c>
      <c r="E3" s="77"/>
      <c r="F3" s="370">
        <f>'SP13-1'!E13</f>
        <v>0</v>
      </c>
      <c r="G3" s="370"/>
      <c r="H3" s="370"/>
      <c r="I3" s="78"/>
      <c r="J3" s="78"/>
      <c r="K3" s="71"/>
      <c r="L3" s="79"/>
      <c r="M3" s="71"/>
      <c r="N3" s="107"/>
    </row>
    <row r="4" spans="1:14" ht="13">
      <c r="A4" s="25" t="s">
        <v>150</v>
      </c>
      <c r="B4" s="25"/>
      <c r="C4" s="28">
        <f>F12</f>
        <v>0</v>
      </c>
      <c r="D4" s="77" t="s">
        <v>151</v>
      </c>
      <c r="E4" s="77"/>
      <c r="F4" s="370">
        <f>'SP13-1'!E14</f>
        <v>0</v>
      </c>
      <c r="G4" s="370"/>
      <c r="H4" s="370"/>
      <c r="I4" s="80"/>
      <c r="J4" s="78"/>
      <c r="K4" s="71"/>
      <c r="L4" s="79"/>
      <c r="M4" s="71"/>
      <c r="N4" s="107"/>
    </row>
    <row r="5" spans="1:14" ht="13">
      <c r="A5" s="25" t="s">
        <v>152</v>
      </c>
      <c r="B5" s="25" t="s">
        <v>153</v>
      </c>
      <c r="C5" s="28">
        <f>F22</f>
        <v>0</v>
      </c>
      <c r="D5" s="77"/>
      <c r="E5" s="77"/>
      <c r="F5" s="77"/>
      <c r="G5" s="77"/>
      <c r="H5" s="78"/>
      <c r="I5" s="78"/>
      <c r="J5" s="78"/>
      <c r="K5" s="71"/>
      <c r="L5" s="81"/>
      <c r="M5" s="71"/>
      <c r="N5" s="107"/>
    </row>
    <row r="6" spans="1:14" ht="12.75" customHeight="1">
      <c r="A6" s="25" t="s">
        <v>152</v>
      </c>
      <c r="B6" s="25" t="s">
        <v>154</v>
      </c>
      <c r="C6" s="28">
        <f>G22</f>
        <v>0</v>
      </c>
      <c r="D6" s="77" t="s">
        <v>155</v>
      </c>
      <c r="E6" s="77"/>
      <c r="F6" s="370">
        <f>'SP13-1'!C8</f>
        <v>0</v>
      </c>
      <c r="G6" s="370"/>
      <c r="H6" s="370"/>
      <c r="I6" s="78"/>
      <c r="J6" s="78"/>
      <c r="K6" s="71"/>
      <c r="L6" s="79"/>
      <c r="M6" s="71"/>
      <c r="N6" s="107"/>
    </row>
    <row r="7" spans="1:14" ht="12.75" customHeight="1">
      <c r="A7" s="25" t="s">
        <v>156</v>
      </c>
      <c r="B7" s="25" t="s">
        <v>153</v>
      </c>
      <c r="C7" s="28">
        <f>F23</f>
        <v>0</v>
      </c>
      <c r="D7" s="77" t="s">
        <v>157</v>
      </c>
      <c r="E7" s="77"/>
      <c r="F7" s="370">
        <f>'SP13-1'!C9</f>
        <v>0</v>
      </c>
      <c r="G7" s="370"/>
      <c r="H7" s="370"/>
      <c r="I7" s="78"/>
      <c r="J7" s="78"/>
      <c r="K7" s="71"/>
      <c r="L7" s="79"/>
      <c r="M7" s="71"/>
      <c r="N7" s="107"/>
    </row>
    <row r="8" spans="1:14" ht="13">
      <c r="A8" s="25" t="s">
        <v>156</v>
      </c>
      <c r="B8" s="25" t="s">
        <v>154</v>
      </c>
      <c r="C8" s="28">
        <f>G23</f>
        <v>0</v>
      </c>
      <c r="D8" s="77" t="s">
        <v>158</v>
      </c>
      <c r="E8" s="82" t="s">
        <v>159</v>
      </c>
      <c r="F8" s="83">
        <f>'SP13-1'!I23</f>
        <v>0</v>
      </c>
      <c r="G8" s="77"/>
      <c r="H8" s="77"/>
      <c r="I8" s="71"/>
      <c r="J8" s="71"/>
      <c r="K8" s="71"/>
      <c r="L8" s="79"/>
      <c r="M8" s="71"/>
      <c r="N8" s="107"/>
    </row>
    <row r="9" spans="1:14" ht="13">
      <c r="A9" s="25" t="s">
        <v>156</v>
      </c>
      <c r="B9" s="25" t="s">
        <v>160</v>
      </c>
      <c r="C9" s="28">
        <f>H23</f>
        <v>0</v>
      </c>
      <c r="D9" s="77"/>
      <c r="E9" s="82"/>
      <c r="F9" s="77"/>
      <c r="G9" s="77"/>
      <c r="H9" s="78"/>
      <c r="I9" s="78"/>
      <c r="J9" s="78"/>
      <c r="K9" s="71"/>
      <c r="L9" s="81"/>
      <c r="M9" s="71"/>
      <c r="N9" s="107"/>
    </row>
    <row r="10" spans="1:14" ht="13">
      <c r="A10" s="25" t="s">
        <v>161</v>
      </c>
      <c r="B10" s="25" t="s">
        <v>153</v>
      </c>
      <c r="C10" s="28">
        <f>F24</f>
        <v>0</v>
      </c>
      <c r="D10" s="77" t="s">
        <v>162</v>
      </c>
      <c r="E10" s="82" t="s">
        <v>163</v>
      </c>
      <c r="F10" s="84">
        <f>'SP13-1'!I24</f>
        <v>0</v>
      </c>
      <c r="G10" s="77"/>
      <c r="H10" s="78"/>
      <c r="I10" s="78"/>
      <c r="J10" s="78"/>
      <c r="K10" s="71"/>
      <c r="L10" s="79"/>
      <c r="M10" s="71"/>
      <c r="N10" s="107"/>
    </row>
    <row r="11" spans="1:14" ht="13">
      <c r="A11" s="25" t="s">
        <v>161</v>
      </c>
      <c r="B11" s="25" t="s">
        <v>154</v>
      </c>
      <c r="C11" s="28">
        <f>G24</f>
        <v>0</v>
      </c>
      <c r="D11" s="77" t="s">
        <v>482</v>
      </c>
      <c r="E11" s="82" t="s">
        <v>164</v>
      </c>
      <c r="F11" s="84">
        <f>'SP13-1'!I25</f>
        <v>0</v>
      </c>
      <c r="G11" s="77"/>
      <c r="H11" s="78"/>
      <c r="I11" s="78"/>
      <c r="J11" s="78"/>
      <c r="K11" s="71"/>
      <c r="L11" s="79"/>
      <c r="M11" s="71"/>
      <c r="N11" s="107"/>
    </row>
    <row r="12" spans="1:14" ht="13">
      <c r="A12" s="25" t="s">
        <v>161</v>
      </c>
      <c r="B12" s="25" t="s">
        <v>160</v>
      </c>
      <c r="C12" s="28">
        <f>H24</f>
        <v>0</v>
      </c>
      <c r="D12" s="77" t="s">
        <v>165</v>
      </c>
      <c r="E12" s="82" t="s">
        <v>163</v>
      </c>
      <c r="F12" s="84">
        <f>'SP13-1'!I26</f>
        <v>0</v>
      </c>
      <c r="G12" s="77"/>
      <c r="H12" s="78"/>
      <c r="I12" s="78"/>
      <c r="J12" s="78"/>
      <c r="K12" s="71"/>
      <c r="L12" s="79"/>
      <c r="M12" s="71"/>
      <c r="N12" s="107"/>
    </row>
    <row r="13" spans="1:14" ht="13">
      <c r="A13" s="25" t="s">
        <v>166</v>
      </c>
      <c r="B13" s="25" t="s">
        <v>153</v>
      </c>
      <c r="C13" s="31">
        <f>F25</f>
        <v>0</v>
      </c>
      <c r="D13" s="77"/>
      <c r="E13" s="77"/>
      <c r="F13" s="77"/>
      <c r="G13" s="77"/>
      <c r="H13" s="85"/>
      <c r="I13" s="85"/>
      <c r="J13" s="85"/>
      <c r="K13" s="71"/>
      <c r="L13" s="81"/>
      <c r="M13" s="71"/>
      <c r="N13" s="107"/>
    </row>
    <row r="14" spans="1:14" ht="13">
      <c r="A14" s="25" t="s">
        <v>166</v>
      </c>
      <c r="B14" s="25" t="s">
        <v>154</v>
      </c>
      <c r="C14" s="26">
        <f>G25</f>
        <v>0</v>
      </c>
      <c r="D14" s="77" t="s">
        <v>167</v>
      </c>
      <c r="E14" s="77"/>
      <c r="F14" s="370"/>
      <c r="G14" s="370"/>
      <c r="H14" s="370"/>
      <c r="I14" s="370"/>
      <c r="J14" s="370"/>
      <c r="K14" s="71"/>
      <c r="L14" s="79"/>
      <c r="M14" s="71"/>
      <c r="N14" s="107"/>
    </row>
    <row r="15" spans="1:14" ht="12.75" customHeight="1">
      <c r="A15" s="25" t="s">
        <v>166</v>
      </c>
      <c r="B15" s="25" t="s">
        <v>160</v>
      </c>
      <c r="C15" s="31">
        <f>H25</f>
        <v>0</v>
      </c>
      <c r="D15" s="77" t="s">
        <v>168</v>
      </c>
      <c r="E15" s="77"/>
      <c r="F15" s="370">
        <f>'SP13-1'!E16</f>
        <v>0</v>
      </c>
      <c r="G15" s="370"/>
      <c r="H15" s="370"/>
      <c r="I15" s="370"/>
      <c r="J15" s="370"/>
      <c r="K15" s="71"/>
      <c r="L15" s="79"/>
      <c r="M15" s="71"/>
      <c r="N15" s="107"/>
    </row>
    <row r="16" spans="1:14" ht="12.75" customHeight="1">
      <c r="A16" s="25" t="s">
        <v>169</v>
      </c>
      <c r="B16" s="25" t="s">
        <v>153</v>
      </c>
      <c r="C16" s="31">
        <f>F26</f>
        <v>0</v>
      </c>
      <c r="D16" s="77" t="s">
        <v>170</v>
      </c>
      <c r="E16" s="77"/>
      <c r="F16" s="370">
        <f>'SP13-1'!E19</f>
        <v>0</v>
      </c>
      <c r="G16" s="370"/>
      <c r="H16" s="370"/>
      <c r="I16" s="370"/>
      <c r="J16" s="370"/>
      <c r="K16" s="71"/>
      <c r="L16" s="79"/>
      <c r="M16" s="71"/>
      <c r="N16" s="107"/>
    </row>
    <row r="17" spans="1:14" ht="12.75" customHeight="1">
      <c r="A17" s="25" t="s">
        <v>169</v>
      </c>
      <c r="B17" s="25" t="s">
        <v>154</v>
      </c>
      <c r="C17" s="26">
        <f>G26</f>
        <v>0</v>
      </c>
      <c r="D17" s="77" t="s">
        <v>171</v>
      </c>
      <c r="E17" s="77"/>
      <c r="F17" s="370"/>
      <c r="G17" s="370"/>
      <c r="H17" s="370"/>
      <c r="I17" s="370"/>
      <c r="J17" s="370"/>
      <c r="K17" s="71"/>
      <c r="L17" s="79"/>
      <c r="M17" s="71"/>
      <c r="N17" s="107"/>
    </row>
    <row r="18" spans="1:14" ht="12.75" customHeight="1">
      <c r="A18" s="25" t="s">
        <v>172</v>
      </c>
      <c r="B18" s="25" t="s">
        <v>153</v>
      </c>
      <c r="C18" s="31">
        <f>F27</f>
        <v>0</v>
      </c>
      <c r="D18" s="77" t="s">
        <v>173</v>
      </c>
      <c r="E18" s="77"/>
      <c r="F18" s="370">
        <f>'SP13-1'!E20</f>
        <v>0</v>
      </c>
      <c r="G18" s="370"/>
      <c r="H18" s="370"/>
      <c r="I18" s="370"/>
      <c r="J18" s="370"/>
      <c r="K18" s="71"/>
      <c r="L18" s="79"/>
      <c r="M18" s="71"/>
      <c r="N18" s="107"/>
    </row>
    <row r="19" spans="1:14" ht="12.75" customHeight="1">
      <c r="A19" s="25" t="s">
        <v>172</v>
      </c>
      <c r="B19" s="25" t="s">
        <v>154</v>
      </c>
      <c r="C19" s="26">
        <f>G27</f>
        <v>0</v>
      </c>
      <c r="D19" s="77" t="s">
        <v>174</v>
      </c>
      <c r="E19" s="77"/>
      <c r="F19" s="370">
        <f>'SP13-1'!E15</f>
        <v>0</v>
      </c>
      <c r="G19" s="370"/>
      <c r="H19" s="370"/>
      <c r="I19" s="370"/>
      <c r="J19" s="370"/>
      <c r="K19" s="71"/>
      <c r="L19" s="79"/>
      <c r="M19" s="71"/>
      <c r="N19" s="107"/>
    </row>
    <row r="20" spans="1:14" ht="13">
      <c r="A20" s="25" t="s">
        <v>172</v>
      </c>
      <c r="B20" s="25" t="s">
        <v>160</v>
      </c>
      <c r="C20" s="26">
        <f>H27</f>
        <v>0</v>
      </c>
      <c r="D20" s="77"/>
      <c r="E20" s="77"/>
      <c r="F20" s="77"/>
      <c r="G20" s="77"/>
      <c r="H20" s="77"/>
      <c r="I20" s="77"/>
      <c r="J20" s="71"/>
      <c r="K20" s="71"/>
      <c r="L20" s="81"/>
      <c r="M20" s="71"/>
      <c r="N20" s="107"/>
    </row>
    <row r="21" spans="1:14" ht="13">
      <c r="A21" s="25" t="s">
        <v>175</v>
      </c>
      <c r="B21" s="25" t="s">
        <v>153</v>
      </c>
      <c r="C21" s="31">
        <f>F28</f>
        <v>0</v>
      </c>
      <c r="D21" s="86" t="s">
        <v>176</v>
      </c>
      <c r="E21" s="77"/>
      <c r="F21" s="86" t="s">
        <v>177</v>
      </c>
      <c r="G21" s="86" t="s">
        <v>178</v>
      </c>
      <c r="H21" s="86" t="s">
        <v>179</v>
      </c>
      <c r="I21" s="77"/>
      <c r="J21" s="71"/>
      <c r="K21" s="71"/>
      <c r="L21" s="81"/>
      <c r="M21" s="71"/>
      <c r="N21" s="107"/>
    </row>
    <row r="22" spans="1:14" ht="13">
      <c r="A22" s="25" t="s">
        <v>175</v>
      </c>
      <c r="B22" s="25" t="s">
        <v>154</v>
      </c>
      <c r="C22" s="26">
        <f>G28</f>
        <v>0</v>
      </c>
      <c r="D22" s="77" t="s">
        <v>180</v>
      </c>
      <c r="E22" s="82" t="s">
        <v>181</v>
      </c>
      <c r="F22" s="87">
        <v>0</v>
      </c>
      <c r="G22" s="88">
        <v>0</v>
      </c>
      <c r="H22" s="77"/>
      <c r="I22" s="77"/>
      <c r="J22" s="71"/>
      <c r="K22" s="71"/>
      <c r="L22" s="79"/>
      <c r="M22" s="71"/>
      <c r="N22" s="107"/>
    </row>
    <row r="23" spans="1:14" ht="13">
      <c r="A23" s="25" t="s">
        <v>182</v>
      </c>
      <c r="B23" s="89"/>
      <c r="C23" s="90">
        <f>F29</f>
        <v>0</v>
      </c>
      <c r="D23" s="77" t="s">
        <v>183</v>
      </c>
      <c r="E23" s="82" t="s">
        <v>184</v>
      </c>
      <c r="F23" s="87">
        <v>0</v>
      </c>
      <c r="G23" s="88">
        <v>0</v>
      </c>
      <c r="H23" s="87">
        <v>0</v>
      </c>
      <c r="I23" s="77"/>
      <c r="J23" s="71"/>
      <c r="K23" s="71"/>
      <c r="L23" s="79"/>
      <c r="M23" s="71"/>
      <c r="N23" s="107"/>
    </row>
    <row r="24" spans="1:14" ht="13">
      <c r="A24" s="25" t="s">
        <v>185</v>
      </c>
      <c r="B24" s="25"/>
      <c r="C24" s="28">
        <f>F30</f>
        <v>0</v>
      </c>
      <c r="D24" s="77" t="s">
        <v>186</v>
      </c>
      <c r="E24" s="82" t="s">
        <v>184</v>
      </c>
      <c r="F24" s="87">
        <v>0</v>
      </c>
      <c r="G24" s="88">
        <v>0</v>
      </c>
      <c r="H24" s="87">
        <v>0</v>
      </c>
      <c r="I24" s="77"/>
      <c r="J24" s="71"/>
      <c r="K24" s="91"/>
      <c r="L24" s="79"/>
      <c r="M24" s="71"/>
      <c r="N24" s="107"/>
    </row>
    <row r="25" spans="1:14" ht="13">
      <c r="A25" s="25" t="s">
        <v>187</v>
      </c>
      <c r="B25" s="25" t="s">
        <v>188</v>
      </c>
      <c r="C25" s="30">
        <f>F33</f>
        <v>0</v>
      </c>
      <c r="D25" s="77" t="s">
        <v>189</v>
      </c>
      <c r="E25" s="82" t="s">
        <v>184</v>
      </c>
      <c r="F25" s="87">
        <v>0</v>
      </c>
      <c r="G25" s="88">
        <v>0</v>
      </c>
      <c r="H25" s="87">
        <v>0</v>
      </c>
      <c r="I25" s="77"/>
      <c r="J25" s="71"/>
      <c r="K25" s="71"/>
      <c r="L25" s="79"/>
      <c r="M25" s="71"/>
      <c r="N25" s="107"/>
    </row>
    <row r="26" spans="1:14" ht="13">
      <c r="A26" s="25" t="s">
        <v>187</v>
      </c>
      <c r="B26" s="25" t="s">
        <v>190</v>
      </c>
      <c r="C26" s="30">
        <f>G33</f>
        <v>0</v>
      </c>
      <c r="D26" s="77" t="s">
        <v>191</v>
      </c>
      <c r="E26" s="82" t="s">
        <v>184</v>
      </c>
      <c r="F26" s="87">
        <v>0</v>
      </c>
      <c r="G26" s="88">
        <v>0</v>
      </c>
      <c r="H26" s="71"/>
      <c r="I26" s="77"/>
      <c r="J26" s="71"/>
      <c r="K26" s="71"/>
      <c r="L26" s="79"/>
      <c r="M26" s="71"/>
      <c r="N26" s="107"/>
    </row>
    <row r="27" spans="1:14" ht="13">
      <c r="A27" s="25" t="s">
        <v>192</v>
      </c>
      <c r="B27" s="25" t="s">
        <v>188</v>
      </c>
      <c r="C27" s="30">
        <f>F34</f>
        <v>0</v>
      </c>
      <c r="D27" s="77" t="s">
        <v>193</v>
      </c>
      <c r="E27" s="82" t="s">
        <v>194</v>
      </c>
      <c r="F27" s="87">
        <v>0</v>
      </c>
      <c r="G27" s="88">
        <v>0</v>
      </c>
      <c r="H27" s="87">
        <v>0</v>
      </c>
      <c r="I27" s="77"/>
      <c r="J27" s="71"/>
      <c r="K27" s="71"/>
      <c r="L27" s="79"/>
      <c r="M27" s="71"/>
      <c r="N27" s="107"/>
    </row>
    <row r="28" spans="1:14" ht="13">
      <c r="A28" s="25" t="s">
        <v>192</v>
      </c>
      <c r="B28" s="25" t="s">
        <v>190</v>
      </c>
      <c r="C28" s="30">
        <f>G34</f>
        <v>0</v>
      </c>
      <c r="D28" s="77" t="s">
        <v>195</v>
      </c>
      <c r="E28" s="82" t="s">
        <v>181</v>
      </c>
      <c r="F28" s="87">
        <v>0</v>
      </c>
      <c r="G28" s="88">
        <v>0</v>
      </c>
      <c r="H28" s="77"/>
      <c r="I28" s="77"/>
      <c r="J28" s="71"/>
      <c r="K28" s="71"/>
      <c r="L28" s="79"/>
      <c r="M28" s="71"/>
      <c r="N28" s="107"/>
    </row>
    <row r="29" spans="1:14" ht="13">
      <c r="A29" s="25" t="s">
        <v>196</v>
      </c>
      <c r="B29" s="25" t="s">
        <v>188</v>
      </c>
      <c r="C29" s="30">
        <f>F35</f>
        <v>0</v>
      </c>
      <c r="D29" s="77" t="s">
        <v>195</v>
      </c>
      <c r="E29" s="82" t="s">
        <v>197</v>
      </c>
      <c r="F29" s="92">
        <v>0</v>
      </c>
      <c r="G29" s="77"/>
      <c r="H29" s="77"/>
      <c r="I29" s="77"/>
      <c r="J29" s="71"/>
      <c r="K29" s="71"/>
      <c r="L29" s="79"/>
      <c r="M29" s="71"/>
      <c r="N29" s="107"/>
    </row>
    <row r="30" spans="1:14" ht="13">
      <c r="A30" s="25" t="s">
        <v>196</v>
      </c>
      <c r="B30" s="25" t="s">
        <v>190</v>
      </c>
      <c r="C30" s="30">
        <f>G35</f>
        <v>0</v>
      </c>
      <c r="D30" s="77" t="s">
        <v>198</v>
      </c>
      <c r="E30" s="77"/>
      <c r="F30" s="93"/>
      <c r="G30" s="77"/>
      <c r="H30" s="77"/>
      <c r="I30" s="77"/>
      <c r="J30" s="71"/>
      <c r="K30" s="71"/>
      <c r="L30" s="79"/>
      <c r="M30" s="71"/>
      <c r="N30" s="107"/>
    </row>
    <row r="31" spans="1:14" ht="13">
      <c r="A31" s="25" t="s">
        <v>199</v>
      </c>
      <c r="B31" s="25" t="s">
        <v>188</v>
      </c>
      <c r="C31" s="26">
        <f>F36</f>
        <v>0</v>
      </c>
      <c r="D31" s="77"/>
      <c r="E31" s="77"/>
      <c r="F31" s="77"/>
      <c r="G31" s="77"/>
      <c r="H31" s="77"/>
      <c r="I31" s="77"/>
      <c r="J31" s="71"/>
      <c r="K31" s="71"/>
      <c r="L31" s="81"/>
      <c r="M31" s="71"/>
      <c r="N31" s="107"/>
    </row>
    <row r="32" spans="1:14" ht="13">
      <c r="A32" s="25" t="s">
        <v>199</v>
      </c>
      <c r="B32" s="25" t="s">
        <v>190</v>
      </c>
      <c r="C32" s="26">
        <f>G36</f>
        <v>0</v>
      </c>
      <c r="D32" s="77"/>
      <c r="E32" s="77"/>
      <c r="F32" s="86" t="s">
        <v>200</v>
      </c>
      <c r="G32" s="86" t="s">
        <v>201</v>
      </c>
      <c r="H32" s="77"/>
      <c r="I32" s="77"/>
      <c r="J32" s="71"/>
      <c r="K32" s="71"/>
      <c r="L32" s="81"/>
      <c r="M32" s="71"/>
      <c r="N32" s="107"/>
    </row>
    <row r="33" spans="1:14" ht="13">
      <c r="A33" s="25" t="s">
        <v>202</v>
      </c>
      <c r="B33" s="25" t="s">
        <v>188</v>
      </c>
      <c r="C33" s="26">
        <f>F37</f>
        <v>0</v>
      </c>
      <c r="D33" s="77" t="s">
        <v>203</v>
      </c>
      <c r="E33" s="82" t="s">
        <v>204</v>
      </c>
      <c r="F33" s="84">
        <v>0</v>
      </c>
      <c r="G33" s="84">
        <v>0</v>
      </c>
      <c r="H33" s="77"/>
      <c r="I33" s="77"/>
      <c r="J33" s="71"/>
      <c r="K33" s="71"/>
      <c r="L33" s="79"/>
      <c r="M33" s="71"/>
      <c r="N33" s="107"/>
    </row>
    <row r="34" spans="1:14" ht="13">
      <c r="A34" s="25" t="s">
        <v>202</v>
      </c>
      <c r="B34" s="25" t="s">
        <v>190</v>
      </c>
      <c r="C34" s="26">
        <f>G37</f>
        <v>0</v>
      </c>
      <c r="D34" s="77" t="s">
        <v>205</v>
      </c>
      <c r="E34" s="82" t="s">
        <v>206</v>
      </c>
      <c r="F34" s="84">
        <v>0</v>
      </c>
      <c r="G34" s="84">
        <v>0</v>
      </c>
      <c r="H34" s="77"/>
      <c r="I34" s="77"/>
      <c r="J34" s="71"/>
      <c r="K34" s="71"/>
      <c r="L34" s="79"/>
      <c r="M34" s="71"/>
      <c r="N34" s="107"/>
    </row>
    <row r="35" spans="1:14" ht="13">
      <c r="A35" s="25" t="s">
        <v>207</v>
      </c>
      <c r="B35" s="25" t="s">
        <v>188</v>
      </c>
      <c r="C35" s="30">
        <f>F38</f>
        <v>0</v>
      </c>
      <c r="D35" s="77" t="s">
        <v>208</v>
      </c>
      <c r="E35" s="82" t="s">
        <v>206</v>
      </c>
      <c r="F35" s="84">
        <v>0</v>
      </c>
      <c r="G35" s="84">
        <v>0</v>
      </c>
      <c r="H35" s="77"/>
      <c r="I35" s="77"/>
      <c r="J35" s="71"/>
      <c r="K35" s="71"/>
      <c r="L35" s="79"/>
      <c r="M35" s="71"/>
      <c r="N35" s="107"/>
    </row>
    <row r="36" spans="1:14" ht="13">
      <c r="A36" s="25" t="s">
        <v>207</v>
      </c>
      <c r="B36" s="25" t="s">
        <v>190</v>
      </c>
      <c r="C36" s="30">
        <f>G38</f>
        <v>0</v>
      </c>
      <c r="D36" s="77" t="s">
        <v>209</v>
      </c>
      <c r="E36" s="82" t="s">
        <v>210</v>
      </c>
      <c r="F36" s="94">
        <v>0</v>
      </c>
      <c r="G36" s="94">
        <v>0</v>
      </c>
      <c r="H36" s="77"/>
      <c r="I36" s="77"/>
      <c r="J36" s="71"/>
      <c r="K36" s="71"/>
      <c r="L36" s="79"/>
      <c r="M36" s="71"/>
      <c r="N36" s="107"/>
    </row>
    <row r="37" spans="1:14" ht="13">
      <c r="A37" s="25" t="s">
        <v>211</v>
      </c>
      <c r="B37" s="25" t="s">
        <v>212</v>
      </c>
      <c r="C37" s="29">
        <f>F41</f>
        <v>0</v>
      </c>
      <c r="D37" s="77" t="s">
        <v>213</v>
      </c>
      <c r="E37" s="82" t="s">
        <v>214</v>
      </c>
      <c r="F37" s="94">
        <v>0</v>
      </c>
      <c r="G37" s="94">
        <v>0</v>
      </c>
      <c r="H37" s="77"/>
      <c r="I37" s="77"/>
      <c r="J37" s="71"/>
      <c r="K37" s="71"/>
      <c r="L37" s="79"/>
      <c r="M37" s="71"/>
      <c r="N37" s="107"/>
    </row>
    <row r="38" spans="1:14" ht="13">
      <c r="A38" s="25" t="s">
        <v>211</v>
      </c>
      <c r="B38" s="25" t="s">
        <v>215</v>
      </c>
      <c r="C38" s="29">
        <f>G41</f>
        <v>0</v>
      </c>
      <c r="D38" s="77" t="s">
        <v>216</v>
      </c>
      <c r="E38" s="82" t="s">
        <v>217</v>
      </c>
      <c r="F38" s="84">
        <v>0</v>
      </c>
      <c r="G38" s="84">
        <v>0</v>
      </c>
      <c r="H38" s="77"/>
      <c r="I38" s="77"/>
      <c r="J38" s="71"/>
      <c r="K38" s="71"/>
      <c r="L38" s="79"/>
      <c r="M38" s="71"/>
      <c r="N38" s="107"/>
    </row>
    <row r="39" spans="1:14" ht="13">
      <c r="A39" s="25" t="s">
        <v>218</v>
      </c>
      <c r="B39" s="25" t="s">
        <v>212</v>
      </c>
      <c r="C39" s="29">
        <f>H41</f>
        <v>0</v>
      </c>
      <c r="D39" s="77"/>
      <c r="E39" s="77"/>
      <c r="F39" s="77"/>
      <c r="G39" s="77"/>
      <c r="H39" s="77"/>
      <c r="I39" s="77"/>
      <c r="J39" s="71"/>
      <c r="K39" s="71"/>
      <c r="L39" s="81"/>
      <c r="M39" s="71"/>
      <c r="N39" s="107"/>
    </row>
    <row r="40" spans="1:14" ht="13">
      <c r="A40" s="25" t="s">
        <v>218</v>
      </c>
      <c r="B40" s="25" t="s">
        <v>215</v>
      </c>
      <c r="C40" s="29">
        <f>I41</f>
        <v>0</v>
      </c>
      <c r="D40" s="77"/>
      <c r="E40" s="77"/>
      <c r="F40" s="86" t="s">
        <v>219</v>
      </c>
      <c r="G40" s="86" t="s">
        <v>220</v>
      </c>
      <c r="H40" s="86" t="s">
        <v>221</v>
      </c>
      <c r="I40" s="86" t="s">
        <v>222</v>
      </c>
      <c r="J40" s="71"/>
      <c r="K40" s="71"/>
      <c r="L40" s="81"/>
      <c r="M40" s="71"/>
      <c r="N40" s="107"/>
    </row>
    <row r="41" spans="1:14" ht="13">
      <c r="A41" s="25" t="s">
        <v>223</v>
      </c>
      <c r="B41" s="25"/>
      <c r="C41" s="28">
        <f>F42</f>
        <v>0</v>
      </c>
      <c r="D41" s="77" t="s">
        <v>224</v>
      </c>
      <c r="E41" s="77"/>
      <c r="F41" s="95"/>
      <c r="G41" s="95"/>
      <c r="H41" s="95"/>
      <c r="I41" s="95"/>
      <c r="J41" s="71"/>
      <c r="K41" s="71"/>
      <c r="L41" s="81"/>
      <c r="M41" s="71"/>
      <c r="N41" s="107"/>
    </row>
    <row r="42" spans="1:14" ht="13">
      <c r="A42" s="25" t="s">
        <v>225</v>
      </c>
      <c r="B42" s="25" t="s">
        <v>226</v>
      </c>
      <c r="C42" s="27">
        <f>F47</f>
        <v>0</v>
      </c>
      <c r="D42" s="77" t="s">
        <v>227</v>
      </c>
      <c r="E42" s="82" t="s">
        <v>228</v>
      </c>
      <c r="F42" s="96">
        <v>0</v>
      </c>
      <c r="G42" s="77"/>
      <c r="H42" s="77"/>
      <c r="I42" s="77"/>
      <c r="J42" s="71"/>
      <c r="K42" s="71"/>
      <c r="L42" s="79"/>
      <c r="M42" s="71"/>
      <c r="N42" s="107"/>
    </row>
    <row r="43" spans="1:14" ht="13">
      <c r="A43" s="25" t="s">
        <v>225</v>
      </c>
      <c r="B43" s="25" t="s">
        <v>229</v>
      </c>
      <c r="C43" s="27">
        <f>G47</f>
        <v>0</v>
      </c>
      <c r="D43" s="77"/>
      <c r="E43" s="82"/>
      <c r="F43" s="77"/>
      <c r="G43" s="77"/>
      <c r="H43" s="77"/>
      <c r="I43" s="77"/>
      <c r="J43" s="71"/>
      <c r="K43" s="71"/>
      <c r="L43" s="81"/>
      <c r="M43" s="71"/>
      <c r="N43" s="107"/>
    </row>
    <row r="44" spans="1:14" ht="13">
      <c r="A44" s="25" t="s">
        <v>225</v>
      </c>
      <c r="B44" s="25" t="s">
        <v>230</v>
      </c>
      <c r="C44" s="27">
        <f>H47</f>
        <v>0</v>
      </c>
      <c r="D44" s="77" t="s">
        <v>231</v>
      </c>
      <c r="E44" s="82" t="s">
        <v>232</v>
      </c>
      <c r="F44" s="96"/>
      <c r="G44" s="96"/>
      <c r="H44" s="77"/>
      <c r="I44" s="77"/>
      <c r="J44" s="71"/>
      <c r="K44" s="71"/>
      <c r="L44" s="79"/>
      <c r="M44" s="71"/>
      <c r="N44" s="107"/>
    </row>
    <row r="45" spans="1:14" ht="13">
      <c r="A45" s="25" t="s">
        <v>225</v>
      </c>
      <c r="B45" s="25" t="s">
        <v>233</v>
      </c>
      <c r="C45" s="27">
        <f>I47</f>
        <v>0</v>
      </c>
      <c r="D45" s="77"/>
      <c r="E45" s="77"/>
      <c r="F45" s="77"/>
      <c r="G45" s="77"/>
      <c r="H45" s="77"/>
      <c r="I45" s="77"/>
      <c r="J45" s="71"/>
      <c r="K45" s="71"/>
      <c r="L45" s="81"/>
      <c r="M45" s="71"/>
      <c r="N45" s="107"/>
    </row>
    <row r="46" spans="1:14" ht="13">
      <c r="A46" s="25" t="s">
        <v>234</v>
      </c>
      <c r="B46" s="25" t="s">
        <v>226</v>
      </c>
      <c r="C46" s="27">
        <f>F48</f>
        <v>0</v>
      </c>
      <c r="D46" s="77"/>
      <c r="E46" s="77"/>
      <c r="F46" s="86" t="s">
        <v>235</v>
      </c>
      <c r="G46" s="86" t="s">
        <v>236</v>
      </c>
      <c r="H46" s="86" t="s">
        <v>237</v>
      </c>
      <c r="I46" s="86" t="s">
        <v>238</v>
      </c>
      <c r="J46" s="71"/>
      <c r="K46" s="71"/>
      <c r="L46" s="81"/>
      <c r="M46" s="71"/>
      <c r="N46" s="107"/>
    </row>
    <row r="47" spans="1:14" ht="13">
      <c r="A47" s="25" t="s">
        <v>234</v>
      </c>
      <c r="B47" s="25" t="s">
        <v>229</v>
      </c>
      <c r="C47" s="27">
        <f>G48</f>
        <v>0</v>
      </c>
      <c r="D47" s="77" t="s">
        <v>426</v>
      </c>
      <c r="E47" s="77"/>
      <c r="F47" s="97">
        <f>'SP13-3'!F9</f>
        <v>0</v>
      </c>
      <c r="G47" s="97">
        <f>'SP13-3'!H9</f>
        <v>0</v>
      </c>
      <c r="H47" s="97">
        <f>'SP13-3'!J9</f>
        <v>0</v>
      </c>
      <c r="I47" s="97">
        <f>'SP13-3'!L9</f>
        <v>0</v>
      </c>
      <c r="J47" s="71"/>
      <c r="K47" s="71"/>
      <c r="L47" s="79"/>
      <c r="M47" s="71"/>
      <c r="N47" s="107"/>
    </row>
    <row r="48" spans="1:14" ht="13">
      <c r="A48" s="25" t="s">
        <v>234</v>
      </c>
      <c r="B48" s="25" t="s">
        <v>230</v>
      </c>
      <c r="C48" s="27">
        <f>H48</f>
        <v>0</v>
      </c>
      <c r="D48" s="77" t="s">
        <v>239</v>
      </c>
      <c r="E48" s="77"/>
      <c r="F48" s="97">
        <v>0</v>
      </c>
      <c r="G48" s="97">
        <v>0</v>
      </c>
      <c r="H48" s="97">
        <v>0</v>
      </c>
      <c r="I48" s="97">
        <v>0</v>
      </c>
      <c r="J48" s="71"/>
      <c r="K48" s="71"/>
      <c r="L48" s="79"/>
      <c r="M48" s="71"/>
      <c r="N48" s="107"/>
    </row>
    <row r="49" spans="1:14" ht="13">
      <c r="A49" s="25" t="s">
        <v>234</v>
      </c>
      <c r="B49" s="25" t="s">
        <v>233</v>
      </c>
      <c r="C49" s="27">
        <f>I48</f>
        <v>0</v>
      </c>
      <c r="D49" s="77" t="s">
        <v>240</v>
      </c>
      <c r="E49" s="77"/>
      <c r="F49" s="97">
        <v>0</v>
      </c>
      <c r="G49" s="97">
        <v>0</v>
      </c>
      <c r="H49" s="97">
        <v>0</v>
      </c>
      <c r="I49" s="97">
        <v>0</v>
      </c>
      <c r="J49" s="71"/>
      <c r="K49" s="71"/>
      <c r="L49" s="79"/>
      <c r="M49" s="71"/>
      <c r="N49" s="107"/>
    </row>
    <row r="50" spans="1:14" ht="13">
      <c r="A50" s="25" t="s">
        <v>241</v>
      </c>
      <c r="B50" s="25" t="s">
        <v>226</v>
      </c>
      <c r="C50" s="27">
        <f>F49</f>
        <v>0</v>
      </c>
      <c r="D50" s="77"/>
      <c r="E50" s="77"/>
      <c r="F50" s="77"/>
      <c r="G50" s="77"/>
      <c r="H50" s="77"/>
      <c r="I50" s="77"/>
      <c r="J50" s="71"/>
      <c r="K50" s="71"/>
      <c r="L50" s="81"/>
      <c r="M50" s="71"/>
      <c r="N50" s="107"/>
    </row>
    <row r="51" spans="1:14" ht="13">
      <c r="A51" s="25" t="s">
        <v>241</v>
      </c>
      <c r="B51" s="25" t="s">
        <v>229</v>
      </c>
      <c r="C51" s="27">
        <f>G49</f>
        <v>0</v>
      </c>
      <c r="D51" s="77" t="s">
        <v>242</v>
      </c>
      <c r="E51" s="82" t="s">
        <v>243</v>
      </c>
      <c r="F51" s="98">
        <v>0</v>
      </c>
      <c r="G51" s="77"/>
      <c r="H51" s="77" t="s">
        <v>244</v>
      </c>
      <c r="I51" s="99">
        <v>0</v>
      </c>
      <c r="J51" s="71"/>
      <c r="K51" s="71"/>
      <c r="L51" s="79"/>
      <c r="M51" s="71"/>
      <c r="N51" s="107"/>
    </row>
    <row r="52" spans="1:14" ht="13">
      <c r="A52" s="25" t="s">
        <v>241</v>
      </c>
      <c r="B52" s="25" t="s">
        <v>230</v>
      </c>
      <c r="C52" s="27">
        <f>H49</f>
        <v>0</v>
      </c>
      <c r="D52" s="77" t="s">
        <v>245</v>
      </c>
      <c r="E52" s="82" t="s">
        <v>246</v>
      </c>
      <c r="F52" s="98">
        <v>0</v>
      </c>
      <c r="G52" s="77"/>
      <c r="H52" s="77" t="s">
        <v>247</v>
      </c>
      <c r="I52" s="100">
        <v>0</v>
      </c>
      <c r="J52" s="71"/>
      <c r="K52" s="71"/>
      <c r="L52" s="79"/>
      <c r="M52" s="71"/>
      <c r="N52" s="107"/>
    </row>
    <row r="53" spans="1:14" ht="13">
      <c r="A53" s="25" t="s">
        <v>241</v>
      </c>
      <c r="B53" s="25" t="s">
        <v>233</v>
      </c>
      <c r="C53" s="27">
        <f>I49</f>
        <v>0</v>
      </c>
      <c r="D53" s="77" t="s">
        <v>248</v>
      </c>
      <c r="E53" s="82" t="s">
        <v>217</v>
      </c>
      <c r="F53" s="98">
        <v>0</v>
      </c>
      <c r="G53" s="77"/>
      <c r="H53" s="77" t="s">
        <v>249</v>
      </c>
      <c r="I53" s="101">
        <v>0</v>
      </c>
      <c r="J53" s="71"/>
      <c r="K53" s="71"/>
      <c r="L53" s="79"/>
      <c r="M53" s="71"/>
      <c r="N53" s="107"/>
    </row>
    <row r="54" spans="1:14" ht="13">
      <c r="A54" s="25" t="s">
        <v>250</v>
      </c>
      <c r="B54" s="25"/>
      <c r="C54" s="24">
        <f>F51</f>
        <v>0</v>
      </c>
      <c r="D54" s="77"/>
      <c r="E54" s="82"/>
      <c r="F54" s="77"/>
      <c r="G54" s="77"/>
      <c r="H54" s="77"/>
      <c r="I54" s="77"/>
      <c r="J54" s="71"/>
      <c r="K54" s="71"/>
      <c r="L54" s="81"/>
      <c r="M54" s="71"/>
      <c r="N54" s="107"/>
    </row>
    <row r="55" spans="1:14" ht="13">
      <c r="A55" s="25" t="s">
        <v>251</v>
      </c>
      <c r="B55" s="25"/>
      <c r="C55" s="24">
        <f>F52</f>
        <v>0</v>
      </c>
      <c r="D55" s="86" t="s">
        <v>252</v>
      </c>
      <c r="E55" s="82"/>
      <c r="F55" s="86" t="s">
        <v>253</v>
      </c>
      <c r="G55" s="86" t="s">
        <v>254</v>
      </c>
      <c r="H55" s="77"/>
      <c r="I55" s="77"/>
      <c r="J55" s="71"/>
      <c r="K55" s="71"/>
      <c r="L55" s="81"/>
      <c r="M55" s="71"/>
      <c r="N55" s="107"/>
    </row>
    <row r="56" spans="1:14" ht="13">
      <c r="A56" s="25" t="s">
        <v>255</v>
      </c>
      <c r="B56" s="25"/>
      <c r="C56" s="24">
        <f>F53</f>
        <v>0</v>
      </c>
      <c r="D56" s="77" t="s">
        <v>256</v>
      </c>
      <c r="E56" s="82" t="s">
        <v>257</v>
      </c>
      <c r="F56" s="98">
        <v>0</v>
      </c>
      <c r="G56" s="98">
        <v>0</v>
      </c>
      <c r="H56" s="77"/>
      <c r="I56" s="77"/>
      <c r="J56" s="71"/>
      <c r="K56" s="71"/>
      <c r="L56" s="79"/>
      <c r="M56" s="71"/>
      <c r="N56" s="107"/>
    </row>
    <row r="57" spans="1:14" ht="13">
      <c r="A57" s="25" t="s">
        <v>258</v>
      </c>
      <c r="B57" s="25" t="s">
        <v>259</v>
      </c>
      <c r="C57" s="24">
        <f>F56</f>
        <v>0</v>
      </c>
      <c r="D57" s="77"/>
      <c r="E57" s="77"/>
      <c r="F57" s="77"/>
      <c r="G57" s="77"/>
      <c r="H57" s="77"/>
      <c r="I57" s="77"/>
      <c r="J57" s="71"/>
      <c r="K57" s="71"/>
      <c r="L57" s="79"/>
      <c r="M57" s="71"/>
      <c r="N57" s="107"/>
    </row>
    <row r="58" spans="1:14" ht="13">
      <c r="A58" s="25" t="s">
        <v>258</v>
      </c>
      <c r="B58" s="25" t="s">
        <v>260</v>
      </c>
      <c r="C58" s="24">
        <f>G56</f>
        <v>0</v>
      </c>
      <c r="D58" s="77" t="s">
        <v>261</v>
      </c>
      <c r="E58" s="82" t="s">
        <v>257</v>
      </c>
      <c r="F58" s="98">
        <v>0</v>
      </c>
      <c r="G58" s="98">
        <f>'SP13-2'!H10</f>
        <v>0</v>
      </c>
      <c r="H58" s="77"/>
      <c r="I58" s="77"/>
      <c r="J58" s="71"/>
      <c r="K58" s="71"/>
      <c r="L58" s="79"/>
      <c r="M58" s="71"/>
      <c r="N58" s="107"/>
    </row>
    <row r="59" spans="1:14" ht="13">
      <c r="A59" s="25" t="s">
        <v>262</v>
      </c>
      <c r="B59" s="25" t="s">
        <v>259</v>
      </c>
      <c r="C59" s="24">
        <f>F58</f>
        <v>0</v>
      </c>
      <c r="D59" s="77" t="s">
        <v>263</v>
      </c>
      <c r="E59" s="82" t="s">
        <v>257</v>
      </c>
      <c r="F59" s="98">
        <v>0</v>
      </c>
      <c r="G59" s="98">
        <f ca="1">'SP13-2'!H13+'SP13-2'!H22</f>
        <v>0</v>
      </c>
      <c r="H59" s="77"/>
      <c r="I59" s="77"/>
      <c r="J59" s="71"/>
      <c r="K59" s="71"/>
      <c r="L59" s="79"/>
      <c r="M59" s="71"/>
      <c r="N59" s="107"/>
    </row>
    <row r="60" spans="1:14" ht="13">
      <c r="A60" s="25" t="s">
        <v>262</v>
      </c>
      <c r="B60" s="25" t="s">
        <v>260</v>
      </c>
      <c r="C60" s="24">
        <f>G58</f>
        <v>0</v>
      </c>
      <c r="D60" s="77" t="s">
        <v>264</v>
      </c>
      <c r="E60" s="82" t="s">
        <v>257</v>
      </c>
      <c r="F60" s="98">
        <f>SUM(F58:F59)</f>
        <v>0</v>
      </c>
      <c r="G60" s="98">
        <f ca="1">'SP13-1'!L37</f>
        <v>0</v>
      </c>
      <c r="H60" s="77"/>
      <c r="I60" s="77"/>
      <c r="J60" s="71"/>
      <c r="K60" s="71"/>
      <c r="L60" s="79"/>
      <c r="M60" s="71"/>
      <c r="N60" s="107"/>
    </row>
    <row r="61" spans="1:14" ht="13">
      <c r="A61" s="25" t="s">
        <v>265</v>
      </c>
      <c r="B61" s="25" t="s">
        <v>259</v>
      </c>
      <c r="C61" s="24">
        <f>F59</f>
        <v>0</v>
      </c>
      <c r="D61" s="77"/>
      <c r="E61" s="82"/>
      <c r="F61" s="77"/>
      <c r="G61" s="77"/>
      <c r="H61" s="77"/>
      <c r="I61" s="77"/>
      <c r="J61" s="71"/>
      <c r="K61" s="71"/>
      <c r="L61" s="81"/>
      <c r="M61" s="71"/>
      <c r="N61" s="107"/>
    </row>
    <row r="62" spans="1:14" ht="13">
      <c r="A62" s="25" t="s">
        <v>265</v>
      </c>
      <c r="B62" s="25" t="s">
        <v>260</v>
      </c>
      <c r="C62" s="24">
        <f ca="1">G59</f>
        <v>0</v>
      </c>
      <c r="D62" s="102" t="s">
        <v>266</v>
      </c>
      <c r="E62" s="82" t="s">
        <v>257</v>
      </c>
      <c r="F62" s="98">
        <v>0</v>
      </c>
      <c r="G62" s="77"/>
      <c r="H62" s="77"/>
      <c r="I62" s="77"/>
      <c r="J62" s="71"/>
      <c r="K62" s="71"/>
      <c r="L62" s="79"/>
      <c r="M62" s="71"/>
      <c r="N62" s="107"/>
    </row>
    <row r="63" spans="1:14" ht="13">
      <c r="A63" s="25" t="s">
        <v>267</v>
      </c>
      <c r="B63" s="25" t="s">
        <v>259</v>
      </c>
      <c r="C63" s="24">
        <f>F60</f>
        <v>0</v>
      </c>
      <c r="D63" s="102" t="s">
        <v>268</v>
      </c>
      <c r="E63" s="82" t="s">
        <v>257</v>
      </c>
      <c r="F63" s="98">
        <v>0</v>
      </c>
      <c r="G63" s="77"/>
      <c r="H63" s="77"/>
      <c r="I63" s="77"/>
      <c r="J63" s="71"/>
      <c r="K63" s="71"/>
      <c r="L63" s="79"/>
      <c r="M63" s="71"/>
      <c r="N63" s="107"/>
    </row>
    <row r="64" spans="1:14" ht="13">
      <c r="A64" s="25" t="s">
        <v>267</v>
      </c>
      <c r="B64" s="25" t="s">
        <v>260</v>
      </c>
      <c r="C64" s="24">
        <f ca="1">G60</f>
        <v>0</v>
      </c>
      <c r="D64" s="77"/>
      <c r="E64" s="82"/>
      <c r="F64" s="77"/>
      <c r="G64" s="77"/>
      <c r="H64" s="77"/>
      <c r="I64" s="77"/>
      <c r="J64" s="71"/>
      <c r="K64" s="71"/>
      <c r="L64" s="81"/>
      <c r="M64" s="71"/>
      <c r="N64" s="107"/>
    </row>
    <row r="65" spans="1:14" ht="13">
      <c r="A65" s="25" t="s">
        <v>269</v>
      </c>
      <c r="B65" s="25"/>
      <c r="C65" s="24">
        <f>F62</f>
        <v>0</v>
      </c>
      <c r="D65" s="86" t="s">
        <v>427</v>
      </c>
      <c r="E65" s="82"/>
      <c r="F65" s="77"/>
      <c r="G65" s="77"/>
      <c r="H65" s="86" t="s">
        <v>271</v>
      </c>
      <c r="I65" s="77"/>
      <c r="J65" s="71"/>
      <c r="K65" s="71"/>
      <c r="L65" s="81"/>
      <c r="M65" s="71"/>
      <c r="N65" s="107"/>
    </row>
    <row r="66" spans="1:14" ht="13">
      <c r="A66" s="25" t="s">
        <v>272</v>
      </c>
      <c r="B66" s="25"/>
      <c r="C66" s="24">
        <f>F63</f>
        <v>0</v>
      </c>
      <c r="D66" s="77" t="s">
        <v>273</v>
      </c>
      <c r="E66" s="82" t="s">
        <v>257</v>
      </c>
      <c r="F66" s="98">
        <v>0</v>
      </c>
      <c r="G66" s="77"/>
      <c r="H66" s="103">
        <v>0</v>
      </c>
      <c r="I66" s="77"/>
      <c r="J66" s="71"/>
      <c r="K66" s="71"/>
      <c r="L66" s="79"/>
      <c r="M66" s="71"/>
      <c r="N66" s="107"/>
    </row>
    <row r="67" spans="1:14" ht="13">
      <c r="A67" s="25" t="s">
        <v>274</v>
      </c>
      <c r="B67" s="25" t="s">
        <v>275</v>
      </c>
      <c r="C67" s="24">
        <f>F66</f>
        <v>0</v>
      </c>
      <c r="D67" s="77" t="s">
        <v>276</v>
      </c>
      <c r="E67" s="82" t="s">
        <v>257</v>
      </c>
      <c r="F67" s="98">
        <v>0</v>
      </c>
      <c r="G67" s="77"/>
      <c r="H67" s="103">
        <v>0</v>
      </c>
      <c r="I67" s="77"/>
      <c r="J67" s="71"/>
      <c r="K67" s="71"/>
      <c r="L67" s="79"/>
      <c r="M67" s="71"/>
      <c r="N67" s="107"/>
    </row>
    <row r="68" spans="1:14" ht="13">
      <c r="A68" s="25" t="s">
        <v>277</v>
      </c>
      <c r="B68" s="25" t="s">
        <v>275</v>
      </c>
      <c r="C68" s="24">
        <f t="shared" ref="C68:C85" si="0">F67</f>
        <v>0</v>
      </c>
      <c r="D68" s="77" t="s">
        <v>419</v>
      </c>
      <c r="E68" s="82" t="s">
        <v>257</v>
      </c>
      <c r="F68" s="98">
        <f>'SP13-1'!L40</f>
        <v>0</v>
      </c>
      <c r="G68" s="77"/>
      <c r="H68" s="103">
        <f>F68*10/6.61</f>
        <v>0</v>
      </c>
      <c r="I68" s="77"/>
      <c r="J68" s="71"/>
      <c r="K68" s="71"/>
      <c r="L68" s="79"/>
      <c r="M68" s="71"/>
      <c r="N68" s="107"/>
    </row>
    <row r="69" spans="1:14" ht="13">
      <c r="A69" s="25" t="s">
        <v>278</v>
      </c>
      <c r="B69" s="25" t="s">
        <v>275</v>
      </c>
      <c r="C69" s="24">
        <f t="shared" si="0"/>
        <v>0</v>
      </c>
      <c r="D69" s="77" t="s">
        <v>279</v>
      </c>
      <c r="E69" s="82" t="s">
        <v>257</v>
      </c>
      <c r="F69" s="98">
        <v>0</v>
      </c>
      <c r="G69" s="77"/>
      <c r="H69" s="103">
        <v>0</v>
      </c>
      <c r="I69" s="77"/>
      <c r="J69" s="71"/>
      <c r="K69" s="71"/>
      <c r="L69" s="79"/>
      <c r="M69" s="71"/>
      <c r="N69" s="107"/>
    </row>
    <row r="70" spans="1:14" ht="13">
      <c r="A70" s="25" t="s">
        <v>280</v>
      </c>
      <c r="B70" s="25" t="s">
        <v>275</v>
      </c>
      <c r="C70" s="24">
        <f t="shared" si="0"/>
        <v>0</v>
      </c>
      <c r="D70" s="77" t="s">
        <v>281</v>
      </c>
      <c r="E70" s="82" t="s">
        <v>257</v>
      </c>
      <c r="F70" s="98">
        <v>0</v>
      </c>
      <c r="G70" s="77"/>
      <c r="H70" s="103">
        <v>0</v>
      </c>
      <c r="I70" s="77"/>
      <c r="J70" s="71"/>
      <c r="K70" s="71"/>
      <c r="L70" s="79"/>
      <c r="M70" s="71"/>
      <c r="N70" s="107"/>
    </row>
    <row r="71" spans="1:14" ht="13">
      <c r="A71" s="25" t="s">
        <v>282</v>
      </c>
      <c r="B71" s="25" t="s">
        <v>275</v>
      </c>
      <c r="C71" s="24">
        <f t="shared" si="0"/>
        <v>0</v>
      </c>
      <c r="D71" s="77" t="s">
        <v>283</v>
      </c>
      <c r="E71" s="82" t="s">
        <v>257</v>
      </c>
      <c r="F71" s="98">
        <v>0</v>
      </c>
      <c r="G71" s="77"/>
      <c r="H71" s="103">
        <v>0</v>
      </c>
      <c r="I71" s="77"/>
      <c r="J71" s="71"/>
      <c r="K71" s="71"/>
      <c r="L71" s="79"/>
      <c r="M71" s="71"/>
      <c r="N71" s="107"/>
    </row>
    <row r="72" spans="1:14" ht="13">
      <c r="A72" s="25" t="s">
        <v>284</v>
      </c>
      <c r="B72" s="25" t="s">
        <v>275</v>
      </c>
      <c r="C72" s="24">
        <f t="shared" si="0"/>
        <v>0</v>
      </c>
      <c r="D72" s="77" t="s">
        <v>285</v>
      </c>
      <c r="E72" s="82" t="s">
        <v>257</v>
      </c>
      <c r="F72" s="98">
        <v>0</v>
      </c>
      <c r="G72" s="77"/>
      <c r="H72" s="103">
        <v>0</v>
      </c>
      <c r="I72" s="77"/>
      <c r="J72" s="71"/>
      <c r="K72" s="71"/>
      <c r="L72" s="79"/>
      <c r="M72" s="71"/>
      <c r="N72" s="107"/>
    </row>
    <row r="73" spans="1:14" ht="13">
      <c r="A73" s="25" t="s">
        <v>286</v>
      </c>
      <c r="B73" s="25" t="s">
        <v>275</v>
      </c>
      <c r="C73" s="24">
        <f t="shared" si="0"/>
        <v>0</v>
      </c>
      <c r="D73" s="77" t="s">
        <v>287</v>
      </c>
      <c r="E73" s="82" t="s">
        <v>257</v>
      </c>
      <c r="F73" s="98">
        <v>0</v>
      </c>
      <c r="G73" s="77"/>
      <c r="H73" s="103">
        <v>0</v>
      </c>
      <c r="I73" s="77"/>
      <c r="J73" s="71"/>
      <c r="K73" s="71"/>
      <c r="L73" s="79"/>
      <c r="M73" s="71"/>
      <c r="N73" s="107"/>
    </row>
    <row r="74" spans="1:14" ht="13">
      <c r="A74" s="25" t="s">
        <v>288</v>
      </c>
      <c r="B74" s="25" t="s">
        <v>275</v>
      </c>
      <c r="C74" s="24">
        <f t="shared" si="0"/>
        <v>0</v>
      </c>
      <c r="D74" s="77" t="s">
        <v>289</v>
      </c>
      <c r="E74" s="82" t="s">
        <v>257</v>
      </c>
      <c r="F74" s="98">
        <v>0</v>
      </c>
      <c r="G74" s="77"/>
      <c r="H74" s="103">
        <v>0</v>
      </c>
      <c r="I74" s="77"/>
      <c r="J74" s="71"/>
      <c r="K74" s="71"/>
      <c r="L74" s="79"/>
      <c r="M74" s="71"/>
      <c r="N74" s="107"/>
    </row>
    <row r="75" spans="1:14" ht="13">
      <c r="A75" s="25" t="s">
        <v>290</v>
      </c>
      <c r="B75" s="25" t="s">
        <v>275</v>
      </c>
      <c r="C75" s="24">
        <f t="shared" si="0"/>
        <v>0</v>
      </c>
      <c r="D75" s="77" t="s">
        <v>420</v>
      </c>
      <c r="E75" s="82" t="s">
        <v>257</v>
      </c>
      <c r="F75" s="98">
        <v>0</v>
      </c>
      <c r="G75" s="77"/>
      <c r="H75" s="103">
        <v>0</v>
      </c>
      <c r="I75" s="77"/>
      <c r="J75" s="71"/>
      <c r="K75" s="71"/>
      <c r="L75" s="79"/>
      <c r="M75" s="71"/>
      <c r="N75" s="107"/>
    </row>
    <row r="76" spans="1:14" ht="13">
      <c r="A76" s="25" t="s">
        <v>291</v>
      </c>
      <c r="B76" s="25" t="s">
        <v>275</v>
      </c>
      <c r="C76" s="24">
        <f t="shared" si="0"/>
        <v>0</v>
      </c>
      <c r="D76" s="77" t="s">
        <v>292</v>
      </c>
      <c r="E76" s="82" t="s">
        <v>257</v>
      </c>
      <c r="F76" s="98">
        <v>0</v>
      </c>
      <c r="G76" s="77"/>
      <c r="H76" s="103">
        <v>0</v>
      </c>
      <c r="I76" s="77"/>
      <c r="J76" s="71"/>
      <c r="K76" s="71"/>
      <c r="L76" s="79"/>
      <c r="M76" s="71"/>
      <c r="N76" s="107"/>
    </row>
    <row r="77" spans="1:14" ht="13">
      <c r="A77" s="25" t="s">
        <v>293</v>
      </c>
      <c r="B77" s="25" t="s">
        <v>275</v>
      </c>
      <c r="C77" s="24">
        <f t="shared" si="0"/>
        <v>0</v>
      </c>
      <c r="D77" s="77" t="s">
        <v>294</v>
      </c>
      <c r="E77" s="82" t="s">
        <v>257</v>
      </c>
      <c r="F77" s="98">
        <v>0</v>
      </c>
      <c r="G77" s="77"/>
      <c r="H77" s="103">
        <v>0</v>
      </c>
      <c r="I77" s="77"/>
      <c r="J77" s="71"/>
      <c r="K77" s="71"/>
      <c r="L77" s="79"/>
      <c r="M77" s="71"/>
      <c r="N77" s="107"/>
    </row>
    <row r="78" spans="1:14" ht="13">
      <c r="A78" s="25" t="s">
        <v>295</v>
      </c>
      <c r="B78" s="25" t="s">
        <v>275</v>
      </c>
      <c r="C78" s="24">
        <f t="shared" si="0"/>
        <v>0</v>
      </c>
      <c r="D78" s="77" t="s">
        <v>296</v>
      </c>
      <c r="E78" s="82" t="s">
        <v>257</v>
      </c>
      <c r="F78" s="98">
        <v>0</v>
      </c>
      <c r="G78" s="77"/>
      <c r="H78" s="103">
        <v>0</v>
      </c>
      <c r="I78" s="77"/>
      <c r="J78" s="71"/>
      <c r="K78" s="71"/>
      <c r="L78" s="79"/>
      <c r="M78" s="71"/>
      <c r="N78" s="107"/>
    </row>
    <row r="79" spans="1:14" ht="13">
      <c r="A79" s="25" t="s">
        <v>297</v>
      </c>
      <c r="B79" s="25" t="s">
        <v>275</v>
      </c>
      <c r="C79" s="24">
        <f t="shared" si="0"/>
        <v>0</v>
      </c>
      <c r="D79" s="77" t="s">
        <v>298</v>
      </c>
      <c r="E79" s="82" t="s">
        <v>257</v>
      </c>
      <c r="F79" s="98">
        <v>0</v>
      </c>
      <c r="G79" s="77"/>
      <c r="H79" s="103">
        <v>0</v>
      </c>
      <c r="I79" s="77"/>
      <c r="J79" s="71"/>
      <c r="K79" s="71"/>
      <c r="L79" s="79"/>
      <c r="M79" s="71"/>
      <c r="N79" s="107"/>
    </row>
    <row r="80" spans="1:14" ht="13">
      <c r="A80" s="25" t="s">
        <v>299</v>
      </c>
      <c r="B80" s="25" t="s">
        <v>275</v>
      </c>
      <c r="C80" s="24">
        <f t="shared" si="0"/>
        <v>0</v>
      </c>
      <c r="D80" s="77" t="s">
        <v>300</v>
      </c>
      <c r="E80" s="82" t="s">
        <v>257</v>
      </c>
      <c r="F80" s="98">
        <v>0</v>
      </c>
      <c r="G80" s="77"/>
      <c r="H80" s="103">
        <v>0</v>
      </c>
      <c r="I80" s="77"/>
      <c r="J80" s="71"/>
      <c r="K80" s="71"/>
      <c r="L80" s="79"/>
      <c r="M80" s="71"/>
      <c r="N80" s="107"/>
    </row>
    <row r="81" spans="1:14" ht="13">
      <c r="A81" s="25" t="s">
        <v>301</v>
      </c>
      <c r="B81" s="25" t="s">
        <v>275</v>
      </c>
      <c r="C81" s="24">
        <f t="shared" si="0"/>
        <v>0</v>
      </c>
      <c r="D81" s="77" t="s">
        <v>302</v>
      </c>
      <c r="E81" s="82" t="s">
        <v>257</v>
      </c>
      <c r="F81" s="98">
        <v>0</v>
      </c>
      <c r="G81" s="77"/>
      <c r="H81" s="103">
        <v>0</v>
      </c>
      <c r="I81" s="77"/>
      <c r="J81" s="71"/>
      <c r="K81" s="71"/>
      <c r="L81" s="79"/>
      <c r="M81" s="71"/>
      <c r="N81" s="107"/>
    </row>
    <row r="82" spans="1:14" ht="13">
      <c r="A82" s="25" t="s">
        <v>303</v>
      </c>
      <c r="B82" s="25" t="s">
        <v>275</v>
      </c>
      <c r="C82" s="24">
        <f t="shared" si="0"/>
        <v>0</v>
      </c>
      <c r="D82" s="77" t="s">
        <v>304</v>
      </c>
      <c r="E82" s="82" t="s">
        <v>257</v>
      </c>
      <c r="F82" s="98">
        <v>0</v>
      </c>
      <c r="G82" s="77"/>
      <c r="H82" s="103">
        <v>0</v>
      </c>
      <c r="I82" s="77"/>
      <c r="J82" s="71"/>
      <c r="K82" s="71"/>
      <c r="L82" s="79"/>
      <c r="M82" s="71"/>
      <c r="N82" s="107"/>
    </row>
    <row r="83" spans="1:14" ht="13">
      <c r="A83" s="25" t="s">
        <v>305</v>
      </c>
      <c r="B83" s="25" t="s">
        <v>275</v>
      </c>
      <c r="C83" s="24">
        <f t="shared" si="0"/>
        <v>0</v>
      </c>
      <c r="D83" s="77" t="s">
        <v>306</v>
      </c>
      <c r="E83" s="82" t="s">
        <v>257</v>
      </c>
      <c r="F83" s="98">
        <v>0</v>
      </c>
      <c r="G83" s="77"/>
      <c r="H83" s="103">
        <v>0</v>
      </c>
      <c r="I83" s="77"/>
      <c r="J83" s="71"/>
      <c r="K83" s="71"/>
      <c r="L83" s="79"/>
      <c r="M83" s="71"/>
      <c r="N83" s="107"/>
    </row>
    <row r="84" spans="1:14" ht="12.75" customHeight="1">
      <c r="A84" s="25" t="s">
        <v>307</v>
      </c>
      <c r="B84" s="25" t="s">
        <v>275</v>
      </c>
      <c r="C84" s="24">
        <f t="shared" si="0"/>
        <v>0</v>
      </c>
      <c r="D84" s="77" t="s">
        <v>428</v>
      </c>
      <c r="E84" s="82" t="s">
        <v>257</v>
      </c>
      <c r="F84" s="96">
        <f>SUM(F66:F83)</f>
        <v>0</v>
      </c>
      <c r="G84" s="77"/>
      <c r="H84" s="103">
        <f>SUM(H66:H83)</f>
        <v>0</v>
      </c>
      <c r="I84" s="77"/>
      <c r="J84" s="71"/>
      <c r="K84" s="71"/>
      <c r="L84" s="79"/>
      <c r="M84" s="71"/>
      <c r="N84" s="107"/>
    </row>
    <row r="85" spans="1:14" ht="13">
      <c r="A85" s="25" t="s">
        <v>308</v>
      </c>
      <c r="B85" s="25" t="s">
        <v>275</v>
      </c>
      <c r="C85" s="24">
        <f t="shared" si="0"/>
        <v>0</v>
      </c>
      <c r="D85" s="104"/>
      <c r="E85" s="77"/>
      <c r="F85" s="77"/>
      <c r="G85" s="77"/>
      <c r="H85" s="77"/>
      <c r="I85" s="77"/>
      <c r="J85" s="71"/>
      <c r="K85" s="71"/>
      <c r="L85" s="81"/>
      <c r="M85" s="71"/>
      <c r="N85" s="107"/>
    </row>
    <row r="86" spans="1:14" ht="13">
      <c r="A86" s="25" t="s">
        <v>309</v>
      </c>
      <c r="B86" s="25"/>
      <c r="C86" s="26">
        <f ca="1">F88</f>
        <v>0</v>
      </c>
      <c r="D86" s="77" t="s">
        <v>310</v>
      </c>
      <c r="E86" s="77"/>
      <c r="F86" s="371"/>
      <c r="G86" s="372"/>
      <c r="H86" s="372"/>
      <c r="I86" s="372"/>
      <c r="J86" s="373"/>
      <c r="K86" s="71"/>
      <c r="L86" s="79"/>
      <c r="M86" s="71"/>
      <c r="N86" s="107"/>
    </row>
    <row r="87" spans="1:14" ht="13">
      <c r="A87" s="25" t="s">
        <v>311</v>
      </c>
      <c r="B87" s="25"/>
      <c r="C87" s="26">
        <f>F89</f>
        <v>0</v>
      </c>
      <c r="D87" s="77"/>
      <c r="E87" s="77"/>
      <c r="F87" s="77"/>
      <c r="G87" s="77"/>
      <c r="H87" s="77"/>
      <c r="I87" s="77"/>
      <c r="J87" s="71"/>
      <c r="K87" s="71"/>
      <c r="L87" s="81"/>
      <c r="M87" s="71"/>
      <c r="N87" s="107"/>
    </row>
    <row r="88" spans="1:14" ht="13">
      <c r="A88" s="25" t="s">
        <v>312</v>
      </c>
      <c r="B88" s="25"/>
      <c r="C88" s="26">
        <f>F90</f>
        <v>0</v>
      </c>
      <c r="D88" s="77" t="s">
        <v>313</v>
      </c>
      <c r="E88" s="77"/>
      <c r="F88" s="94">
        <f ca="1">'SP13-1'!L46</f>
        <v>0</v>
      </c>
      <c r="G88" s="77"/>
      <c r="H88" s="77"/>
      <c r="I88" s="77"/>
      <c r="J88" s="71"/>
      <c r="K88" s="71"/>
      <c r="L88" s="79"/>
      <c r="M88" s="71"/>
      <c r="N88" s="107"/>
    </row>
    <row r="89" spans="1:14" ht="13">
      <c r="A89" s="25" t="s">
        <v>314</v>
      </c>
      <c r="B89" s="25" t="s">
        <v>315</v>
      </c>
      <c r="C89" s="26">
        <f>F92</f>
        <v>0</v>
      </c>
      <c r="D89" s="77" t="s">
        <v>316</v>
      </c>
      <c r="E89" s="77"/>
      <c r="F89" s="94">
        <v>0</v>
      </c>
      <c r="G89" s="77"/>
      <c r="H89" s="77"/>
      <c r="I89" s="77"/>
      <c r="J89" s="71"/>
      <c r="K89" s="71"/>
      <c r="L89" s="79"/>
      <c r="M89" s="71"/>
      <c r="N89" s="107"/>
    </row>
    <row r="90" spans="1:14" ht="13">
      <c r="A90" s="25" t="s">
        <v>314</v>
      </c>
      <c r="B90" s="25" t="s">
        <v>317</v>
      </c>
      <c r="C90" s="26">
        <f>G92</f>
        <v>0</v>
      </c>
      <c r="D90" s="77" t="s">
        <v>318</v>
      </c>
      <c r="E90" s="77"/>
      <c r="F90" s="94">
        <v>0</v>
      </c>
      <c r="G90" s="77"/>
      <c r="H90" s="77"/>
      <c r="I90" s="77"/>
      <c r="J90" s="71"/>
      <c r="K90" s="71"/>
      <c r="L90" s="79"/>
      <c r="M90" s="71"/>
      <c r="N90" s="107"/>
    </row>
    <row r="91" spans="1:14" ht="25.5">
      <c r="A91" s="105" t="s">
        <v>319</v>
      </c>
      <c r="B91" s="25"/>
      <c r="C91" s="24">
        <f>I51</f>
        <v>0</v>
      </c>
      <c r="D91" s="77"/>
      <c r="E91" s="77"/>
      <c r="F91" s="77"/>
      <c r="G91" s="77"/>
      <c r="H91" s="77"/>
      <c r="I91" s="77"/>
      <c r="J91" s="71"/>
      <c r="K91" s="71"/>
      <c r="L91" s="81"/>
      <c r="M91" s="71"/>
      <c r="N91" s="107"/>
    </row>
    <row r="92" spans="1:14" ht="13">
      <c r="A92" s="25" t="s">
        <v>320</v>
      </c>
      <c r="B92" s="25"/>
      <c r="C92" s="24">
        <f>I52</f>
        <v>0</v>
      </c>
      <c r="D92" s="77" t="s">
        <v>321</v>
      </c>
      <c r="E92" s="77"/>
      <c r="F92" s="94">
        <v>0</v>
      </c>
      <c r="G92" s="94">
        <v>0</v>
      </c>
      <c r="H92" s="77"/>
      <c r="I92" s="77"/>
      <c r="J92" s="71"/>
      <c r="K92" s="71"/>
      <c r="L92" s="79"/>
      <c r="M92" s="71"/>
      <c r="N92" s="107"/>
    </row>
    <row r="93" spans="1:14">
      <c r="A93" s="25" t="s">
        <v>322</v>
      </c>
      <c r="B93" s="25"/>
      <c r="C93" s="24">
        <f>I53</f>
        <v>0</v>
      </c>
      <c r="D93" s="71"/>
      <c r="E93" s="71"/>
      <c r="F93" s="71"/>
      <c r="G93" s="71"/>
      <c r="H93" s="71"/>
      <c r="I93" s="71"/>
      <c r="J93" s="71"/>
      <c r="K93" s="71"/>
      <c r="L93" s="71"/>
      <c r="M93" s="71"/>
      <c r="N93" s="107"/>
    </row>
    <row r="94" spans="1:14">
      <c r="A94" s="25" t="s">
        <v>274</v>
      </c>
      <c r="B94" s="25" t="s">
        <v>323</v>
      </c>
      <c r="C94" s="24">
        <f>H66</f>
        <v>0</v>
      </c>
      <c r="N94" s="107"/>
    </row>
    <row r="95" spans="1:14">
      <c r="A95" s="25" t="s">
        <v>277</v>
      </c>
      <c r="B95" s="25" t="s">
        <v>323</v>
      </c>
      <c r="C95" s="24">
        <f t="shared" ref="C95:C112" si="1">H67</f>
        <v>0</v>
      </c>
      <c r="N95" s="107"/>
    </row>
    <row r="96" spans="1:14">
      <c r="A96" s="25" t="s">
        <v>278</v>
      </c>
      <c r="B96" s="25" t="s">
        <v>323</v>
      </c>
      <c r="C96" s="24">
        <f t="shared" si="1"/>
        <v>0</v>
      </c>
      <c r="N96" s="107"/>
    </row>
    <row r="97" spans="1:14" ht="14.5" hidden="1">
      <c r="A97" s="25" t="s">
        <v>280</v>
      </c>
      <c r="B97" s="25" t="s">
        <v>323</v>
      </c>
      <c r="C97" s="24">
        <f t="shared" si="1"/>
        <v>0</v>
      </c>
      <c r="D97" s="217" t="s">
        <v>324</v>
      </c>
      <c r="N97" s="107"/>
    </row>
    <row r="98" spans="1:14" hidden="1">
      <c r="A98" s="25" t="s">
        <v>282</v>
      </c>
      <c r="B98" s="25" t="s">
        <v>323</v>
      </c>
      <c r="C98" s="24">
        <f t="shared" si="1"/>
        <v>0</v>
      </c>
      <c r="D98" s="216" t="s">
        <v>325</v>
      </c>
      <c r="N98" s="107"/>
    </row>
    <row r="99" spans="1:14" hidden="1">
      <c r="A99" s="25" t="s">
        <v>284</v>
      </c>
      <c r="B99" s="25" t="s">
        <v>323</v>
      </c>
      <c r="C99" s="24">
        <f t="shared" si="1"/>
        <v>0</v>
      </c>
      <c r="D99" s="216" t="s">
        <v>326</v>
      </c>
      <c r="N99" s="107"/>
    </row>
    <row r="100" spans="1:14" hidden="1">
      <c r="A100" s="25" t="s">
        <v>286</v>
      </c>
      <c r="B100" s="25" t="s">
        <v>323</v>
      </c>
      <c r="C100" s="24">
        <f t="shared" si="1"/>
        <v>0</v>
      </c>
      <c r="D100" s="216" t="s">
        <v>327</v>
      </c>
      <c r="N100" s="107"/>
    </row>
    <row r="101" spans="1:14" hidden="1">
      <c r="A101" s="25" t="s">
        <v>288</v>
      </c>
      <c r="B101" s="25" t="s">
        <v>323</v>
      </c>
      <c r="C101" s="24">
        <f t="shared" si="1"/>
        <v>0</v>
      </c>
      <c r="D101" s="216" t="s">
        <v>328</v>
      </c>
      <c r="N101" s="107"/>
    </row>
    <row r="102" spans="1:14" hidden="1">
      <c r="A102" s="25" t="s">
        <v>290</v>
      </c>
      <c r="B102" s="25" t="s">
        <v>323</v>
      </c>
      <c r="C102" s="24">
        <f t="shared" si="1"/>
        <v>0</v>
      </c>
      <c r="D102" s="216" t="s">
        <v>329</v>
      </c>
      <c r="N102" s="107"/>
    </row>
    <row r="103" spans="1:14">
      <c r="A103" s="25" t="s">
        <v>291</v>
      </c>
      <c r="B103" s="25" t="s">
        <v>323</v>
      </c>
      <c r="C103" s="24">
        <f t="shared" si="1"/>
        <v>0</v>
      </c>
      <c r="N103" s="107"/>
    </row>
    <row r="104" spans="1:14">
      <c r="A104" s="25" t="s">
        <v>293</v>
      </c>
      <c r="B104" s="25" t="s">
        <v>323</v>
      </c>
      <c r="C104" s="24">
        <f t="shared" si="1"/>
        <v>0</v>
      </c>
      <c r="N104" s="107"/>
    </row>
    <row r="105" spans="1:14">
      <c r="A105" s="25" t="s">
        <v>295</v>
      </c>
      <c r="B105" s="25" t="s">
        <v>323</v>
      </c>
      <c r="C105" s="24">
        <f t="shared" si="1"/>
        <v>0</v>
      </c>
      <c r="N105" s="107"/>
    </row>
    <row r="106" spans="1:14">
      <c r="A106" s="25" t="s">
        <v>297</v>
      </c>
      <c r="B106" s="25" t="s">
        <v>323</v>
      </c>
      <c r="C106" s="24">
        <f t="shared" si="1"/>
        <v>0</v>
      </c>
      <c r="N106" s="107"/>
    </row>
    <row r="107" spans="1:14">
      <c r="A107" s="25" t="s">
        <v>299</v>
      </c>
      <c r="B107" s="25" t="s">
        <v>323</v>
      </c>
      <c r="C107" s="24">
        <f t="shared" si="1"/>
        <v>0</v>
      </c>
      <c r="N107" s="107"/>
    </row>
    <row r="108" spans="1:14">
      <c r="A108" s="25" t="s">
        <v>301</v>
      </c>
      <c r="B108" s="25" t="s">
        <v>323</v>
      </c>
      <c r="C108" s="24">
        <f t="shared" si="1"/>
        <v>0</v>
      </c>
      <c r="N108" s="107"/>
    </row>
    <row r="109" spans="1:14">
      <c r="A109" s="25" t="s">
        <v>303</v>
      </c>
      <c r="B109" s="25" t="s">
        <v>323</v>
      </c>
      <c r="C109" s="24">
        <f t="shared" si="1"/>
        <v>0</v>
      </c>
      <c r="N109" s="107"/>
    </row>
    <row r="110" spans="1:14">
      <c r="A110" s="25" t="s">
        <v>305</v>
      </c>
      <c r="B110" s="25" t="s">
        <v>323</v>
      </c>
      <c r="C110" s="24">
        <f t="shared" si="1"/>
        <v>0</v>
      </c>
      <c r="N110" s="107"/>
    </row>
    <row r="111" spans="1:14">
      <c r="A111" s="25" t="s">
        <v>307</v>
      </c>
      <c r="B111" s="25" t="s">
        <v>323</v>
      </c>
      <c r="C111" s="24">
        <f t="shared" si="1"/>
        <v>0</v>
      </c>
      <c r="N111" s="107"/>
    </row>
    <row r="112" spans="1:14">
      <c r="A112" s="25" t="s">
        <v>308</v>
      </c>
      <c r="B112" s="25" t="s">
        <v>323</v>
      </c>
      <c r="C112" s="24">
        <f t="shared" si="1"/>
        <v>0</v>
      </c>
      <c r="N112" s="107"/>
    </row>
    <row r="113" spans="14:14">
      <c r="N113" s="107"/>
    </row>
    <row r="114" spans="14:14">
      <c r="N114" s="107"/>
    </row>
    <row r="115" spans="14:14">
      <c r="N115" s="107"/>
    </row>
    <row r="116" spans="14:14">
      <c r="N116" s="107"/>
    </row>
    <row r="117" spans="14:14">
      <c r="N117" s="107"/>
    </row>
    <row r="118" spans="14:14">
      <c r="N118" s="107"/>
    </row>
    <row r="119" spans="14:14">
      <c r="N119" s="107"/>
    </row>
    <row r="120" spans="14:14">
      <c r="N120" s="107"/>
    </row>
    <row r="121" spans="14:14">
      <c r="N121" s="107"/>
    </row>
    <row r="122" spans="14:14">
      <c r="N122" s="107"/>
    </row>
    <row r="123" spans="14:14">
      <c r="N123" s="107"/>
    </row>
    <row r="124" spans="14:14">
      <c r="N124" s="107"/>
    </row>
    <row r="125" spans="14:14">
      <c r="N125" s="107"/>
    </row>
    <row r="126" spans="14:14">
      <c r="N126" s="107"/>
    </row>
    <row r="127" spans="14:14">
      <c r="N127" s="107"/>
    </row>
    <row r="128" spans="14:14">
      <c r="N128" s="107"/>
    </row>
    <row r="129" spans="14:14">
      <c r="N129" s="107"/>
    </row>
    <row r="130" spans="14:14">
      <c r="N130" s="107"/>
    </row>
    <row r="131" spans="14:14">
      <c r="N131" s="107"/>
    </row>
    <row r="132" spans="14:14">
      <c r="N132" s="107"/>
    </row>
    <row r="133" spans="14:14">
      <c r="N133" s="107"/>
    </row>
    <row r="134" spans="14:14">
      <c r="N134" s="107"/>
    </row>
    <row r="135" spans="14:14">
      <c r="N135" s="107"/>
    </row>
    <row r="136" spans="14:14">
      <c r="N136" s="107"/>
    </row>
    <row r="137" spans="14:14">
      <c r="N137" s="107"/>
    </row>
    <row r="138" spans="14:14">
      <c r="N138" s="107"/>
    </row>
    <row r="139" spans="14:14">
      <c r="N139" s="107"/>
    </row>
    <row r="140" spans="14:14">
      <c r="N140" s="107"/>
    </row>
    <row r="141" spans="14:14">
      <c r="N141" s="107"/>
    </row>
    <row r="142" spans="14:14">
      <c r="N142" s="107"/>
    </row>
    <row r="143" spans="14:14">
      <c r="N143" s="107"/>
    </row>
    <row r="144" spans="14:14">
      <c r="N144" s="107"/>
    </row>
    <row r="145" spans="14:14">
      <c r="N145" s="107"/>
    </row>
    <row r="146" spans="14:14">
      <c r="N146" s="107"/>
    </row>
    <row r="147" spans="14:14">
      <c r="N147" s="107"/>
    </row>
    <row r="148" spans="14:14">
      <c r="N148" s="107"/>
    </row>
    <row r="149" spans="14:14">
      <c r="N149" s="107"/>
    </row>
    <row r="150" spans="14:14">
      <c r="N150" s="107"/>
    </row>
    <row r="151" spans="14:14">
      <c r="N151" s="107"/>
    </row>
    <row r="152" spans="14:14">
      <c r="N152" s="107"/>
    </row>
    <row r="153" spans="14:14">
      <c r="N153" s="107"/>
    </row>
    <row r="154" spans="14:14">
      <c r="N154" s="107"/>
    </row>
    <row r="155" spans="14:14">
      <c r="N155" s="107"/>
    </row>
    <row r="156" spans="14:14">
      <c r="N156" s="107"/>
    </row>
    <row r="157" spans="14:14">
      <c r="N157" s="107"/>
    </row>
    <row r="158" spans="14:14">
      <c r="N158" s="107"/>
    </row>
    <row r="159" spans="14:14">
      <c r="N159" s="107"/>
    </row>
    <row r="160" spans="14:14">
      <c r="N160" s="107"/>
    </row>
    <row r="161" spans="14:14">
      <c r="N161" s="107"/>
    </row>
    <row r="162" spans="14:14">
      <c r="N162" s="107"/>
    </row>
    <row r="163" spans="14:14">
      <c r="N163" s="107"/>
    </row>
    <row r="164" spans="14:14">
      <c r="N164" s="107"/>
    </row>
    <row r="165" spans="14:14">
      <c r="N165" s="107"/>
    </row>
    <row r="166" spans="14:14">
      <c r="N166" s="107"/>
    </row>
    <row r="167" spans="14:14">
      <c r="N167" s="107"/>
    </row>
    <row r="168" spans="14:14">
      <c r="N168" s="107"/>
    </row>
    <row r="169" spans="14:14">
      <c r="N169" s="107"/>
    </row>
    <row r="170" spans="14:14">
      <c r="N170" s="107"/>
    </row>
    <row r="171" spans="14:14">
      <c r="N171" s="107"/>
    </row>
    <row r="172" spans="14:14">
      <c r="N172" s="107"/>
    </row>
    <row r="173" spans="14:14">
      <c r="N173" s="107"/>
    </row>
    <row r="174" spans="14:14">
      <c r="N174" s="107"/>
    </row>
    <row r="175" spans="14:14">
      <c r="N175" s="107"/>
    </row>
    <row r="176" spans="14:14">
      <c r="N176" s="107"/>
    </row>
    <row r="177" spans="14:14">
      <c r="N177" s="107"/>
    </row>
    <row r="178" spans="14:14">
      <c r="N178" s="107"/>
    </row>
    <row r="179" spans="14:14">
      <c r="N179" s="107"/>
    </row>
    <row r="180" spans="14:14">
      <c r="N180" s="107"/>
    </row>
    <row r="181" spans="14:14">
      <c r="N181" s="107"/>
    </row>
    <row r="182" spans="14:14">
      <c r="N182" s="107"/>
    </row>
    <row r="183" spans="14:14">
      <c r="N183" s="107"/>
    </row>
    <row r="184" spans="14:14">
      <c r="N184" s="107"/>
    </row>
    <row r="185" spans="14:14">
      <c r="N185" s="107"/>
    </row>
    <row r="186" spans="14:14">
      <c r="N186" s="107"/>
    </row>
    <row r="187" spans="14:14">
      <c r="N187" s="107"/>
    </row>
    <row r="188" spans="14:14">
      <c r="N188" s="107"/>
    </row>
    <row r="189" spans="14:14">
      <c r="N189" s="107"/>
    </row>
    <row r="190" spans="14:14">
      <c r="N190" s="107"/>
    </row>
    <row r="191" spans="14:14">
      <c r="N191" s="107"/>
    </row>
    <row r="192" spans="14:14">
      <c r="N192" s="107"/>
    </row>
    <row r="193" spans="14:14">
      <c r="N193" s="107"/>
    </row>
    <row r="194" spans="14:14">
      <c r="N194" s="107"/>
    </row>
    <row r="195" spans="14:14">
      <c r="N195" s="107"/>
    </row>
    <row r="196" spans="14:14">
      <c r="N196" s="107"/>
    </row>
    <row r="197" spans="14:14">
      <c r="N197" s="107"/>
    </row>
    <row r="198" spans="14:14">
      <c r="N198" s="107"/>
    </row>
    <row r="199" spans="14:14">
      <c r="N199" s="107"/>
    </row>
    <row r="200" spans="14:14">
      <c r="N200" s="107"/>
    </row>
    <row r="201" spans="14:14">
      <c r="N201" s="107"/>
    </row>
    <row r="202" spans="14:14">
      <c r="N202" s="107"/>
    </row>
    <row r="203" spans="14:14">
      <c r="N203" s="107"/>
    </row>
    <row r="204" spans="14:14">
      <c r="N204" s="107"/>
    </row>
    <row r="205" spans="14:14">
      <c r="N205" s="107"/>
    </row>
    <row r="206" spans="14:14">
      <c r="N206" s="107"/>
    </row>
    <row r="207" spans="14:14">
      <c r="N207" s="107"/>
    </row>
    <row r="208" spans="14:14">
      <c r="N208" s="107"/>
    </row>
    <row r="209" spans="14:14">
      <c r="N209" s="107"/>
    </row>
    <row r="210" spans="14:14">
      <c r="N210" s="107"/>
    </row>
    <row r="211" spans="14:14">
      <c r="N211" s="107"/>
    </row>
    <row r="212" spans="14:14">
      <c r="N212" s="107"/>
    </row>
    <row r="213" spans="14:14">
      <c r="N213" s="107"/>
    </row>
    <row r="214" spans="14:14">
      <c r="N214" s="107"/>
    </row>
    <row r="215" spans="14:14">
      <c r="N215" s="107"/>
    </row>
    <row r="216" spans="14:14">
      <c r="N216" s="107"/>
    </row>
    <row r="217" spans="14:14">
      <c r="N217" s="107"/>
    </row>
    <row r="218" spans="14:14">
      <c r="N218" s="107"/>
    </row>
    <row r="219" spans="14:14">
      <c r="N219" s="107"/>
    </row>
    <row r="220" spans="14:14">
      <c r="N220" s="107"/>
    </row>
    <row r="221" spans="14:14">
      <c r="N221" s="107"/>
    </row>
    <row r="222" spans="14:14">
      <c r="N222" s="107"/>
    </row>
    <row r="223" spans="14:14">
      <c r="N223" s="107"/>
    </row>
    <row r="224" spans="14:14">
      <c r="N224" s="107"/>
    </row>
    <row r="225" spans="14:14">
      <c r="N225" s="107"/>
    </row>
    <row r="226" spans="14:14">
      <c r="N226" s="107"/>
    </row>
    <row r="227" spans="14:14">
      <c r="N227" s="107"/>
    </row>
    <row r="228" spans="14:14">
      <c r="N228" s="107"/>
    </row>
    <row r="229" spans="14:14">
      <c r="N229" s="107"/>
    </row>
    <row r="230" spans="14:14">
      <c r="N230" s="107"/>
    </row>
    <row r="231" spans="14:14">
      <c r="N231" s="107"/>
    </row>
    <row r="232" spans="14:14">
      <c r="N232" s="107"/>
    </row>
    <row r="233" spans="14:14">
      <c r="N233" s="107"/>
    </row>
    <row r="234" spans="14:14">
      <c r="N234" s="107"/>
    </row>
    <row r="235" spans="14:14">
      <c r="N235" s="107"/>
    </row>
    <row r="236" spans="14:14">
      <c r="N236" s="107"/>
    </row>
    <row r="237" spans="14:14">
      <c r="N237" s="107"/>
    </row>
    <row r="238" spans="14:14">
      <c r="N238" s="107"/>
    </row>
    <row r="239" spans="14:14">
      <c r="N239" s="107"/>
    </row>
    <row r="240" spans="14:14">
      <c r="N240" s="107"/>
    </row>
    <row r="241" spans="14:14">
      <c r="N241" s="107"/>
    </row>
    <row r="242" spans="14:14">
      <c r="N242" s="107"/>
    </row>
    <row r="243" spans="14:14">
      <c r="N243" s="107"/>
    </row>
    <row r="244" spans="14:14">
      <c r="N244" s="107"/>
    </row>
    <row r="245" spans="14:14">
      <c r="N245" s="107"/>
    </row>
    <row r="246" spans="14:14">
      <c r="N246" s="107"/>
    </row>
    <row r="247" spans="14:14">
      <c r="N247" s="107"/>
    </row>
    <row r="248" spans="14:14">
      <c r="N248" s="107"/>
    </row>
    <row r="249" spans="14:14">
      <c r="N249" s="107"/>
    </row>
    <row r="250" spans="14:14">
      <c r="N250" s="107"/>
    </row>
    <row r="251" spans="14:14">
      <c r="N251" s="107"/>
    </row>
    <row r="252" spans="14:14">
      <c r="N252" s="107"/>
    </row>
    <row r="253" spans="14:14">
      <c r="N253" s="107"/>
    </row>
    <row r="254" spans="14:14">
      <c r="N254" s="107"/>
    </row>
    <row r="255" spans="14:14">
      <c r="N255" s="107"/>
    </row>
    <row r="256" spans="14:14">
      <c r="N256" s="107"/>
    </row>
    <row r="257" spans="14:14">
      <c r="N257" s="107"/>
    </row>
    <row r="258" spans="14:14">
      <c r="N258" s="107"/>
    </row>
    <row r="259" spans="14:14">
      <c r="N259" s="107"/>
    </row>
    <row r="260" spans="14:14">
      <c r="N260" s="107"/>
    </row>
    <row r="261" spans="14:14">
      <c r="N261" s="107"/>
    </row>
    <row r="262" spans="14:14">
      <c r="N262" s="107"/>
    </row>
    <row r="263" spans="14:14">
      <c r="N263" s="107"/>
    </row>
    <row r="264" spans="14:14">
      <c r="N264" s="107"/>
    </row>
    <row r="265" spans="14:14">
      <c r="N265" s="107"/>
    </row>
    <row r="266" spans="14:14">
      <c r="N266" s="107"/>
    </row>
    <row r="267" spans="14:14">
      <c r="N267" s="107"/>
    </row>
    <row r="268" spans="14:14">
      <c r="N268" s="107"/>
    </row>
    <row r="269" spans="14:14">
      <c r="N269" s="107"/>
    </row>
    <row r="270" spans="14:14">
      <c r="N270" s="107"/>
    </row>
    <row r="271" spans="14:14">
      <c r="N271" s="107"/>
    </row>
    <row r="272" spans="14:14">
      <c r="N272" s="107"/>
    </row>
    <row r="273" spans="14:14">
      <c r="N273" s="107"/>
    </row>
    <row r="274" spans="14:14">
      <c r="N274" s="107"/>
    </row>
    <row r="275" spans="14:14">
      <c r="N275" s="107"/>
    </row>
    <row r="276" spans="14:14">
      <c r="N276" s="107"/>
    </row>
    <row r="277" spans="14:14">
      <c r="N277" s="107"/>
    </row>
    <row r="278" spans="14:14">
      <c r="N278" s="107"/>
    </row>
    <row r="279" spans="14:14">
      <c r="N279" s="107"/>
    </row>
    <row r="280" spans="14:14">
      <c r="N280" s="107"/>
    </row>
    <row r="281" spans="14:14">
      <c r="N281" s="107"/>
    </row>
    <row r="282" spans="14:14">
      <c r="N282" s="107"/>
    </row>
    <row r="283" spans="14:14">
      <c r="N283" s="107"/>
    </row>
    <row r="284" spans="14:14">
      <c r="N284" s="107"/>
    </row>
    <row r="285" spans="14:14">
      <c r="N285" s="107"/>
    </row>
    <row r="286" spans="14:14">
      <c r="N286" s="107"/>
    </row>
    <row r="287" spans="14:14">
      <c r="N287" s="107"/>
    </row>
    <row r="288" spans="14:14">
      <c r="N288" s="107"/>
    </row>
    <row r="289" spans="14:14">
      <c r="N289" s="107"/>
    </row>
    <row r="290" spans="14:14">
      <c r="N290" s="107"/>
    </row>
    <row r="291" spans="14:14">
      <c r="N291" s="107"/>
    </row>
    <row r="292" spans="14:14">
      <c r="N292" s="107"/>
    </row>
    <row r="293" spans="14:14">
      <c r="N293" s="107"/>
    </row>
    <row r="294" spans="14:14">
      <c r="N294" s="107"/>
    </row>
    <row r="295" spans="14:14">
      <c r="N295" s="107"/>
    </row>
    <row r="296" spans="14:14">
      <c r="N296" s="107"/>
    </row>
    <row r="297" spans="14:14">
      <c r="N297" s="107"/>
    </row>
    <row r="298" spans="14:14">
      <c r="N298" s="107"/>
    </row>
    <row r="299" spans="14:14">
      <c r="N299" s="107"/>
    </row>
    <row r="300" spans="14:14">
      <c r="N300" s="107"/>
    </row>
    <row r="301" spans="14:14">
      <c r="N301" s="107"/>
    </row>
    <row r="302" spans="14:14">
      <c r="N302" s="107"/>
    </row>
    <row r="303" spans="14:14">
      <c r="N303" s="107"/>
    </row>
    <row r="304" spans="14:14">
      <c r="N304" s="107"/>
    </row>
    <row r="305" spans="14:14">
      <c r="N305" s="107"/>
    </row>
    <row r="306" spans="14:14">
      <c r="N306" s="107"/>
    </row>
    <row r="307" spans="14:14">
      <c r="N307" s="107"/>
    </row>
    <row r="308" spans="14:14">
      <c r="N308" s="107"/>
    </row>
    <row r="309" spans="14:14">
      <c r="N309" s="107"/>
    </row>
    <row r="310" spans="14:14">
      <c r="N310" s="107"/>
    </row>
    <row r="311" spans="14:14">
      <c r="N311" s="107"/>
    </row>
    <row r="312" spans="14:14">
      <c r="N312" s="107"/>
    </row>
    <row r="313" spans="14:14">
      <c r="N313" s="107"/>
    </row>
    <row r="314" spans="14:14">
      <c r="N314" s="107"/>
    </row>
    <row r="315" spans="14:14">
      <c r="N315" s="107"/>
    </row>
    <row r="316" spans="14:14">
      <c r="N316" s="107"/>
    </row>
    <row r="317" spans="14:14">
      <c r="N317" s="107"/>
    </row>
    <row r="318" spans="14:14">
      <c r="N318" s="107"/>
    </row>
    <row r="319" spans="14:14">
      <c r="N319" s="107"/>
    </row>
    <row r="320" spans="14:14">
      <c r="N320" s="107"/>
    </row>
    <row r="321" spans="14:14">
      <c r="N321" s="107"/>
    </row>
    <row r="322" spans="14:14">
      <c r="N322" s="107"/>
    </row>
    <row r="323" spans="14:14">
      <c r="N323" s="107"/>
    </row>
    <row r="324" spans="14:14">
      <c r="N324" s="107"/>
    </row>
    <row r="325" spans="14:14">
      <c r="N325" s="107"/>
    </row>
    <row r="326" spans="14:14">
      <c r="N326" s="107"/>
    </row>
    <row r="327" spans="14:14">
      <c r="N327" s="107"/>
    </row>
    <row r="328" spans="14:14">
      <c r="N328" s="107"/>
    </row>
    <row r="329" spans="14:14">
      <c r="N329" s="107"/>
    </row>
    <row r="330" spans="14:14">
      <c r="N330" s="107"/>
    </row>
    <row r="331" spans="14:14">
      <c r="N331" s="107"/>
    </row>
    <row r="332" spans="14:14">
      <c r="N332" s="107"/>
    </row>
    <row r="333" spans="14:14">
      <c r="N333" s="107"/>
    </row>
    <row r="334" spans="14:14">
      <c r="N334" s="107"/>
    </row>
    <row r="335" spans="14:14">
      <c r="N335" s="107"/>
    </row>
    <row r="336" spans="14:14">
      <c r="N336" s="107"/>
    </row>
    <row r="337" spans="14:14">
      <c r="N337" s="107"/>
    </row>
    <row r="338" spans="14:14">
      <c r="N338" s="107"/>
    </row>
    <row r="339" spans="14:14">
      <c r="N339" s="107"/>
    </row>
    <row r="340" spans="14:14">
      <c r="N340" s="107"/>
    </row>
    <row r="341" spans="14:14">
      <c r="N341" s="107"/>
    </row>
    <row r="342" spans="14:14">
      <c r="N342" s="107"/>
    </row>
    <row r="343" spans="14:14">
      <c r="N343" s="107"/>
    </row>
    <row r="344" spans="14:14">
      <c r="N344" s="107"/>
    </row>
    <row r="345" spans="14:14">
      <c r="N345" s="107"/>
    </row>
    <row r="346" spans="14:14">
      <c r="N346" s="107"/>
    </row>
    <row r="347" spans="14:14">
      <c r="N347" s="107"/>
    </row>
    <row r="348" spans="14:14">
      <c r="N348" s="107"/>
    </row>
    <row r="349" spans="14:14">
      <c r="N349" s="107"/>
    </row>
    <row r="350" spans="14:14">
      <c r="N350" s="107"/>
    </row>
    <row r="351" spans="14:14">
      <c r="N351" s="107"/>
    </row>
    <row r="352" spans="14:14">
      <c r="N352" s="107"/>
    </row>
    <row r="353" spans="14:14">
      <c r="N353" s="107"/>
    </row>
    <row r="354" spans="14:14">
      <c r="N354" s="107"/>
    </row>
    <row r="355" spans="14:14">
      <c r="N355" s="107"/>
    </row>
    <row r="356" spans="14:14">
      <c r="N356" s="107"/>
    </row>
    <row r="357" spans="14:14">
      <c r="N357" s="107"/>
    </row>
    <row r="358" spans="14:14">
      <c r="N358" s="107"/>
    </row>
    <row r="359" spans="14:14">
      <c r="N359" s="107"/>
    </row>
    <row r="360" spans="14:14">
      <c r="N360" s="107"/>
    </row>
    <row r="361" spans="14:14">
      <c r="N361" s="107"/>
    </row>
    <row r="362" spans="14:14">
      <c r="N362" s="107"/>
    </row>
    <row r="363" spans="14:14">
      <c r="N363" s="107"/>
    </row>
  </sheetData>
  <sheetProtection selectLockedCells="1"/>
  <mergeCells count="11">
    <mergeCell ref="F16:J16"/>
    <mergeCell ref="F17:J17"/>
    <mergeCell ref="F18:J18"/>
    <mergeCell ref="F19:J19"/>
    <mergeCell ref="F86:J86"/>
    <mergeCell ref="F15:J15"/>
    <mergeCell ref="F3:H3"/>
    <mergeCell ref="F4:H4"/>
    <mergeCell ref="F6:H6"/>
    <mergeCell ref="F7:H7"/>
    <mergeCell ref="F14:J14"/>
  </mergeCells>
  <dataValidations count="1">
    <dataValidation type="list" allowBlank="1" showInputMessage="1" showErrorMessage="1" sqref="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xr:uid="{ACA9652F-A4AD-4B97-B2C9-ACF3AA269996}">
      <formula1>$D$100:$D$104</formula1>
    </dataValidation>
  </dataValidations>
  <pageMargins left="1.1811023622047245" right="0.78740157480314965" top="0.78740157480314965" bottom="0.78740157480314965" header="0.51181102362204722" footer="0.51181102362204722"/>
  <pageSetup paperSize="9" scale="62" orientation="portrait" verticalDpi="300" r:id="rId1"/>
  <headerFooter scaleWithDoc="0" alignWithMargins="0">
    <oddHeader>&amp;L&amp;"-,Regular"&amp;8&amp;F&amp;R&amp;"-,Regular"&amp;8&amp;A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53616-A53F-4EEA-8FFB-F882C6232D36}">
  <sheetPr>
    <tabColor theme="0"/>
  </sheetPr>
  <dimension ref="A1:WWE48"/>
  <sheetViews>
    <sheetView topLeftCell="A4" workbookViewId="0">
      <selection activeCell="D42" sqref="D42"/>
    </sheetView>
  </sheetViews>
  <sheetFormatPr defaultColWidth="0" defaultRowHeight="12.5" zeroHeight="1"/>
  <cols>
    <col min="1" max="2" width="9" style="107" customWidth="1"/>
    <col min="3" max="3" width="30.58203125" style="107" customWidth="1"/>
    <col min="4" max="17" width="9" style="107" customWidth="1"/>
    <col min="18" max="18" width="7.75" style="133" customWidth="1"/>
    <col min="19" max="23" width="7.75" style="133" hidden="1"/>
    <col min="24" max="258" width="9" style="107" hidden="1"/>
    <col min="259" max="259" width="21.83203125" style="107" hidden="1"/>
    <col min="260" max="273" width="9" style="107" hidden="1"/>
    <col min="274" max="279" width="7.75" style="107" hidden="1"/>
    <col min="280" max="514" width="9" style="107" hidden="1"/>
    <col min="515" max="515" width="21.83203125" style="107" hidden="1"/>
    <col min="516" max="529" width="9" style="107" hidden="1"/>
    <col min="530" max="535" width="7.75" style="107" hidden="1"/>
    <col min="536" max="770" width="9" style="107" hidden="1"/>
    <col min="771" max="771" width="21.83203125" style="107" hidden="1"/>
    <col min="772" max="785" width="9" style="107" hidden="1"/>
    <col min="786" max="791" width="7.75" style="107" hidden="1"/>
    <col min="792" max="1026" width="9" style="107" hidden="1"/>
    <col min="1027" max="1027" width="21.83203125" style="107" hidden="1"/>
    <col min="1028" max="1041" width="9" style="107" hidden="1"/>
    <col min="1042" max="1047" width="7.75" style="107" hidden="1"/>
    <col min="1048" max="1282" width="9" style="107" hidden="1"/>
    <col min="1283" max="1283" width="21.83203125" style="107" hidden="1"/>
    <col min="1284" max="1297" width="9" style="107" hidden="1"/>
    <col min="1298" max="1303" width="7.75" style="107" hidden="1"/>
    <col min="1304" max="1538" width="9" style="107" hidden="1"/>
    <col min="1539" max="1539" width="21.83203125" style="107" hidden="1"/>
    <col min="1540" max="1553" width="9" style="107" hidden="1"/>
    <col min="1554" max="1559" width="7.75" style="107" hidden="1"/>
    <col min="1560" max="1794" width="9" style="107" hidden="1"/>
    <col min="1795" max="1795" width="21.83203125" style="107" hidden="1"/>
    <col min="1796" max="1809" width="9" style="107" hidden="1"/>
    <col min="1810" max="1815" width="7.75" style="107" hidden="1"/>
    <col min="1816" max="2050" width="9" style="107" hidden="1"/>
    <col min="2051" max="2051" width="21.83203125" style="107" hidden="1"/>
    <col min="2052" max="2065" width="9" style="107" hidden="1"/>
    <col min="2066" max="2071" width="7.75" style="107" hidden="1"/>
    <col min="2072" max="2306" width="9" style="107" hidden="1"/>
    <col min="2307" max="2307" width="21.83203125" style="107" hidden="1"/>
    <col min="2308" max="2321" width="9" style="107" hidden="1"/>
    <col min="2322" max="2327" width="7.75" style="107" hidden="1"/>
    <col min="2328" max="2562" width="9" style="107" hidden="1"/>
    <col min="2563" max="2563" width="21.83203125" style="107" hidden="1"/>
    <col min="2564" max="2577" width="9" style="107" hidden="1"/>
    <col min="2578" max="2583" width="7.75" style="107" hidden="1"/>
    <col min="2584" max="2818" width="9" style="107" hidden="1"/>
    <col min="2819" max="2819" width="21.83203125" style="107" hidden="1"/>
    <col min="2820" max="2833" width="9" style="107" hidden="1"/>
    <col min="2834" max="2839" width="7.75" style="107" hidden="1"/>
    <col min="2840" max="3074" width="9" style="107" hidden="1"/>
    <col min="3075" max="3075" width="21.83203125" style="107" hidden="1"/>
    <col min="3076" max="3089" width="9" style="107" hidden="1"/>
    <col min="3090" max="3095" width="7.75" style="107" hidden="1"/>
    <col min="3096" max="3330" width="9" style="107" hidden="1"/>
    <col min="3331" max="3331" width="21.83203125" style="107" hidden="1"/>
    <col min="3332" max="3345" width="9" style="107" hidden="1"/>
    <col min="3346" max="3351" width="7.75" style="107" hidden="1"/>
    <col min="3352" max="3586" width="9" style="107" hidden="1"/>
    <col min="3587" max="3587" width="21.83203125" style="107" hidden="1"/>
    <col min="3588" max="3601" width="9" style="107" hidden="1"/>
    <col min="3602" max="3607" width="7.75" style="107" hidden="1"/>
    <col min="3608" max="3842" width="9" style="107" hidden="1"/>
    <col min="3843" max="3843" width="21.83203125" style="107" hidden="1"/>
    <col min="3844" max="3857" width="9" style="107" hidden="1"/>
    <col min="3858" max="3863" width="7.75" style="107" hidden="1"/>
    <col min="3864" max="4098" width="9" style="107" hidden="1"/>
    <col min="4099" max="4099" width="21.83203125" style="107" hidden="1"/>
    <col min="4100" max="4113" width="9" style="107" hidden="1"/>
    <col min="4114" max="4119" width="7.75" style="107" hidden="1"/>
    <col min="4120" max="4354" width="9" style="107" hidden="1"/>
    <col min="4355" max="4355" width="21.83203125" style="107" hidden="1"/>
    <col min="4356" max="4369" width="9" style="107" hidden="1"/>
    <col min="4370" max="4375" width="7.75" style="107" hidden="1"/>
    <col min="4376" max="4610" width="9" style="107" hidden="1"/>
    <col min="4611" max="4611" width="21.83203125" style="107" hidden="1"/>
    <col min="4612" max="4625" width="9" style="107" hidden="1"/>
    <col min="4626" max="4631" width="7.75" style="107" hidden="1"/>
    <col min="4632" max="4866" width="9" style="107" hidden="1"/>
    <col min="4867" max="4867" width="21.83203125" style="107" hidden="1"/>
    <col min="4868" max="4881" width="9" style="107" hidden="1"/>
    <col min="4882" max="4887" width="7.75" style="107" hidden="1"/>
    <col min="4888" max="5122" width="9" style="107" hidden="1"/>
    <col min="5123" max="5123" width="21.83203125" style="107" hidden="1"/>
    <col min="5124" max="5137" width="9" style="107" hidden="1"/>
    <col min="5138" max="5143" width="7.75" style="107" hidden="1"/>
    <col min="5144" max="5378" width="9" style="107" hidden="1"/>
    <col min="5379" max="5379" width="21.83203125" style="107" hidden="1"/>
    <col min="5380" max="5393" width="9" style="107" hidden="1"/>
    <col min="5394" max="5399" width="7.75" style="107" hidden="1"/>
    <col min="5400" max="5634" width="9" style="107" hidden="1"/>
    <col min="5635" max="5635" width="21.83203125" style="107" hidden="1"/>
    <col min="5636" max="5649" width="9" style="107" hidden="1"/>
    <col min="5650" max="5655" width="7.75" style="107" hidden="1"/>
    <col min="5656" max="5890" width="9" style="107" hidden="1"/>
    <col min="5891" max="5891" width="21.83203125" style="107" hidden="1"/>
    <col min="5892" max="5905" width="9" style="107" hidden="1"/>
    <col min="5906" max="5911" width="7.75" style="107" hidden="1"/>
    <col min="5912" max="6146" width="9" style="107" hidden="1"/>
    <col min="6147" max="6147" width="21.83203125" style="107" hidden="1"/>
    <col min="6148" max="6161" width="9" style="107" hidden="1"/>
    <col min="6162" max="6167" width="7.75" style="107" hidden="1"/>
    <col min="6168" max="6402" width="9" style="107" hidden="1"/>
    <col min="6403" max="6403" width="21.83203125" style="107" hidden="1"/>
    <col min="6404" max="6417" width="9" style="107" hidden="1"/>
    <col min="6418" max="6423" width="7.75" style="107" hidden="1"/>
    <col min="6424" max="6658" width="9" style="107" hidden="1"/>
    <col min="6659" max="6659" width="21.83203125" style="107" hidden="1"/>
    <col min="6660" max="6673" width="9" style="107" hidden="1"/>
    <col min="6674" max="6679" width="7.75" style="107" hidden="1"/>
    <col min="6680" max="6914" width="9" style="107" hidden="1"/>
    <col min="6915" max="6915" width="21.83203125" style="107" hidden="1"/>
    <col min="6916" max="6929" width="9" style="107" hidden="1"/>
    <col min="6930" max="6935" width="7.75" style="107" hidden="1"/>
    <col min="6936" max="7170" width="9" style="107" hidden="1"/>
    <col min="7171" max="7171" width="21.83203125" style="107" hidden="1"/>
    <col min="7172" max="7185" width="9" style="107" hidden="1"/>
    <col min="7186" max="7191" width="7.75" style="107" hidden="1"/>
    <col min="7192" max="7426" width="9" style="107" hidden="1"/>
    <col min="7427" max="7427" width="21.83203125" style="107" hidden="1"/>
    <col min="7428" max="7441" width="9" style="107" hidden="1"/>
    <col min="7442" max="7447" width="7.75" style="107" hidden="1"/>
    <col min="7448" max="7682" width="9" style="107" hidden="1"/>
    <col min="7683" max="7683" width="21.83203125" style="107" hidden="1"/>
    <col min="7684" max="7697" width="9" style="107" hidden="1"/>
    <col min="7698" max="7703" width="7.75" style="107" hidden="1"/>
    <col min="7704" max="7938" width="9" style="107" hidden="1"/>
    <col min="7939" max="7939" width="21.83203125" style="107" hidden="1"/>
    <col min="7940" max="7953" width="9" style="107" hidden="1"/>
    <col min="7954" max="7959" width="7.75" style="107" hidden="1"/>
    <col min="7960" max="8194" width="9" style="107" hidden="1"/>
    <col min="8195" max="8195" width="21.83203125" style="107" hidden="1"/>
    <col min="8196" max="8209" width="9" style="107" hidden="1"/>
    <col min="8210" max="8215" width="7.75" style="107" hidden="1"/>
    <col min="8216" max="8450" width="9" style="107" hidden="1"/>
    <col min="8451" max="8451" width="21.83203125" style="107" hidden="1"/>
    <col min="8452" max="8465" width="9" style="107" hidden="1"/>
    <col min="8466" max="8471" width="7.75" style="107" hidden="1"/>
    <col min="8472" max="8706" width="9" style="107" hidden="1"/>
    <col min="8707" max="8707" width="21.83203125" style="107" hidden="1"/>
    <col min="8708" max="8721" width="9" style="107" hidden="1"/>
    <col min="8722" max="8727" width="7.75" style="107" hidden="1"/>
    <col min="8728" max="8962" width="9" style="107" hidden="1"/>
    <col min="8963" max="8963" width="21.83203125" style="107" hidden="1"/>
    <col min="8964" max="8977" width="9" style="107" hidden="1"/>
    <col min="8978" max="8983" width="7.75" style="107" hidden="1"/>
    <col min="8984" max="9218" width="9" style="107" hidden="1"/>
    <col min="9219" max="9219" width="21.83203125" style="107" hidden="1"/>
    <col min="9220" max="9233" width="9" style="107" hidden="1"/>
    <col min="9234" max="9239" width="7.75" style="107" hidden="1"/>
    <col min="9240" max="9474" width="9" style="107" hidden="1"/>
    <col min="9475" max="9475" width="21.83203125" style="107" hidden="1"/>
    <col min="9476" max="9489" width="9" style="107" hidden="1"/>
    <col min="9490" max="9495" width="7.75" style="107" hidden="1"/>
    <col min="9496" max="9730" width="9" style="107" hidden="1"/>
    <col min="9731" max="9731" width="21.83203125" style="107" hidden="1"/>
    <col min="9732" max="9745" width="9" style="107" hidden="1"/>
    <col min="9746" max="9751" width="7.75" style="107" hidden="1"/>
    <col min="9752" max="9986" width="9" style="107" hidden="1"/>
    <col min="9987" max="9987" width="21.83203125" style="107" hidden="1"/>
    <col min="9988" max="10001" width="9" style="107" hidden="1"/>
    <col min="10002" max="10007" width="7.75" style="107" hidden="1"/>
    <col min="10008" max="10242" width="9" style="107" hidden="1"/>
    <col min="10243" max="10243" width="21.83203125" style="107" hidden="1"/>
    <col min="10244" max="10257" width="9" style="107" hidden="1"/>
    <col min="10258" max="10263" width="7.75" style="107" hidden="1"/>
    <col min="10264" max="10498" width="9" style="107" hidden="1"/>
    <col min="10499" max="10499" width="21.83203125" style="107" hidden="1"/>
    <col min="10500" max="10513" width="9" style="107" hidden="1"/>
    <col min="10514" max="10519" width="7.75" style="107" hidden="1"/>
    <col min="10520" max="10754" width="9" style="107" hidden="1"/>
    <col min="10755" max="10755" width="21.83203125" style="107" hidden="1"/>
    <col min="10756" max="10769" width="9" style="107" hidden="1"/>
    <col min="10770" max="10775" width="7.75" style="107" hidden="1"/>
    <col min="10776" max="11010" width="9" style="107" hidden="1"/>
    <col min="11011" max="11011" width="21.83203125" style="107" hidden="1"/>
    <col min="11012" max="11025" width="9" style="107" hidden="1"/>
    <col min="11026" max="11031" width="7.75" style="107" hidden="1"/>
    <col min="11032" max="11266" width="9" style="107" hidden="1"/>
    <col min="11267" max="11267" width="21.83203125" style="107" hidden="1"/>
    <col min="11268" max="11281" width="9" style="107" hidden="1"/>
    <col min="11282" max="11287" width="7.75" style="107" hidden="1"/>
    <col min="11288" max="11522" width="9" style="107" hidden="1"/>
    <col min="11523" max="11523" width="21.83203125" style="107" hidden="1"/>
    <col min="11524" max="11537" width="9" style="107" hidden="1"/>
    <col min="11538" max="11543" width="7.75" style="107" hidden="1"/>
    <col min="11544" max="11778" width="9" style="107" hidden="1"/>
    <col min="11779" max="11779" width="21.83203125" style="107" hidden="1"/>
    <col min="11780" max="11793" width="9" style="107" hidden="1"/>
    <col min="11794" max="11799" width="7.75" style="107" hidden="1"/>
    <col min="11800" max="12034" width="9" style="107" hidden="1"/>
    <col min="12035" max="12035" width="21.83203125" style="107" hidden="1"/>
    <col min="12036" max="12049" width="9" style="107" hidden="1"/>
    <col min="12050" max="12055" width="7.75" style="107" hidden="1"/>
    <col min="12056" max="12290" width="9" style="107" hidden="1"/>
    <col min="12291" max="12291" width="21.83203125" style="107" hidden="1"/>
    <col min="12292" max="12305" width="9" style="107" hidden="1"/>
    <col min="12306" max="12311" width="7.75" style="107" hidden="1"/>
    <col min="12312" max="12546" width="9" style="107" hidden="1"/>
    <col min="12547" max="12547" width="21.83203125" style="107" hidden="1"/>
    <col min="12548" max="12561" width="9" style="107" hidden="1"/>
    <col min="12562" max="12567" width="7.75" style="107" hidden="1"/>
    <col min="12568" max="12802" width="9" style="107" hidden="1"/>
    <col min="12803" max="12803" width="21.83203125" style="107" hidden="1"/>
    <col min="12804" max="12817" width="9" style="107" hidden="1"/>
    <col min="12818" max="12823" width="7.75" style="107" hidden="1"/>
    <col min="12824" max="13058" width="9" style="107" hidden="1"/>
    <col min="13059" max="13059" width="21.83203125" style="107" hidden="1"/>
    <col min="13060" max="13073" width="9" style="107" hidden="1"/>
    <col min="13074" max="13079" width="7.75" style="107" hidden="1"/>
    <col min="13080" max="13314" width="9" style="107" hidden="1"/>
    <col min="13315" max="13315" width="21.83203125" style="107" hidden="1"/>
    <col min="13316" max="13329" width="9" style="107" hidden="1"/>
    <col min="13330" max="13335" width="7.75" style="107" hidden="1"/>
    <col min="13336" max="13570" width="9" style="107" hidden="1"/>
    <col min="13571" max="13571" width="21.83203125" style="107" hidden="1"/>
    <col min="13572" max="13585" width="9" style="107" hidden="1"/>
    <col min="13586" max="13591" width="7.75" style="107" hidden="1"/>
    <col min="13592" max="13826" width="9" style="107" hidden="1"/>
    <col min="13827" max="13827" width="21.83203125" style="107" hidden="1"/>
    <col min="13828" max="13841" width="9" style="107" hidden="1"/>
    <col min="13842" max="13847" width="7.75" style="107" hidden="1"/>
    <col min="13848" max="14082" width="9" style="107" hidden="1"/>
    <col min="14083" max="14083" width="21.83203125" style="107" hidden="1"/>
    <col min="14084" max="14097" width="9" style="107" hidden="1"/>
    <col min="14098" max="14103" width="7.75" style="107" hidden="1"/>
    <col min="14104" max="14338" width="9" style="107" hidden="1"/>
    <col min="14339" max="14339" width="21.83203125" style="107" hidden="1"/>
    <col min="14340" max="14353" width="9" style="107" hidden="1"/>
    <col min="14354" max="14359" width="7.75" style="107" hidden="1"/>
    <col min="14360" max="14594" width="9" style="107" hidden="1"/>
    <col min="14595" max="14595" width="21.83203125" style="107" hidden="1"/>
    <col min="14596" max="14609" width="9" style="107" hidden="1"/>
    <col min="14610" max="14615" width="7.75" style="107" hidden="1"/>
    <col min="14616" max="14850" width="9" style="107" hidden="1"/>
    <col min="14851" max="14851" width="21.83203125" style="107" hidden="1"/>
    <col min="14852" max="14865" width="9" style="107" hidden="1"/>
    <col min="14866" max="14871" width="7.75" style="107" hidden="1"/>
    <col min="14872" max="15106" width="9" style="107" hidden="1"/>
    <col min="15107" max="15107" width="21.83203125" style="107" hidden="1"/>
    <col min="15108" max="15121" width="9" style="107" hidden="1"/>
    <col min="15122" max="15127" width="7.75" style="107" hidden="1"/>
    <col min="15128" max="15362" width="9" style="107" hidden="1"/>
    <col min="15363" max="15363" width="21.83203125" style="107" hidden="1"/>
    <col min="15364" max="15377" width="9" style="107" hidden="1"/>
    <col min="15378" max="15383" width="7.75" style="107" hidden="1"/>
    <col min="15384" max="15618" width="9" style="107" hidden="1"/>
    <col min="15619" max="15619" width="21.83203125" style="107" hidden="1"/>
    <col min="15620" max="15633" width="9" style="107" hidden="1"/>
    <col min="15634" max="15639" width="7.75" style="107" hidden="1"/>
    <col min="15640" max="15874" width="9" style="107" hidden="1"/>
    <col min="15875" max="15875" width="21.83203125" style="107" hidden="1"/>
    <col min="15876" max="15889" width="9" style="107" hidden="1"/>
    <col min="15890" max="15895" width="7.75" style="107" hidden="1"/>
    <col min="15896" max="16130" width="9" style="107" hidden="1"/>
    <col min="16131" max="16131" width="21.83203125" style="107" hidden="1"/>
    <col min="16132" max="16145" width="9" style="107" hidden="1"/>
    <col min="16146" max="16151" width="7.75" style="107" hidden="1"/>
    <col min="16152" max="16384" width="9" style="107" hidden="1"/>
  </cols>
  <sheetData>
    <row r="1" spans="1:17" ht="14" thickBot="1">
      <c r="A1" s="106"/>
      <c r="B1" s="106"/>
      <c r="C1" s="106"/>
      <c r="D1" s="106"/>
      <c r="E1" s="106"/>
      <c r="F1" s="106"/>
      <c r="G1" s="106"/>
      <c r="H1" s="106"/>
      <c r="I1" s="106"/>
      <c r="J1" s="106"/>
      <c r="K1" s="106"/>
      <c r="L1" s="106"/>
      <c r="M1" s="106"/>
      <c r="N1" s="106"/>
      <c r="O1" s="106"/>
      <c r="P1" s="106"/>
      <c r="Q1" s="133"/>
    </row>
    <row r="2" spans="1:17" ht="15.5" thickBot="1">
      <c r="A2" s="106"/>
      <c r="B2" s="108"/>
      <c r="C2" s="109" t="s">
        <v>483</v>
      </c>
      <c r="D2" s="110"/>
      <c r="E2" s="110"/>
      <c r="F2" s="110"/>
      <c r="G2" s="110"/>
      <c r="H2" s="111" t="s">
        <v>584</v>
      </c>
      <c r="I2" s="110"/>
      <c r="J2" s="110"/>
      <c r="K2" s="110"/>
      <c r="L2" s="110"/>
      <c r="M2" s="110"/>
      <c r="N2" s="110"/>
      <c r="O2" s="110"/>
      <c r="P2" s="110"/>
      <c r="Q2" s="112"/>
    </row>
    <row r="3" spans="1:17" ht="13.5">
      <c r="A3" s="106"/>
      <c r="B3" s="106"/>
      <c r="C3" s="106"/>
      <c r="D3" s="106"/>
      <c r="E3" s="106"/>
      <c r="F3" s="106"/>
      <c r="G3" s="106"/>
      <c r="H3" s="106"/>
      <c r="I3" s="106"/>
      <c r="J3" s="106"/>
      <c r="K3" s="106"/>
      <c r="L3" s="106"/>
      <c r="M3" s="106"/>
      <c r="N3" s="106"/>
      <c r="O3" s="106"/>
      <c r="P3" s="106"/>
      <c r="Q3" s="133"/>
    </row>
    <row r="4" spans="1:17" ht="13.5">
      <c r="A4" s="106"/>
      <c r="B4" s="106"/>
      <c r="C4" s="113" t="s">
        <v>330</v>
      </c>
      <c r="D4" s="114"/>
      <c r="E4" s="114"/>
      <c r="F4" s="114"/>
      <c r="G4" s="114"/>
      <c r="H4" s="114"/>
      <c r="I4" s="114"/>
      <c r="J4" s="114"/>
      <c r="K4" s="114"/>
      <c r="L4" s="114"/>
      <c r="M4" s="114"/>
      <c r="N4" s="114"/>
      <c r="O4" s="114"/>
      <c r="P4" s="114"/>
      <c r="Q4" s="133"/>
    </row>
    <row r="5" spans="1:17" ht="13.5">
      <c r="A5" s="106"/>
      <c r="B5" s="106"/>
      <c r="C5" s="115" t="s">
        <v>331</v>
      </c>
      <c r="D5" s="116"/>
      <c r="E5" s="117"/>
      <c r="F5" s="117"/>
      <c r="G5" s="117"/>
      <c r="H5" s="117"/>
      <c r="I5" s="117"/>
      <c r="J5" s="117"/>
      <c r="K5" s="117"/>
      <c r="L5" s="117"/>
      <c r="M5" s="117"/>
      <c r="N5" s="117"/>
      <c r="O5" s="117"/>
      <c r="P5" s="106"/>
      <c r="Q5" s="133"/>
    </row>
    <row r="6" spans="1:17" ht="13.5">
      <c r="A6" s="106"/>
      <c r="B6" s="106"/>
      <c r="C6" s="118" t="s">
        <v>429</v>
      </c>
      <c r="D6" s="119"/>
      <c r="E6" s="120"/>
      <c r="F6" s="120"/>
      <c r="G6" s="120"/>
      <c r="H6" s="120"/>
      <c r="I6" s="120"/>
      <c r="J6" s="121"/>
      <c r="K6" s="121"/>
      <c r="L6" s="121"/>
      <c r="M6" s="121"/>
      <c r="N6" s="121"/>
      <c r="O6" s="117"/>
      <c r="P6" s="106"/>
      <c r="Q6" s="133"/>
    </row>
    <row r="7" spans="1:17" ht="13.5">
      <c r="A7" s="106"/>
      <c r="B7" s="106"/>
      <c r="C7" s="118" t="s">
        <v>484</v>
      </c>
      <c r="D7" s="122"/>
      <c r="E7" s="123"/>
      <c r="F7" s="123"/>
      <c r="G7" s="123"/>
      <c r="H7" s="123"/>
      <c r="I7" s="123"/>
      <c r="J7" s="124"/>
      <c r="K7" s="124"/>
      <c r="L7" s="124"/>
      <c r="M7" s="124"/>
      <c r="N7" s="124"/>
      <c r="O7" s="117"/>
      <c r="P7" s="106"/>
      <c r="Q7" s="133"/>
    </row>
    <row r="8" spans="1:17" ht="13.5">
      <c r="A8" s="106"/>
      <c r="B8" s="106"/>
      <c r="C8" s="118" t="s">
        <v>485</v>
      </c>
      <c r="D8" s="122"/>
      <c r="E8" s="123"/>
      <c r="F8" s="123"/>
      <c r="G8" s="123"/>
      <c r="H8" s="123"/>
      <c r="I8" s="123"/>
      <c r="J8" s="124"/>
      <c r="K8" s="124"/>
      <c r="L8" s="124"/>
      <c r="M8" s="124"/>
      <c r="N8" s="124"/>
      <c r="O8" s="117"/>
      <c r="P8" s="106"/>
      <c r="Q8" s="133"/>
    </row>
    <row r="9" spans="1:17" ht="13.5">
      <c r="A9" s="106"/>
      <c r="B9" s="106"/>
      <c r="C9" s="118" t="s">
        <v>486</v>
      </c>
      <c r="D9" s="125"/>
      <c r="E9" s="123"/>
      <c r="F9" s="123"/>
      <c r="G9" s="123"/>
      <c r="H9" s="123"/>
      <c r="I9" s="123"/>
      <c r="J9" s="124"/>
      <c r="K9" s="124"/>
      <c r="L9" s="124"/>
      <c r="M9" s="124"/>
      <c r="N9" s="124"/>
      <c r="O9" s="117"/>
      <c r="P9" s="106"/>
      <c r="Q9" s="133"/>
    </row>
    <row r="10" spans="1:17" ht="13.5">
      <c r="A10" s="106"/>
      <c r="B10" s="106"/>
      <c r="C10" s="118" t="s">
        <v>430</v>
      </c>
      <c r="D10" s="125"/>
      <c r="E10" s="123"/>
      <c r="F10" s="123"/>
      <c r="G10" s="123"/>
      <c r="H10" s="123"/>
      <c r="I10" s="123"/>
      <c r="J10" s="124"/>
      <c r="K10" s="124"/>
      <c r="L10" s="124"/>
      <c r="M10" s="124"/>
      <c r="N10" s="124"/>
      <c r="O10" s="117"/>
      <c r="P10" s="106"/>
      <c r="Q10" s="133"/>
    </row>
    <row r="11" spans="1:17" ht="13.5">
      <c r="A11" s="106"/>
      <c r="B11" s="106"/>
      <c r="C11" s="126" t="s">
        <v>332</v>
      </c>
      <c r="D11" s="126"/>
      <c r="E11" s="123"/>
      <c r="F11" s="123"/>
      <c r="G11" s="123"/>
      <c r="H11" s="123"/>
      <c r="I11" s="123"/>
      <c r="J11" s="124"/>
      <c r="K11" s="124"/>
      <c r="L11" s="124"/>
      <c r="M11" s="124"/>
      <c r="N11" s="124"/>
      <c r="O11" s="117"/>
      <c r="P11" s="106"/>
      <c r="Q11" s="133"/>
    </row>
    <row r="12" spans="1:17" ht="13.5">
      <c r="A12" s="106"/>
      <c r="B12" s="106"/>
      <c r="C12" s="126"/>
      <c r="D12" s="126"/>
      <c r="E12" s="123"/>
      <c r="F12" s="123"/>
      <c r="G12" s="123"/>
      <c r="H12" s="123"/>
      <c r="I12" s="123"/>
      <c r="J12" s="124"/>
      <c r="K12" s="124"/>
      <c r="L12" s="124"/>
      <c r="M12" s="124"/>
      <c r="N12" s="124"/>
      <c r="O12" s="117"/>
      <c r="P12" s="106"/>
      <c r="Q12" s="133"/>
    </row>
    <row r="13" spans="1:17" ht="13.5">
      <c r="A13" s="106"/>
      <c r="B13" s="106"/>
      <c r="C13" s="374" t="s">
        <v>431</v>
      </c>
      <c r="D13" s="374"/>
      <c r="E13" s="374"/>
      <c r="F13" s="374"/>
      <c r="G13" s="374"/>
      <c r="H13" s="374"/>
      <c r="I13" s="374"/>
      <c r="J13" s="374"/>
      <c r="K13" s="374"/>
      <c r="L13" s="374"/>
      <c r="M13" s="374"/>
      <c r="N13" s="374"/>
      <c r="O13" s="374"/>
      <c r="P13" s="374"/>
      <c r="Q13" s="133"/>
    </row>
    <row r="14" spans="1:17" ht="13.5">
      <c r="A14" s="106"/>
      <c r="B14" s="127"/>
      <c r="C14" s="375" t="s">
        <v>487</v>
      </c>
      <c r="D14" s="375"/>
      <c r="E14" s="375"/>
      <c r="F14" s="375"/>
      <c r="G14" s="375"/>
      <c r="H14" s="375"/>
      <c r="I14" s="375"/>
      <c r="J14" s="375"/>
      <c r="K14" s="375"/>
      <c r="L14" s="375"/>
      <c r="M14" s="375"/>
      <c r="N14" s="375"/>
      <c r="O14" s="375"/>
      <c r="P14" s="375"/>
      <c r="Q14" s="133"/>
    </row>
    <row r="15" spans="1:17" ht="13.5">
      <c r="A15" s="106"/>
      <c r="B15" s="106"/>
      <c r="C15" s="106"/>
      <c r="D15" s="106"/>
      <c r="E15" s="128"/>
      <c r="F15" s="128"/>
      <c r="G15" s="128"/>
      <c r="H15" s="128"/>
      <c r="I15" s="128"/>
      <c r="J15" s="127"/>
      <c r="K15" s="127"/>
      <c r="L15" s="127"/>
      <c r="M15" s="127"/>
      <c r="N15" s="106"/>
      <c r="O15" s="106"/>
      <c r="P15" s="106"/>
      <c r="Q15" s="133"/>
    </row>
    <row r="16" spans="1:17" ht="14" thickBot="1">
      <c r="A16" s="106"/>
      <c r="B16" s="106"/>
      <c r="C16" s="129" t="s">
        <v>432</v>
      </c>
      <c r="D16" s="106"/>
      <c r="E16" s="130"/>
      <c r="F16" s="130"/>
      <c r="G16" s="130"/>
      <c r="H16" s="130"/>
      <c r="I16" s="130"/>
      <c r="J16" s="131"/>
      <c r="K16" s="131"/>
      <c r="L16" s="131"/>
      <c r="M16" s="131"/>
      <c r="N16" s="106"/>
      <c r="O16" s="106"/>
      <c r="P16" s="106"/>
      <c r="Q16" s="133"/>
    </row>
    <row r="17" spans="1:17" ht="14.5" thickTop="1" thickBot="1">
      <c r="A17" s="125"/>
      <c r="B17" s="125"/>
      <c r="C17" s="118" t="s">
        <v>334</v>
      </c>
      <c r="D17" s="123"/>
      <c r="E17" s="132"/>
      <c r="F17" s="106"/>
      <c r="G17" s="106"/>
      <c r="H17" s="133"/>
      <c r="I17" s="133"/>
      <c r="J17" s="134"/>
      <c r="K17" s="134"/>
      <c r="L17" s="133"/>
      <c r="M17" s="133"/>
      <c r="N17" s="106"/>
      <c r="O17" s="133"/>
      <c r="P17" s="376"/>
      <c r="Q17" s="377"/>
    </row>
    <row r="18" spans="1:17" ht="14" thickTop="1">
      <c r="A18" s="106"/>
      <c r="B18" s="106"/>
      <c r="C18" s="118" t="s">
        <v>335</v>
      </c>
      <c r="D18" s="106"/>
      <c r="E18" s="106"/>
      <c r="F18" s="125"/>
      <c r="G18" s="125"/>
      <c r="H18" s="133"/>
      <c r="I18" s="133"/>
      <c r="J18" s="125"/>
      <c r="K18" s="125"/>
      <c r="L18" s="133"/>
      <c r="M18" s="133"/>
      <c r="N18" s="125"/>
      <c r="O18" s="133"/>
      <c r="P18" s="218"/>
      <c r="Q18" s="219"/>
    </row>
    <row r="19" spans="1:17" ht="13.5">
      <c r="A19" s="106"/>
      <c r="B19" s="106"/>
      <c r="C19" s="135" t="s">
        <v>336</v>
      </c>
      <c r="D19" s="130"/>
      <c r="E19" s="106"/>
      <c r="F19" s="106"/>
      <c r="G19" s="106"/>
      <c r="H19" s="133"/>
      <c r="I19" s="133"/>
      <c r="J19" s="106"/>
      <c r="K19" s="106"/>
      <c r="L19" s="133"/>
      <c r="M19" s="133"/>
      <c r="N19" s="106"/>
      <c r="O19" s="133"/>
      <c r="P19" s="136"/>
      <c r="Q19" s="137"/>
    </row>
    <row r="20" spans="1:17" ht="13.5">
      <c r="A20" s="106"/>
      <c r="B20" s="106"/>
      <c r="C20" s="138" t="s">
        <v>488</v>
      </c>
      <c r="D20" s="130"/>
      <c r="E20" s="106"/>
      <c r="F20" s="106"/>
      <c r="G20" s="106"/>
      <c r="H20" s="106"/>
      <c r="I20" s="106"/>
      <c r="J20" s="106"/>
      <c r="K20" s="106"/>
      <c r="L20" s="106"/>
      <c r="M20" s="106"/>
      <c r="N20" s="106"/>
      <c r="O20" s="106"/>
      <c r="P20" s="220"/>
      <c r="Q20" s="221"/>
    </row>
    <row r="21" spans="1:17" ht="13.5">
      <c r="A21" s="106"/>
      <c r="B21" s="106"/>
      <c r="C21" s="106"/>
      <c r="D21" s="132"/>
      <c r="E21" s="106"/>
      <c r="F21" s="106"/>
      <c r="G21" s="106"/>
      <c r="H21" s="106"/>
      <c r="I21" s="106"/>
      <c r="J21" s="106"/>
      <c r="K21" s="106"/>
      <c r="L21" s="106"/>
      <c r="M21" s="106"/>
      <c r="N21" s="106"/>
      <c r="O21" s="106"/>
      <c r="P21" s="106"/>
      <c r="Q21" s="133"/>
    </row>
    <row r="22" spans="1:17" ht="13.5">
      <c r="A22" s="106"/>
      <c r="B22" s="106"/>
      <c r="C22" s="139" t="s">
        <v>338</v>
      </c>
      <c r="D22" s="140"/>
      <c r="E22" s="141"/>
      <c r="F22" s="141"/>
      <c r="G22" s="141"/>
      <c r="H22" s="141"/>
      <c r="I22" s="141"/>
      <c r="J22" s="141"/>
      <c r="K22" s="141"/>
      <c r="L22" s="141"/>
      <c r="M22" s="141"/>
      <c r="N22" s="141"/>
      <c r="O22" s="141"/>
      <c r="P22" s="141"/>
      <c r="Q22" s="141"/>
    </row>
    <row r="23" spans="1:17" ht="13.5">
      <c r="A23" s="106"/>
      <c r="B23" s="106"/>
      <c r="C23" s="142"/>
      <c r="D23" s="143" t="s">
        <v>339</v>
      </c>
      <c r="E23" s="106"/>
      <c r="F23" s="106"/>
      <c r="G23" s="106"/>
      <c r="H23" s="106"/>
      <c r="I23" s="106"/>
      <c r="J23" s="106"/>
      <c r="K23" s="106"/>
      <c r="L23" s="106"/>
      <c r="M23" s="106"/>
      <c r="N23" s="106"/>
      <c r="O23" s="106"/>
      <c r="P23" s="106"/>
      <c r="Q23" s="133"/>
    </row>
    <row r="24" spans="1:17" ht="13.5">
      <c r="A24" s="106"/>
      <c r="B24" s="106"/>
      <c r="C24" s="106"/>
      <c r="D24" s="106"/>
      <c r="E24" s="106"/>
      <c r="F24" s="106"/>
      <c r="G24" s="106"/>
      <c r="H24" s="106"/>
      <c r="I24" s="106"/>
      <c r="J24" s="106"/>
      <c r="K24" s="106"/>
      <c r="L24" s="106"/>
      <c r="M24" s="106"/>
      <c r="N24" s="106"/>
      <c r="O24" s="106"/>
      <c r="P24" s="106"/>
      <c r="Q24" s="133"/>
    </row>
    <row r="25" spans="1:17" ht="13.5">
      <c r="A25" s="106"/>
      <c r="B25" s="106"/>
      <c r="C25" s="106" t="s">
        <v>576</v>
      </c>
      <c r="D25" s="125" t="s">
        <v>340</v>
      </c>
      <c r="E25" s="125"/>
      <c r="F25" s="125"/>
      <c r="G25" s="125"/>
      <c r="H25" s="125"/>
      <c r="I25" s="125"/>
      <c r="J25" s="125"/>
      <c r="K25" s="125"/>
      <c r="L25" s="125"/>
      <c r="M25" s="125"/>
      <c r="N25" s="125"/>
      <c r="O25" s="125"/>
      <c r="P25" s="106"/>
      <c r="Q25" s="133"/>
    </row>
    <row r="26" spans="1:17" ht="13.5">
      <c r="A26" s="106"/>
      <c r="B26" s="106"/>
      <c r="C26" s="106"/>
      <c r="D26" s="125" t="s">
        <v>341</v>
      </c>
      <c r="E26" s="125"/>
      <c r="F26" s="125"/>
      <c r="G26" s="125"/>
      <c r="H26" s="125"/>
      <c r="I26" s="125"/>
      <c r="J26" s="125"/>
      <c r="K26" s="125"/>
      <c r="L26" s="125"/>
      <c r="M26" s="125"/>
      <c r="N26" s="125"/>
      <c r="O26" s="125"/>
      <c r="P26" s="106"/>
      <c r="Q26" s="133"/>
    </row>
    <row r="27" spans="1:17" ht="13.5">
      <c r="A27" s="106"/>
      <c r="B27" s="106"/>
      <c r="C27" s="106" t="s">
        <v>577</v>
      </c>
      <c r="D27" s="125" t="s">
        <v>489</v>
      </c>
      <c r="E27" s="125"/>
      <c r="F27" s="125"/>
      <c r="G27" s="125"/>
      <c r="H27" s="125"/>
      <c r="I27" s="125"/>
      <c r="J27" s="125"/>
      <c r="K27" s="125"/>
      <c r="L27" s="125"/>
      <c r="M27" s="125"/>
      <c r="N27" s="125"/>
      <c r="O27" s="125"/>
      <c r="P27" s="106"/>
      <c r="Q27" s="133"/>
    </row>
    <row r="28" spans="1:17" ht="13.5">
      <c r="A28" s="106"/>
      <c r="B28" s="106"/>
      <c r="C28" s="106"/>
      <c r="D28" s="125" t="s">
        <v>341</v>
      </c>
      <c r="E28" s="125"/>
      <c r="F28" s="125"/>
      <c r="G28" s="125"/>
      <c r="H28" s="125"/>
      <c r="I28" s="125"/>
      <c r="J28" s="125"/>
      <c r="K28" s="125"/>
      <c r="L28" s="125"/>
      <c r="M28" s="125"/>
      <c r="N28" s="125"/>
      <c r="O28" s="125"/>
      <c r="P28" s="106"/>
      <c r="Q28" s="133"/>
    </row>
    <row r="29" spans="1:17" ht="13.5">
      <c r="A29" s="106"/>
      <c r="B29" s="106"/>
      <c r="C29" s="106" t="s">
        <v>578</v>
      </c>
      <c r="D29" s="125" t="s">
        <v>433</v>
      </c>
      <c r="E29" s="125"/>
      <c r="F29" s="125"/>
      <c r="G29" s="125"/>
      <c r="H29" s="125"/>
      <c r="I29" s="125"/>
      <c r="J29" s="125"/>
      <c r="K29" s="125"/>
      <c r="L29" s="125"/>
      <c r="M29" s="125"/>
      <c r="N29" s="125"/>
      <c r="O29" s="125"/>
      <c r="P29" s="106"/>
      <c r="Q29" s="133"/>
    </row>
    <row r="30" spans="1:17" ht="13.5">
      <c r="A30" s="106"/>
      <c r="B30" s="106"/>
      <c r="C30" s="106"/>
      <c r="D30" s="125"/>
      <c r="E30" s="125"/>
      <c r="F30" s="125"/>
      <c r="G30" s="125"/>
      <c r="H30" s="125"/>
      <c r="I30" s="125"/>
      <c r="J30" s="125"/>
      <c r="K30" s="125"/>
      <c r="L30" s="125"/>
      <c r="M30" s="125"/>
      <c r="N30" s="125"/>
      <c r="O30" s="125"/>
      <c r="P30" s="106"/>
      <c r="Q30" s="133"/>
    </row>
    <row r="31" spans="1:17" ht="13.5">
      <c r="A31" s="106"/>
      <c r="B31" s="106"/>
      <c r="C31" s="311" t="s">
        <v>579</v>
      </c>
      <c r="D31" s="378" t="s">
        <v>490</v>
      </c>
      <c r="E31" s="379"/>
      <c r="F31" s="379"/>
      <c r="G31" s="379"/>
      <c r="H31" s="379"/>
      <c r="I31" s="379"/>
      <c r="J31" s="379"/>
      <c r="K31" s="379"/>
      <c r="L31" s="379"/>
      <c r="M31" s="379"/>
      <c r="N31" s="379"/>
      <c r="O31" s="379"/>
      <c r="P31" s="379"/>
      <c r="Q31" s="133"/>
    </row>
    <row r="32" spans="1:17" ht="13.5">
      <c r="A32" s="106"/>
      <c r="B32" s="106"/>
      <c r="C32" s="311"/>
      <c r="D32" s="106"/>
      <c r="E32" s="106"/>
      <c r="F32" s="106"/>
      <c r="G32" s="106"/>
      <c r="H32" s="106"/>
      <c r="I32" s="106"/>
      <c r="J32" s="106"/>
      <c r="K32" s="106"/>
      <c r="L32" s="106"/>
      <c r="M32" s="106"/>
      <c r="N32" s="106"/>
      <c r="O32" s="106"/>
      <c r="P32" s="106"/>
      <c r="Q32" s="133"/>
    </row>
    <row r="33" spans="1:17" ht="13.5">
      <c r="A33" s="106"/>
      <c r="B33" s="106"/>
      <c r="C33" s="311" t="s">
        <v>580</v>
      </c>
      <c r="D33" s="378" t="s">
        <v>581</v>
      </c>
      <c r="E33" s="379"/>
      <c r="F33" s="379"/>
      <c r="G33" s="379"/>
      <c r="H33" s="379"/>
      <c r="I33" s="379"/>
      <c r="J33" s="379"/>
      <c r="K33" s="379"/>
      <c r="L33" s="379"/>
      <c r="M33" s="379"/>
      <c r="N33" s="379"/>
      <c r="O33" s="379"/>
      <c r="P33" s="379"/>
      <c r="Q33" s="133"/>
    </row>
    <row r="34" spans="1:17" ht="13.5">
      <c r="A34" s="106"/>
      <c r="B34" s="106"/>
      <c r="C34" s="106"/>
      <c r="D34" s="106"/>
      <c r="E34" s="106"/>
      <c r="F34" s="106"/>
      <c r="G34" s="106"/>
      <c r="H34" s="106"/>
      <c r="I34" s="106"/>
      <c r="J34" s="106"/>
      <c r="K34" s="106"/>
      <c r="L34" s="106"/>
      <c r="M34" s="106"/>
      <c r="N34" s="106"/>
      <c r="O34" s="106"/>
      <c r="P34" s="106"/>
      <c r="Q34" s="133"/>
    </row>
    <row r="35" spans="1:17" ht="13.5">
      <c r="A35" s="106"/>
      <c r="B35" s="106"/>
      <c r="C35" s="144" t="s">
        <v>342</v>
      </c>
      <c r="D35" s="145"/>
      <c r="E35" s="145"/>
      <c r="F35" s="144" t="s">
        <v>491</v>
      </c>
      <c r="G35" s="144"/>
      <c r="H35" s="146"/>
      <c r="I35" s="146"/>
      <c r="J35" s="146"/>
      <c r="K35" s="146"/>
      <c r="L35" s="146"/>
      <c r="M35" s="146"/>
      <c r="N35" s="146"/>
      <c r="O35" s="146"/>
      <c r="P35" s="146"/>
      <c r="Q35" s="145"/>
    </row>
    <row r="36" spans="1:17" ht="13.5">
      <c r="A36" s="106"/>
      <c r="B36" s="106"/>
      <c r="C36" s="147"/>
      <c r="D36" s="133"/>
      <c r="E36" s="133"/>
      <c r="F36" s="144" t="s">
        <v>492</v>
      </c>
      <c r="G36" s="144"/>
      <c r="H36" s="146"/>
      <c r="I36" s="146"/>
      <c r="J36" s="146"/>
      <c r="K36" s="146"/>
      <c r="L36" s="146"/>
      <c r="M36" s="146"/>
      <c r="N36" s="146"/>
      <c r="O36" s="146"/>
      <c r="P36" s="146"/>
      <c r="Q36" s="145"/>
    </row>
    <row r="37" spans="1:17" ht="13.5">
      <c r="A37" s="106"/>
      <c r="B37" s="106"/>
      <c r="C37" s="147"/>
      <c r="D37" s="133"/>
      <c r="E37" s="133"/>
      <c r="F37" s="144" t="s">
        <v>493</v>
      </c>
      <c r="G37" s="144"/>
      <c r="H37" s="146"/>
      <c r="I37" s="146"/>
      <c r="J37" s="146"/>
      <c r="K37" s="146"/>
      <c r="L37" s="146"/>
      <c r="M37" s="146"/>
      <c r="N37" s="146"/>
      <c r="O37" s="146"/>
      <c r="P37" s="146"/>
      <c r="Q37" s="145"/>
    </row>
    <row r="38" spans="1:17" ht="13.5">
      <c r="A38" s="106"/>
      <c r="B38" s="106"/>
      <c r="C38" s="147"/>
      <c r="D38" s="133"/>
      <c r="E38" s="133"/>
      <c r="F38" s="144" t="s">
        <v>494</v>
      </c>
      <c r="G38" s="144"/>
      <c r="H38" s="146"/>
      <c r="I38" s="146"/>
      <c r="J38" s="146"/>
      <c r="K38" s="146"/>
      <c r="L38" s="146"/>
      <c r="M38" s="146"/>
      <c r="N38" s="146"/>
      <c r="O38" s="146"/>
      <c r="P38" s="146"/>
      <c r="Q38" s="145"/>
    </row>
    <row r="39" spans="1:17" ht="13.5">
      <c r="A39" s="106"/>
      <c r="B39" s="106"/>
      <c r="C39" s="147"/>
      <c r="D39" s="106"/>
      <c r="E39" s="147"/>
      <c r="F39" s="144" t="s">
        <v>495</v>
      </c>
      <c r="G39" s="146"/>
      <c r="H39" s="146"/>
      <c r="I39" s="146"/>
      <c r="J39" s="146"/>
      <c r="K39" s="146"/>
      <c r="L39" s="146"/>
      <c r="M39" s="146"/>
      <c r="N39" s="146"/>
      <c r="O39" s="146"/>
      <c r="P39" s="146"/>
      <c r="Q39" s="145"/>
    </row>
    <row r="40" spans="1:17" ht="13.5">
      <c r="A40" s="106"/>
      <c r="B40" s="106"/>
      <c r="C40" s="147"/>
      <c r="D40" s="147"/>
      <c r="E40" s="147"/>
      <c r="F40" s="106"/>
      <c r="G40" s="106"/>
      <c r="H40" s="106"/>
      <c r="I40" s="106"/>
      <c r="J40" s="106"/>
      <c r="K40" s="106"/>
      <c r="L40" s="106"/>
      <c r="M40" s="106"/>
      <c r="N40" s="106"/>
      <c r="O40" s="106"/>
      <c r="P40" s="106"/>
    </row>
    <row r="41" spans="1:17" ht="13.5">
      <c r="A41" s="133"/>
      <c r="B41" s="133"/>
      <c r="C41" s="133"/>
      <c r="D41" s="147" t="s">
        <v>496</v>
      </c>
      <c r="E41" s="133"/>
      <c r="F41" s="133"/>
      <c r="G41" s="133"/>
      <c r="H41" s="133"/>
      <c r="I41" s="133"/>
      <c r="J41" s="133"/>
      <c r="K41" s="133"/>
      <c r="L41" s="133"/>
      <c r="M41" s="133"/>
      <c r="N41" s="133"/>
      <c r="O41" s="133"/>
      <c r="P41" s="133"/>
      <c r="Q41" s="133"/>
    </row>
    <row r="42" spans="1:17" ht="15.5">
      <c r="A42" s="133"/>
      <c r="B42" s="133"/>
      <c r="C42" s="133"/>
      <c r="D42" s="314" t="s">
        <v>497</v>
      </c>
      <c r="E42" s="133"/>
      <c r="F42" s="133"/>
      <c r="G42" s="133"/>
      <c r="H42" s="133"/>
      <c r="I42" s="133"/>
      <c r="J42" s="133"/>
      <c r="K42" s="133"/>
      <c r="L42" s="133"/>
      <c r="M42" s="133"/>
      <c r="N42" s="133"/>
      <c r="O42" s="133"/>
      <c r="P42" s="133"/>
      <c r="Q42" s="133"/>
    </row>
    <row r="43" spans="1:17">
      <c r="A43" s="133"/>
      <c r="B43" s="133"/>
      <c r="C43" s="133"/>
      <c r="D43" s="133"/>
      <c r="E43" s="133"/>
      <c r="F43" s="133"/>
      <c r="G43" s="133"/>
      <c r="H43" s="133"/>
      <c r="I43" s="133"/>
      <c r="J43" s="133"/>
      <c r="K43" s="133"/>
      <c r="L43" s="133"/>
      <c r="M43" s="133"/>
      <c r="N43" s="133"/>
      <c r="O43" s="133"/>
      <c r="P43" s="133"/>
      <c r="Q43" s="133"/>
    </row>
    <row r="44" spans="1:17" s="133" customFormat="1"/>
    <row r="45" spans="1:17" s="133" customFormat="1" hidden="1"/>
    <row r="46" spans="1:17" s="133" customFormat="1" hidden="1"/>
    <row r="47" spans="1:17" s="133" customFormat="1" hidden="1"/>
    <row r="48" spans="1:17" s="133" customFormat="1" hidden="1"/>
  </sheetData>
  <sheetProtection algorithmName="SHA-512" hashValue="reU2tgDFsh90LLro7pihP77KXxbn1BYp5hnxdQ8w1E6tWaQEMGNap8fBljWmLEVP6dlzy+Wqsty6zgNc92iobA==" saltValue="50MKEvZqWxcgeyJlYdTyaA==" spinCount="100000" sheet="1" selectLockedCells="1"/>
  <mergeCells count="5">
    <mergeCell ref="C13:P13"/>
    <mergeCell ref="C14:P14"/>
    <mergeCell ref="P17:Q17"/>
    <mergeCell ref="D31:P31"/>
    <mergeCell ref="D33:P33"/>
  </mergeCells>
  <hyperlinks>
    <hyperlink ref="C14" r:id="rId1" display="for more information please refer to section 3.3 of Economic Evaluation Manual." xr:uid="{CDE48B3A-7865-4061-8505-1052E99AA91D}"/>
    <hyperlink ref="C14:K14" r:id="rId2" display="For more information, including eligible activities, please refer to section 3.3 of Economic Evaluation Manual." xr:uid="{54B91AD6-BC89-4A75-8640-2C82C8AB60C4}"/>
    <hyperlink ref="C14:P14" r:id="rId3" display="For more information, including eligible activities, please refer to section 4.1 of Monetised Benefits and Costs Manual." xr:uid="{82664D48-CEE4-4B1C-ABD7-0D41D3569400}"/>
    <hyperlink ref="D42" r:id="rId4" xr:uid="{DBDA3999-F1FE-40D3-8F7F-BC6B8A99F16C}"/>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E07DB-FDD9-403F-9746-D3E9C4FCD987}">
  <sheetPr>
    <pageSetUpPr fitToPage="1"/>
  </sheetPr>
  <dimension ref="A1:Z91"/>
  <sheetViews>
    <sheetView zoomScaleNormal="100" workbookViewId="0">
      <selection activeCell="O23" sqref="O23"/>
    </sheetView>
  </sheetViews>
  <sheetFormatPr defaultColWidth="7.75" defaultRowHeight="13.5"/>
  <cols>
    <col min="1" max="1" width="3.33203125" style="166" customWidth="1"/>
    <col min="2" max="2" width="10.5" style="160" customWidth="1"/>
    <col min="3" max="3" width="10" style="160" customWidth="1"/>
    <col min="4" max="4" width="6.25" style="160" customWidth="1"/>
    <col min="5" max="5" width="4.83203125" style="160" customWidth="1"/>
    <col min="6" max="6" width="6.5" style="160" customWidth="1"/>
    <col min="7" max="7" width="3.5" style="160" customWidth="1"/>
    <col min="8" max="8" width="8.25" style="160" customWidth="1"/>
    <col min="9" max="9" width="3.83203125" style="160" customWidth="1"/>
    <col min="10" max="10" width="9.08203125" style="160" customWidth="1"/>
    <col min="11" max="11" width="3" style="160" customWidth="1"/>
    <col min="12" max="14" width="4.83203125" style="160" customWidth="1"/>
    <col min="15" max="15" width="13.5" style="160" customWidth="1"/>
    <col min="16" max="16" width="4.83203125" style="160" customWidth="1"/>
    <col min="17" max="17" width="24" style="160" customWidth="1"/>
    <col min="18" max="18" width="8" style="160" customWidth="1"/>
    <col min="19" max="19" width="10.5" style="160" customWidth="1"/>
    <col min="20" max="20" width="12.58203125" style="160" customWidth="1"/>
    <col min="21" max="256" width="7.75" style="160"/>
    <col min="257" max="257" width="3.33203125" style="160" customWidth="1"/>
    <col min="258" max="258" width="10.5" style="160" customWidth="1"/>
    <col min="259" max="259" width="10" style="160" customWidth="1"/>
    <col min="260" max="260" width="6.25" style="160" customWidth="1"/>
    <col min="261" max="261" width="4.83203125" style="160" customWidth="1"/>
    <col min="262" max="262" width="6.5" style="160" customWidth="1"/>
    <col min="263" max="263" width="3.5" style="160" customWidth="1"/>
    <col min="264" max="264" width="8.25" style="160" customWidth="1"/>
    <col min="265" max="265" width="3.83203125" style="160" customWidth="1"/>
    <col min="266" max="266" width="9.08203125" style="160" customWidth="1"/>
    <col min="267" max="267" width="3" style="160" customWidth="1"/>
    <col min="268" max="270" width="4.83203125" style="160" customWidth="1"/>
    <col min="271" max="271" width="13.5" style="160" customWidth="1"/>
    <col min="272" max="272" width="4.83203125" style="160" customWidth="1"/>
    <col min="273" max="273" width="8.25" style="160" customWidth="1"/>
    <col min="274" max="274" width="8" style="160" customWidth="1"/>
    <col min="275" max="275" width="10.5" style="160" customWidth="1"/>
    <col min="276" max="276" width="12.58203125" style="160" customWidth="1"/>
    <col min="277" max="512" width="7.75" style="160"/>
    <col min="513" max="513" width="3.33203125" style="160" customWidth="1"/>
    <col min="514" max="514" width="10.5" style="160" customWidth="1"/>
    <col min="515" max="515" width="10" style="160" customWidth="1"/>
    <col min="516" max="516" width="6.25" style="160" customWidth="1"/>
    <col min="517" max="517" width="4.83203125" style="160" customWidth="1"/>
    <col min="518" max="518" width="6.5" style="160" customWidth="1"/>
    <col min="519" max="519" width="3.5" style="160" customWidth="1"/>
    <col min="520" max="520" width="8.25" style="160" customWidth="1"/>
    <col min="521" max="521" width="3.83203125" style="160" customWidth="1"/>
    <col min="522" max="522" width="9.08203125" style="160" customWidth="1"/>
    <col min="523" max="523" width="3" style="160" customWidth="1"/>
    <col min="524" max="526" width="4.83203125" style="160" customWidth="1"/>
    <col min="527" max="527" width="13.5" style="160" customWidth="1"/>
    <col min="528" max="528" width="4.83203125" style="160" customWidth="1"/>
    <col min="529" max="529" width="8.25" style="160" customWidth="1"/>
    <col min="530" max="530" width="8" style="160" customWidth="1"/>
    <col min="531" max="531" width="10.5" style="160" customWidth="1"/>
    <col min="532" max="532" width="12.58203125" style="160" customWidth="1"/>
    <col min="533" max="768" width="7.75" style="160"/>
    <col min="769" max="769" width="3.33203125" style="160" customWidth="1"/>
    <col min="770" max="770" width="10.5" style="160" customWidth="1"/>
    <col min="771" max="771" width="10" style="160" customWidth="1"/>
    <col min="772" max="772" width="6.25" style="160" customWidth="1"/>
    <col min="773" max="773" width="4.83203125" style="160" customWidth="1"/>
    <col min="774" max="774" width="6.5" style="160" customWidth="1"/>
    <col min="775" max="775" width="3.5" style="160" customWidth="1"/>
    <col min="776" max="776" width="8.25" style="160" customWidth="1"/>
    <col min="777" max="777" width="3.83203125" style="160" customWidth="1"/>
    <col min="778" max="778" width="9.08203125" style="160" customWidth="1"/>
    <col min="779" max="779" width="3" style="160" customWidth="1"/>
    <col min="780" max="782" width="4.83203125" style="160" customWidth="1"/>
    <col min="783" max="783" width="13.5" style="160" customWidth="1"/>
    <col min="784" max="784" width="4.83203125" style="160" customWidth="1"/>
    <col min="785" max="785" width="8.25" style="160" customWidth="1"/>
    <col min="786" max="786" width="8" style="160" customWidth="1"/>
    <col min="787" max="787" width="10.5" style="160" customWidth="1"/>
    <col min="788" max="788" width="12.58203125" style="160" customWidth="1"/>
    <col min="789" max="1024" width="7.75" style="160"/>
    <col min="1025" max="1025" width="3.33203125" style="160" customWidth="1"/>
    <col min="1026" max="1026" width="10.5" style="160" customWidth="1"/>
    <col min="1027" max="1027" width="10" style="160" customWidth="1"/>
    <col min="1028" max="1028" width="6.25" style="160" customWidth="1"/>
    <col min="1029" max="1029" width="4.83203125" style="160" customWidth="1"/>
    <col min="1030" max="1030" width="6.5" style="160" customWidth="1"/>
    <col min="1031" max="1031" width="3.5" style="160" customWidth="1"/>
    <col min="1032" max="1032" width="8.25" style="160" customWidth="1"/>
    <col min="1033" max="1033" width="3.83203125" style="160" customWidth="1"/>
    <col min="1034" max="1034" width="9.08203125" style="160" customWidth="1"/>
    <col min="1035" max="1035" width="3" style="160" customWidth="1"/>
    <col min="1036" max="1038" width="4.83203125" style="160" customWidth="1"/>
    <col min="1039" max="1039" width="13.5" style="160" customWidth="1"/>
    <col min="1040" max="1040" width="4.83203125" style="160" customWidth="1"/>
    <col min="1041" max="1041" width="8.25" style="160" customWidth="1"/>
    <col min="1042" max="1042" width="8" style="160" customWidth="1"/>
    <col min="1043" max="1043" width="10.5" style="160" customWidth="1"/>
    <col min="1044" max="1044" width="12.58203125" style="160" customWidth="1"/>
    <col min="1045" max="1280" width="7.75" style="160"/>
    <col min="1281" max="1281" width="3.33203125" style="160" customWidth="1"/>
    <col min="1282" max="1282" width="10.5" style="160" customWidth="1"/>
    <col min="1283" max="1283" width="10" style="160" customWidth="1"/>
    <col min="1284" max="1284" width="6.25" style="160" customWidth="1"/>
    <col min="1285" max="1285" width="4.83203125" style="160" customWidth="1"/>
    <col min="1286" max="1286" width="6.5" style="160" customWidth="1"/>
    <col min="1287" max="1287" width="3.5" style="160" customWidth="1"/>
    <col min="1288" max="1288" width="8.25" style="160" customWidth="1"/>
    <col min="1289" max="1289" width="3.83203125" style="160" customWidth="1"/>
    <col min="1290" max="1290" width="9.08203125" style="160" customWidth="1"/>
    <col min="1291" max="1291" width="3" style="160" customWidth="1"/>
    <col min="1292" max="1294" width="4.83203125" style="160" customWidth="1"/>
    <col min="1295" max="1295" width="13.5" style="160" customWidth="1"/>
    <col min="1296" max="1296" width="4.83203125" style="160" customWidth="1"/>
    <col min="1297" max="1297" width="8.25" style="160" customWidth="1"/>
    <col min="1298" max="1298" width="8" style="160" customWidth="1"/>
    <col min="1299" max="1299" width="10.5" style="160" customWidth="1"/>
    <col min="1300" max="1300" width="12.58203125" style="160" customWidth="1"/>
    <col min="1301" max="1536" width="7.75" style="160"/>
    <col min="1537" max="1537" width="3.33203125" style="160" customWidth="1"/>
    <col min="1538" max="1538" width="10.5" style="160" customWidth="1"/>
    <col min="1539" max="1539" width="10" style="160" customWidth="1"/>
    <col min="1540" max="1540" width="6.25" style="160" customWidth="1"/>
    <col min="1541" max="1541" width="4.83203125" style="160" customWidth="1"/>
    <col min="1542" max="1542" width="6.5" style="160" customWidth="1"/>
    <col min="1543" max="1543" width="3.5" style="160" customWidth="1"/>
    <col min="1544" max="1544" width="8.25" style="160" customWidth="1"/>
    <col min="1545" max="1545" width="3.83203125" style="160" customWidth="1"/>
    <col min="1546" max="1546" width="9.08203125" style="160" customWidth="1"/>
    <col min="1547" max="1547" width="3" style="160" customWidth="1"/>
    <col min="1548" max="1550" width="4.83203125" style="160" customWidth="1"/>
    <col min="1551" max="1551" width="13.5" style="160" customWidth="1"/>
    <col min="1552" max="1552" width="4.83203125" style="160" customWidth="1"/>
    <col min="1553" max="1553" width="8.25" style="160" customWidth="1"/>
    <col min="1554" max="1554" width="8" style="160" customWidth="1"/>
    <col min="1555" max="1555" width="10.5" style="160" customWidth="1"/>
    <col min="1556" max="1556" width="12.58203125" style="160" customWidth="1"/>
    <col min="1557" max="1792" width="7.75" style="160"/>
    <col min="1793" max="1793" width="3.33203125" style="160" customWidth="1"/>
    <col min="1794" max="1794" width="10.5" style="160" customWidth="1"/>
    <col min="1795" max="1795" width="10" style="160" customWidth="1"/>
    <col min="1796" max="1796" width="6.25" style="160" customWidth="1"/>
    <col min="1797" max="1797" width="4.83203125" style="160" customWidth="1"/>
    <col min="1798" max="1798" width="6.5" style="160" customWidth="1"/>
    <col min="1799" max="1799" width="3.5" style="160" customWidth="1"/>
    <col min="1800" max="1800" width="8.25" style="160" customWidth="1"/>
    <col min="1801" max="1801" width="3.83203125" style="160" customWidth="1"/>
    <col min="1802" max="1802" width="9.08203125" style="160" customWidth="1"/>
    <col min="1803" max="1803" width="3" style="160" customWidth="1"/>
    <col min="1804" max="1806" width="4.83203125" style="160" customWidth="1"/>
    <col min="1807" max="1807" width="13.5" style="160" customWidth="1"/>
    <col min="1808" max="1808" width="4.83203125" style="160" customWidth="1"/>
    <col min="1809" max="1809" width="8.25" style="160" customWidth="1"/>
    <col min="1810" max="1810" width="8" style="160" customWidth="1"/>
    <col min="1811" max="1811" width="10.5" style="160" customWidth="1"/>
    <col min="1812" max="1812" width="12.58203125" style="160" customWidth="1"/>
    <col min="1813" max="2048" width="7.75" style="160"/>
    <col min="2049" max="2049" width="3.33203125" style="160" customWidth="1"/>
    <col min="2050" max="2050" width="10.5" style="160" customWidth="1"/>
    <col min="2051" max="2051" width="10" style="160" customWidth="1"/>
    <col min="2052" max="2052" width="6.25" style="160" customWidth="1"/>
    <col min="2053" max="2053" width="4.83203125" style="160" customWidth="1"/>
    <col min="2054" max="2054" width="6.5" style="160" customWidth="1"/>
    <col min="2055" max="2055" width="3.5" style="160" customWidth="1"/>
    <col min="2056" max="2056" width="8.25" style="160" customWidth="1"/>
    <col min="2057" max="2057" width="3.83203125" style="160" customWidth="1"/>
    <col min="2058" max="2058" width="9.08203125" style="160" customWidth="1"/>
    <col min="2059" max="2059" width="3" style="160" customWidth="1"/>
    <col min="2060" max="2062" width="4.83203125" style="160" customWidth="1"/>
    <col min="2063" max="2063" width="13.5" style="160" customWidth="1"/>
    <col min="2064" max="2064" width="4.83203125" style="160" customWidth="1"/>
    <col min="2065" max="2065" width="8.25" style="160" customWidth="1"/>
    <col min="2066" max="2066" width="8" style="160" customWidth="1"/>
    <col min="2067" max="2067" width="10.5" style="160" customWidth="1"/>
    <col min="2068" max="2068" width="12.58203125" style="160" customWidth="1"/>
    <col min="2069" max="2304" width="7.75" style="160"/>
    <col min="2305" max="2305" width="3.33203125" style="160" customWidth="1"/>
    <col min="2306" max="2306" width="10.5" style="160" customWidth="1"/>
    <col min="2307" max="2307" width="10" style="160" customWidth="1"/>
    <col min="2308" max="2308" width="6.25" style="160" customWidth="1"/>
    <col min="2309" max="2309" width="4.83203125" style="160" customWidth="1"/>
    <col min="2310" max="2310" width="6.5" style="160" customWidth="1"/>
    <col min="2311" max="2311" width="3.5" style="160" customWidth="1"/>
    <col min="2312" max="2312" width="8.25" style="160" customWidth="1"/>
    <col min="2313" max="2313" width="3.83203125" style="160" customWidth="1"/>
    <col min="2314" max="2314" width="9.08203125" style="160" customWidth="1"/>
    <col min="2315" max="2315" width="3" style="160" customWidth="1"/>
    <col min="2316" max="2318" width="4.83203125" style="160" customWidth="1"/>
    <col min="2319" max="2319" width="13.5" style="160" customWidth="1"/>
    <col min="2320" max="2320" width="4.83203125" style="160" customWidth="1"/>
    <col min="2321" max="2321" width="8.25" style="160" customWidth="1"/>
    <col min="2322" max="2322" width="8" style="160" customWidth="1"/>
    <col min="2323" max="2323" width="10.5" style="160" customWidth="1"/>
    <col min="2324" max="2324" width="12.58203125" style="160" customWidth="1"/>
    <col min="2325" max="2560" width="7.75" style="160"/>
    <col min="2561" max="2561" width="3.33203125" style="160" customWidth="1"/>
    <col min="2562" max="2562" width="10.5" style="160" customWidth="1"/>
    <col min="2563" max="2563" width="10" style="160" customWidth="1"/>
    <col min="2564" max="2564" width="6.25" style="160" customWidth="1"/>
    <col min="2565" max="2565" width="4.83203125" style="160" customWidth="1"/>
    <col min="2566" max="2566" width="6.5" style="160" customWidth="1"/>
    <col min="2567" max="2567" width="3.5" style="160" customWidth="1"/>
    <col min="2568" max="2568" width="8.25" style="160" customWidth="1"/>
    <col min="2569" max="2569" width="3.83203125" style="160" customWidth="1"/>
    <col min="2570" max="2570" width="9.08203125" style="160" customWidth="1"/>
    <col min="2571" max="2571" width="3" style="160" customWidth="1"/>
    <col min="2572" max="2574" width="4.83203125" style="160" customWidth="1"/>
    <col min="2575" max="2575" width="13.5" style="160" customWidth="1"/>
    <col min="2576" max="2576" width="4.83203125" style="160" customWidth="1"/>
    <col min="2577" max="2577" width="8.25" style="160" customWidth="1"/>
    <col min="2578" max="2578" width="8" style="160" customWidth="1"/>
    <col min="2579" max="2579" width="10.5" style="160" customWidth="1"/>
    <col min="2580" max="2580" width="12.58203125" style="160" customWidth="1"/>
    <col min="2581" max="2816" width="7.75" style="160"/>
    <col min="2817" max="2817" width="3.33203125" style="160" customWidth="1"/>
    <col min="2818" max="2818" width="10.5" style="160" customWidth="1"/>
    <col min="2819" max="2819" width="10" style="160" customWidth="1"/>
    <col min="2820" max="2820" width="6.25" style="160" customWidth="1"/>
    <col min="2821" max="2821" width="4.83203125" style="160" customWidth="1"/>
    <col min="2822" max="2822" width="6.5" style="160" customWidth="1"/>
    <col min="2823" max="2823" width="3.5" style="160" customWidth="1"/>
    <col min="2824" max="2824" width="8.25" style="160" customWidth="1"/>
    <col min="2825" max="2825" width="3.83203125" style="160" customWidth="1"/>
    <col min="2826" max="2826" width="9.08203125" style="160" customWidth="1"/>
    <col min="2827" max="2827" width="3" style="160" customWidth="1"/>
    <col min="2828" max="2830" width="4.83203125" style="160" customWidth="1"/>
    <col min="2831" max="2831" width="13.5" style="160" customWidth="1"/>
    <col min="2832" max="2832" width="4.83203125" style="160" customWidth="1"/>
    <col min="2833" max="2833" width="8.25" style="160" customWidth="1"/>
    <col min="2834" max="2834" width="8" style="160" customWidth="1"/>
    <col min="2835" max="2835" width="10.5" style="160" customWidth="1"/>
    <col min="2836" max="2836" width="12.58203125" style="160" customWidth="1"/>
    <col min="2837" max="3072" width="7.75" style="160"/>
    <col min="3073" max="3073" width="3.33203125" style="160" customWidth="1"/>
    <col min="3074" max="3074" width="10.5" style="160" customWidth="1"/>
    <col min="3075" max="3075" width="10" style="160" customWidth="1"/>
    <col min="3076" max="3076" width="6.25" style="160" customWidth="1"/>
    <col min="3077" max="3077" width="4.83203125" style="160" customWidth="1"/>
    <col min="3078" max="3078" width="6.5" style="160" customWidth="1"/>
    <col min="3079" max="3079" width="3.5" style="160" customWidth="1"/>
    <col min="3080" max="3080" width="8.25" style="160" customWidth="1"/>
    <col min="3081" max="3081" width="3.83203125" style="160" customWidth="1"/>
    <col min="3082" max="3082" width="9.08203125" style="160" customWidth="1"/>
    <col min="3083" max="3083" width="3" style="160" customWidth="1"/>
    <col min="3084" max="3086" width="4.83203125" style="160" customWidth="1"/>
    <col min="3087" max="3087" width="13.5" style="160" customWidth="1"/>
    <col min="3088" max="3088" width="4.83203125" style="160" customWidth="1"/>
    <col min="3089" max="3089" width="8.25" style="160" customWidth="1"/>
    <col min="3090" max="3090" width="8" style="160" customWidth="1"/>
    <col min="3091" max="3091" width="10.5" style="160" customWidth="1"/>
    <col min="3092" max="3092" width="12.58203125" style="160" customWidth="1"/>
    <col min="3093" max="3328" width="7.75" style="160"/>
    <col min="3329" max="3329" width="3.33203125" style="160" customWidth="1"/>
    <col min="3330" max="3330" width="10.5" style="160" customWidth="1"/>
    <col min="3331" max="3331" width="10" style="160" customWidth="1"/>
    <col min="3332" max="3332" width="6.25" style="160" customWidth="1"/>
    <col min="3333" max="3333" width="4.83203125" style="160" customWidth="1"/>
    <col min="3334" max="3334" width="6.5" style="160" customWidth="1"/>
    <col min="3335" max="3335" width="3.5" style="160" customWidth="1"/>
    <col min="3336" max="3336" width="8.25" style="160" customWidth="1"/>
    <col min="3337" max="3337" width="3.83203125" style="160" customWidth="1"/>
    <col min="3338" max="3338" width="9.08203125" style="160" customWidth="1"/>
    <col min="3339" max="3339" width="3" style="160" customWidth="1"/>
    <col min="3340" max="3342" width="4.83203125" style="160" customWidth="1"/>
    <col min="3343" max="3343" width="13.5" style="160" customWidth="1"/>
    <col min="3344" max="3344" width="4.83203125" style="160" customWidth="1"/>
    <col min="3345" max="3345" width="8.25" style="160" customWidth="1"/>
    <col min="3346" max="3346" width="8" style="160" customWidth="1"/>
    <col min="3347" max="3347" width="10.5" style="160" customWidth="1"/>
    <col min="3348" max="3348" width="12.58203125" style="160" customWidth="1"/>
    <col min="3349" max="3584" width="7.75" style="160"/>
    <col min="3585" max="3585" width="3.33203125" style="160" customWidth="1"/>
    <col min="3586" max="3586" width="10.5" style="160" customWidth="1"/>
    <col min="3587" max="3587" width="10" style="160" customWidth="1"/>
    <col min="3588" max="3588" width="6.25" style="160" customWidth="1"/>
    <col min="3589" max="3589" width="4.83203125" style="160" customWidth="1"/>
    <col min="3590" max="3590" width="6.5" style="160" customWidth="1"/>
    <col min="3591" max="3591" width="3.5" style="160" customWidth="1"/>
    <col min="3592" max="3592" width="8.25" style="160" customWidth="1"/>
    <col min="3593" max="3593" width="3.83203125" style="160" customWidth="1"/>
    <col min="3594" max="3594" width="9.08203125" style="160" customWidth="1"/>
    <col min="3595" max="3595" width="3" style="160" customWidth="1"/>
    <col min="3596" max="3598" width="4.83203125" style="160" customWidth="1"/>
    <col min="3599" max="3599" width="13.5" style="160" customWidth="1"/>
    <col min="3600" max="3600" width="4.83203125" style="160" customWidth="1"/>
    <col min="3601" max="3601" width="8.25" style="160" customWidth="1"/>
    <col min="3602" max="3602" width="8" style="160" customWidth="1"/>
    <col min="3603" max="3603" width="10.5" style="160" customWidth="1"/>
    <col min="3604" max="3604" width="12.58203125" style="160" customWidth="1"/>
    <col min="3605" max="3840" width="7.75" style="160"/>
    <col min="3841" max="3841" width="3.33203125" style="160" customWidth="1"/>
    <col min="3842" max="3842" width="10.5" style="160" customWidth="1"/>
    <col min="3843" max="3843" width="10" style="160" customWidth="1"/>
    <col min="3844" max="3844" width="6.25" style="160" customWidth="1"/>
    <col min="3845" max="3845" width="4.83203125" style="160" customWidth="1"/>
    <col min="3846" max="3846" width="6.5" style="160" customWidth="1"/>
    <col min="3847" max="3847" width="3.5" style="160" customWidth="1"/>
    <col min="3848" max="3848" width="8.25" style="160" customWidth="1"/>
    <col min="3849" max="3849" width="3.83203125" style="160" customWidth="1"/>
    <col min="3850" max="3850" width="9.08203125" style="160" customWidth="1"/>
    <col min="3851" max="3851" width="3" style="160" customWidth="1"/>
    <col min="3852" max="3854" width="4.83203125" style="160" customWidth="1"/>
    <col min="3855" max="3855" width="13.5" style="160" customWidth="1"/>
    <col min="3856" max="3856" width="4.83203125" style="160" customWidth="1"/>
    <col min="3857" max="3857" width="8.25" style="160" customWidth="1"/>
    <col min="3858" max="3858" width="8" style="160" customWidth="1"/>
    <col min="3859" max="3859" width="10.5" style="160" customWidth="1"/>
    <col min="3860" max="3860" width="12.58203125" style="160" customWidth="1"/>
    <col min="3861" max="4096" width="7.75" style="160"/>
    <col min="4097" max="4097" width="3.33203125" style="160" customWidth="1"/>
    <col min="4098" max="4098" width="10.5" style="160" customWidth="1"/>
    <col min="4099" max="4099" width="10" style="160" customWidth="1"/>
    <col min="4100" max="4100" width="6.25" style="160" customWidth="1"/>
    <col min="4101" max="4101" width="4.83203125" style="160" customWidth="1"/>
    <col min="4102" max="4102" width="6.5" style="160" customWidth="1"/>
    <col min="4103" max="4103" width="3.5" style="160" customWidth="1"/>
    <col min="4104" max="4104" width="8.25" style="160" customWidth="1"/>
    <col min="4105" max="4105" width="3.83203125" style="160" customWidth="1"/>
    <col min="4106" max="4106" width="9.08203125" style="160" customWidth="1"/>
    <col min="4107" max="4107" width="3" style="160" customWidth="1"/>
    <col min="4108" max="4110" width="4.83203125" style="160" customWidth="1"/>
    <col min="4111" max="4111" width="13.5" style="160" customWidth="1"/>
    <col min="4112" max="4112" width="4.83203125" style="160" customWidth="1"/>
    <col min="4113" max="4113" width="8.25" style="160" customWidth="1"/>
    <col min="4114" max="4114" width="8" style="160" customWidth="1"/>
    <col min="4115" max="4115" width="10.5" style="160" customWidth="1"/>
    <col min="4116" max="4116" width="12.58203125" style="160" customWidth="1"/>
    <col min="4117" max="4352" width="7.75" style="160"/>
    <col min="4353" max="4353" width="3.33203125" style="160" customWidth="1"/>
    <col min="4354" max="4354" width="10.5" style="160" customWidth="1"/>
    <col min="4355" max="4355" width="10" style="160" customWidth="1"/>
    <col min="4356" max="4356" width="6.25" style="160" customWidth="1"/>
    <col min="4357" max="4357" width="4.83203125" style="160" customWidth="1"/>
    <col min="4358" max="4358" width="6.5" style="160" customWidth="1"/>
    <col min="4359" max="4359" width="3.5" style="160" customWidth="1"/>
    <col min="4360" max="4360" width="8.25" style="160" customWidth="1"/>
    <col min="4361" max="4361" width="3.83203125" style="160" customWidth="1"/>
    <col min="4362" max="4362" width="9.08203125" style="160" customWidth="1"/>
    <col min="4363" max="4363" width="3" style="160" customWidth="1"/>
    <col min="4364" max="4366" width="4.83203125" style="160" customWidth="1"/>
    <col min="4367" max="4367" width="13.5" style="160" customWidth="1"/>
    <col min="4368" max="4368" width="4.83203125" style="160" customWidth="1"/>
    <col min="4369" max="4369" width="8.25" style="160" customWidth="1"/>
    <col min="4370" max="4370" width="8" style="160" customWidth="1"/>
    <col min="4371" max="4371" width="10.5" style="160" customWidth="1"/>
    <col min="4372" max="4372" width="12.58203125" style="160" customWidth="1"/>
    <col min="4373" max="4608" width="7.75" style="160"/>
    <col min="4609" max="4609" width="3.33203125" style="160" customWidth="1"/>
    <col min="4610" max="4610" width="10.5" style="160" customWidth="1"/>
    <col min="4611" max="4611" width="10" style="160" customWidth="1"/>
    <col min="4612" max="4612" width="6.25" style="160" customWidth="1"/>
    <col min="4613" max="4613" width="4.83203125" style="160" customWidth="1"/>
    <col min="4614" max="4614" width="6.5" style="160" customWidth="1"/>
    <col min="4615" max="4615" width="3.5" style="160" customWidth="1"/>
    <col min="4616" max="4616" width="8.25" style="160" customWidth="1"/>
    <col min="4617" max="4617" width="3.83203125" style="160" customWidth="1"/>
    <col min="4618" max="4618" width="9.08203125" style="160" customWidth="1"/>
    <col min="4619" max="4619" width="3" style="160" customWidth="1"/>
    <col min="4620" max="4622" width="4.83203125" style="160" customWidth="1"/>
    <col min="4623" max="4623" width="13.5" style="160" customWidth="1"/>
    <col min="4624" max="4624" width="4.83203125" style="160" customWidth="1"/>
    <col min="4625" max="4625" width="8.25" style="160" customWidth="1"/>
    <col min="4626" max="4626" width="8" style="160" customWidth="1"/>
    <col min="4627" max="4627" width="10.5" style="160" customWidth="1"/>
    <col min="4628" max="4628" width="12.58203125" style="160" customWidth="1"/>
    <col min="4629" max="4864" width="7.75" style="160"/>
    <col min="4865" max="4865" width="3.33203125" style="160" customWidth="1"/>
    <col min="4866" max="4866" width="10.5" style="160" customWidth="1"/>
    <col min="4867" max="4867" width="10" style="160" customWidth="1"/>
    <col min="4868" max="4868" width="6.25" style="160" customWidth="1"/>
    <col min="4869" max="4869" width="4.83203125" style="160" customWidth="1"/>
    <col min="4870" max="4870" width="6.5" style="160" customWidth="1"/>
    <col min="4871" max="4871" width="3.5" style="160" customWidth="1"/>
    <col min="4872" max="4872" width="8.25" style="160" customWidth="1"/>
    <col min="4873" max="4873" width="3.83203125" style="160" customWidth="1"/>
    <col min="4874" max="4874" width="9.08203125" style="160" customWidth="1"/>
    <col min="4875" max="4875" width="3" style="160" customWidth="1"/>
    <col min="4876" max="4878" width="4.83203125" style="160" customWidth="1"/>
    <col min="4879" max="4879" width="13.5" style="160" customWidth="1"/>
    <col min="4880" max="4880" width="4.83203125" style="160" customWidth="1"/>
    <col min="4881" max="4881" width="8.25" style="160" customWidth="1"/>
    <col min="4882" max="4882" width="8" style="160" customWidth="1"/>
    <col min="4883" max="4883" width="10.5" style="160" customWidth="1"/>
    <col min="4884" max="4884" width="12.58203125" style="160" customWidth="1"/>
    <col min="4885" max="5120" width="7.75" style="160"/>
    <col min="5121" max="5121" width="3.33203125" style="160" customWidth="1"/>
    <col min="5122" max="5122" width="10.5" style="160" customWidth="1"/>
    <col min="5123" max="5123" width="10" style="160" customWidth="1"/>
    <col min="5124" max="5124" width="6.25" style="160" customWidth="1"/>
    <col min="5125" max="5125" width="4.83203125" style="160" customWidth="1"/>
    <col min="5126" max="5126" width="6.5" style="160" customWidth="1"/>
    <col min="5127" max="5127" width="3.5" style="160" customWidth="1"/>
    <col min="5128" max="5128" width="8.25" style="160" customWidth="1"/>
    <col min="5129" max="5129" width="3.83203125" style="160" customWidth="1"/>
    <col min="5130" max="5130" width="9.08203125" style="160" customWidth="1"/>
    <col min="5131" max="5131" width="3" style="160" customWidth="1"/>
    <col min="5132" max="5134" width="4.83203125" style="160" customWidth="1"/>
    <col min="5135" max="5135" width="13.5" style="160" customWidth="1"/>
    <col min="5136" max="5136" width="4.83203125" style="160" customWidth="1"/>
    <col min="5137" max="5137" width="8.25" style="160" customWidth="1"/>
    <col min="5138" max="5138" width="8" style="160" customWidth="1"/>
    <col min="5139" max="5139" width="10.5" style="160" customWidth="1"/>
    <col min="5140" max="5140" width="12.58203125" style="160" customWidth="1"/>
    <col min="5141" max="5376" width="7.75" style="160"/>
    <col min="5377" max="5377" width="3.33203125" style="160" customWidth="1"/>
    <col min="5378" max="5378" width="10.5" style="160" customWidth="1"/>
    <col min="5379" max="5379" width="10" style="160" customWidth="1"/>
    <col min="5380" max="5380" width="6.25" style="160" customWidth="1"/>
    <col min="5381" max="5381" width="4.83203125" style="160" customWidth="1"/>
    <col min="5382" max="5382" width="6.5" style="160" customWidth="1"/>
    <col min="5383" max="5383" width="3.5" style="160" customWidth="1"/>
    <col min="5384" max="5384" width="8.25" style="160" customWidth="1"/>
    <col min="5385" max="5385" width="3.83203125" style="160" customWidth="1"/>
    <col min="5386" max="5386" width="9.08203125" style="160" customWidth="1"/>
    <col min="5387" max="5387" width="3" style="160" customWidth="1"/>
    <col min="5388" max="5390" width="4.83203125" style="160" customWidth="1"/>
    <col min="5391" max="5391" width="13.5" style="160" customWidth="1"/>
    <col min="5392" max="5392" width="4.83203125" style="160" customWidth="1"/>
    <col min="5393" max="5393" width="8.25" style="160" customWidth="1"/>
    <col min="5394" max="5394" width="8" style="160" customWidth="1"/>
    <col min="5395" max="5395" width="10.5" style="160" customWidth="1"/>
    <col min="5396" max="5396" width="12.58203125" style="160" customWidth="1"/>
    <col min="5397" max="5632" width="7.75" style="160"/>
    <col min="5633" max="5633" width="3.33203125" style="160" customWidth="1"/>
    <col min="5634" max="5634" width="10.5" style="160" customWidth="1"/>
    <col min="5635" max="5635" width="10" style="160" customWidth="1"/>
    <col min="5636" max="5636" width="6.25" style="160" customWidth="1"/>
    <col min="5637" max="5637" width="4.83203125" style="160" customWidth="1"/>
    <col min="5638" max="5638" width="6.5" style="160" customWidth="1"/>
    <col min="5639" max="5639" width="3.5" style="160" customWidth="1"/>
    <col min="5640" max="5640" width="8.25" style="160" customWidth="1"/>
    <col min="5641" max="5641" width="3.83203125" style="160" customWidth="1"/>
    <col min="5642" max="5642" width="9.08203125" style="160" customWidth="1"/>
    <col min="5643" max="5643" width="3" style="160" customWidth="1"/>
    <col min="5644" max="5646" width="4.83203125" style="160" customWidth="1"/>
    <col min="5647" max="5647" width="13.5" style="160" customWidth="1"/>
    <col min="5648" max="5648" width="4.83203125" style="160" customWidth="1"/>
    <col min="5649" max="5649" width="8.25" style="160" customWidth="1"/>
    <col min="5650" max="5650" width="8" style="160" customWidth="1"/>
    <col min="5651" max="5651" width="10.5" style="160" customWidth="1"/>
    <col min="5652" max="5652" width="12.58203125" style="160" customWidth="1"/>
    <col min="5653" max="5888" width="7.75" style="160"/>
    <col min="5889" max="5889" width="3.33203125" style="160" customWidth="1"/>
    <col min="5890" max="5890" width="10.5" style="160" customWidth="1"/>
    <col min="5891" max="5891" width="10" style="160" customWidth="1"/>
    <col min="5892" max="5892" width="6.25" style="160" customWidth="1"/>
    <col min="5893" max="5893" width="4.83203125" style="160" customWidth="1"/>
    <col min="5894" max="5894" width="6.5" style="160" customWidth="1"/>
    <col min="5895" max="5895" width="3.5" style="160" customWidth="1"/>
    <col min="5896" max="5896" width="8.25" style="160" customWidth="1"/>
    <col min="5897" max="5897" width="3.83203125" style="160" customWidth="1"/>
    <col min="5898" max="5898" width="9.08203125" style="160" customWidth="1"/>
    <col min="5899" max="5899" width="3" style="160" customWidth="1"/>
    <col min="5900" max="5902" width="4.83203125" style="160" customWidth="1"/>
    <col min="5903" max="5903" width="13.5" style="160" customWidth="1"/>
    <col min="5904" max="5904" width="4.83203125" style="160" customWidth="1"/>
    <col min="5905" max="5905" width="8.25" style="160" customWidth="1"/>
    <col min="5906" max="5906" width="8" style="160" customWidth="1"/>
    <col min="5907" max="5907" width="10.5" style="160" customWidth="1"/>
    <col min="5908" max="5908" width="12.58203125" style="160" customWidth="1"/>
    <col min="5909" max="6144" width="7.75" style="160"/>
    <col min="6145" max="6145" width="3.33203125" style="160" customWidth="1"/>
    <col min="6146" max="6146" width="10.5" style="160" customWidth="1"/>
    <col min="6147" max="6147" width="10" style="160" customWidth="1"/>
    <col min="6148" max="6148" width="6.25" style="160" customWidth="1"/>
    <col min="6149" max="6149" width="4.83203125" style="160" customWidth="1"/>
    <col min="6150" max="6150" width="6.5" style="160" customWidth="1"/>
    <col min="6151" max="6151" width="3.5" style="160" customWidth="1"/>
    <col min="6152" max="6152" width="8.25" style="160" customWidth="1"/>
    <col min="6153" max="6153" width="3.83203125" style="160" customWidth="1"/>
    <col min="6154" max="6154" width="9.08203125" style="160" customWidth="1"/>
    <col min="6155" max="6155" width="3" style="160" customWidth="1"/>
    <col min="6156" max="6158" width="4.83203125" style="160" customWidth="1"/>
    <col min="6159" max="6159" width="13.5" style="160" customWidth="1"/>
    <col min="6160" max="6160" width="4.83203125" style="160" customWidth="1"/>
    <col min="6161" max="6161" width="8.25" style="160" customWidth="1"/>
    <col min="6162" max="6162" width="8" style="160" customWidth="1"/>
    <col min="6163" max="6163" width="10.5" style="160" customWidth="1"/>
    <col min="6164" max="6164" width="12.58203125" style="160" customWidth="1"/>
    <col min="6165" max="6400" width="7.75" style="160"/>
    <col min="6401" max="6401" width="3.33203125" style="160" customWidth="1"/>
    <col min="6402" max="6402" width="10.5" style="160" customWidth="1"/>
    <col min="6403" max="6403" width="10" style="160" customWidth="1"/>
    <col min="6404" max="6404" width="6.25" style="160" customWidth="1"/>
    <col min="6405" max="6405" width="4.83203125" style="160" customWidth="1"/>
    <col min="6406" max="6406" width="6.5" style="160" customWidth="1"/>
    <col min="6407" max="6407" width="3.5" style="160" customWidth="1"/>
    <col min="6408" max="6408" width="8.25" style="160" customWidth="1"/>
    <col min="6409" max="6409" width="3.83203125" style="160" customWidth="1"/>
    <col min="6410" max="6410" width="9.08203125" style="160" customWidth="1"/>
    <col min="6411" max="6411" width="3" style="160" customWidth="1"/>
    <col min="6412" max="6414" width="4.83203125" style="160" customWidth="1"/>
    <col min="6415" max="6415" width="13.5" style="160" customWidth="1"/>
    <col min="6416" max="6416" width="4.83203125" style="160" customWidth="1"/>
    <col min="6417" max="6417" width="8.25" style="160" customWidth="1"/>
    <col min="6418" max="6418" width="8" style="160" customWidth="1"/>
    <col min="6419" max="6419" width="10.5" style="160" customWidth="1"/>
    <col min="6420" max="6420" width="12.58203125" style="160" customWidth="1"/>
    <col min="6421" max="6656" width="7.75" style="160"/>
    <col min="6657" max="6657" width="3.33203125" style="160" customWidth="1"/>
    <col min="6658" max="6658" width="10.5" style="160" customWidth="1"/>
    <col min="6659" max="6659" width="10" style="160" customWidth="1"/>
    <col min="6660" max="6660" width="6.25" style="160" customWidth="1"/>
    <col min="6661" max="6661" width="4.83203125" style="160" customWidth="1"/>
    <col min="6662" max="6662" width="6.5" style="160" customWidth="1"/>
    <col min="6663" max="6663" width="3.5" style="160" customWidth="1"/>
    <col min="6664" max="6664" width="8.25" style="160" customWidth="1"/>
    <col min="6665" max="6665" width="3.83203125" style="160" customWidth="1"/>
    <col min="6666" max="6666" width="9.08203125" style="160" customWidth="1"/>
    <col min="6667" max="6667" width="3" style="160" customWidth="1"/>
    <col min="6668" max="6670" width="4.83203125" style="160" customWidth="1"/>
    <col min="6671" max="6671" width="13.5" style="160" customWidth="1"/>
    <col min="6672" max="6672" width="4.83203125" style="160" customWidth="1"/>
    <col min="6673" max="6673" width="8.25" style="160" customWidth="1"/>
    <col min="6674" max="6674" width="8" style="160" customWidth="1"/>
    <col min="6675" max="6675" width="10.5" style="160" customWidth="1"/>
    <col min="6676" max="6676" width="12.58203125" style="160" customWidth="1"/>
    <col min="6677" max="6912" width="7.75" style="160"/>
    <col min="6913" max="6913" width="3.33203125" style="160" customWidth="1"/>
    <col min="6914" max="6914" width="10.5" style="160" customWidth="1"/>
    <col min="6915" max="6915" width="10" style="160" customWidth="1"/>
    <col min="6916" max="6916" width="6.25" style="160" customWidth="1"/>
    <col min="6917" max="6917" width="4.83203125" style="160" customWidth="1"/>
    <col min="6918" max="6918" width="6.5" style="160" customWidth="1"/>
    <col min="6919" max="6919" width="3.5" style="160" customWidth="1"/>
    <col min="6920" max="6920" width="8.25" style="160" customWidth="1"/>
    <col min="6921" max="6921" width="3.83203125" style="160" customWidth="1"/>
    <col min="6922" max="6922" width="9.08203125" style="160" customWidth="1"/>
    <col min="6923" max="6923" width="3" style="160" customWidth="1"/>
    <col min="6924" max="6926" width="4.83203125" style="160" customWidth="1"/>
    <col min="6927" max="6927" width="13.5" style="160" customWidth="1"/>
    <col min="6928" max="6928" width="4.83203125" style="160" customWidth="1"/>
    <col min="6929" max="6929" width="8.25" style="160" customWidth="1"/>
    <col min="6930" max="6930" width="8" style="160" customWidth="1"/>
    <col min="6931" max="6931" width="10.5" style="160" customWidth="1"/>
    <col min="6932" max="6932" width="12.58203125" style="160" customWidth="1"/>
    <col min="6933" max="7168" width="7.75" style="160"/>
    <col min="7169" max="7169" width="3.33203125" style="160" customWidth="1"/>
    <col min="7170" max="7170" width="10.5" style="160" customWidth="1"/>
    <col min="7171" max="7171" width="10" style="160" customWidth="1"/>
    <col min="7172" max="7172" width="6.25" style="160" customWidth="1"/>
    <col min="7173" max="7173" width="4.83203125" style="160" customWidth="1"/>
    <col min="7174" max="7174" width="6.5" style="160" customWidth="1"/>
    <col min="7175" max="7175" width="3.5" style="160" customWidth="1"/>
    <col min="7176" max="7176" width="8.25" style="160" customWidth="1"/>
    <col min="7177" max="7177" width="3.83203125" style="160" customWidth="1"/>
    <col min="7178" max="7178" width="9.08203125" style="160" customWidth="1"/>
    <col min="7179" max="7179" width="3" style="160" customWidth="1"/>
    <col min="7180" max="7182" width="4.83203125" style="160" customWidth="1"/>
    <col min="7183" max="7183" width="13.5" style="160" customWidth="1"/>
    <col min="7184" max="7184" width="4.83203125" style="160" customWidth="1"/>
    <col min="7185" max="7185" width="8.25" style="160" customWidth="1"/>
    <col min="7186" max="7186" width="8" style="160" customWidth="1"/>
    <col min="7187" max="7187" width="10.5" style="160" customWidth="1"/>
    <col min="7188" max="7188" width="12.58203125" style="160" customWidth="1"/>
    <col min="7189" max="7424" width="7.75" style="160"/>
    <col min="7425" max="7425" width="3.33203125" style="160" customWidth="1"/>
    <col min="7426" max="7426" width="10.5" style="160" customWidth="1"/>
    <col min="7427" max="7427" width="10" style="160" customWidth="1"/>
    <col min="7428" max="7428" width="6.25" style="160" customWidth="1"/>
    <col min="7429" max="7429" width="4.83203125" style="160" customWidth="1"/>
    <col min="7430" max="7430" width="6.5" style="160" customWidth="1"/>
    <col min="7431" max="7431" width="3.5" style="160" customWidth="1"/>
    <col min="7432" max="7432" width="8.25" style="160" customWidth="1"/>
    <col min="7433" max="7433" width="3.83203125" style="160" customWidth="1"/>
    <col min="7434" max="7434" width="9.08203125" style="160" customWidth="1"/>
    <col min="7435" max="7435" width="3" style="160" customWidth="1"/>
    <col min="7436" max="7438" width="4.83203125" style="160" customWidth="1"/>
    <col min="7439" max="7439" width="13.5" style="160" customWidth="1"/>
    <col min="7440" max="7440" width="4.83203125" style="160" customWidth="1"/>
    <col min="7441" max="7441" width="8.25" style="160" customWidth="1"/>
    <col min="7442" max="7442" width="8" style="160" customWidth="1"/>
    <col min="7443" max="7443" width="10.5" style="160" customWidth="1"/>
    <col min="7444" max="7444" width="12.58203125" style="160" customWidth="1"/>
    <col min="7445" max="7680" width="7.75" style="160"/>
    <col min="7681" max="7681" width="3.33203125" style="160" customWidth="1"/>
    <col min="7682" max="7682" width="10.5" style="160" customWidth="1"/>
    <col min="7683" max="7683" width="10" style="160" customWidth="1"/>
    <col min="7684" max="7684" width="6.25" style="160" customWidth="1"/>
    <col min="7685" max="7685" width="4.83203125" style="160" customWidth="1"/>
    <col min="7686" max="7686" width="6.5" style="160" customWidth="1"/>
    <col min="7687" max="7687" width="3.5" style="160" customWidth="1"/>
    <col min="7688" max="7688" width="8.25" style="160" customWidth="1"/>
    <col min="7689" max="7689" width="3.83203125" style="160" customWidth="1"/>
    <col min="7690" max="7690" width="9.08203125" style="160" customWidth="1"/>
    <col min="7691" max="7691" width="3" style="160" customWidth="1"/>
    <col min="7692" max="7694" width="4.83203125" style="160" customWidth="1"/>
    <col min="7695" max="7695" width="13.5" style="160" customWidth="1"/>
    <col min="7696" max="7696" width="4.83203125" style="160" customWidth="1"/>
    <col min="7697" max="7697" width="8.25" style="160" customWidth="1"/>
    <col min="7698" max="7698" width="8" style="160" customWidth="1"/>
    <col min="7699" max="7699" width="10.5" style="160" customWidth="1"/>
    <col min="7700" max="7700" width="12.58203125" style="160" customWidth="1"/>
    <col min="7701" max="7936" width="7.75" style="160"/>
    <col min="7937" max="7937" width="3.33203125" style="160" customWidth="1"/>
    <col min="7938" max="7938" width="10.5" style="160" customWidth="1"/>
    <col min="7939" max="7939" width="10" style="160" customWidth="1"/>
    <col min="7940" max="7940" width="6.25" style="160" customWidth="1"/>
    <col min="7941" max="7941" width="4.83203125" style="160" customWidth="1"/>
    <col min="7942" max="7942" width="6.5" style="160" customWidth="1"/>
    <col min="7943" max="7943" width="3.5" style="160" customWidth="1"/>
    <col min="7944" max="7944" width="8.25" style="160" customWidth="1"/>
    <col min="7945" max="7945" width="3.83203125" style="160" customWidth="1"/>
    <col min="7946" max="7946" width="9.08203125" style="160" customWidth="1"/>
    <col min="7947" max="7947" width="3" style="160" customWidth="1"/>
    <col min="7948" max="7950" width="4.83203125" style="160" customWidth="1"/>
    <col min="7951" max="7951" width="13.5" style="160" customWidth="1"/>
    <col min="7952" max="7952" width="4.83203125" style="160" customWidth="1"/>
    <col min="7953" max="7953" width="8.25" style="160" customWidth="1"/>
    <col min="7954" max="7954" width="8" style="160" customWidth="1"/>
    <col min="7955" max="7955" width="10.5" style="160" customWidth="1"/>
    <col min="7956" max="7956" width="12.58203125" style="160" customWidth="1"/>
    <col min="7957" max="8192" width="7.75" style="160"/>
    <col min="8193" max="8193" width="3.33203125" style="160" customWidth="1"/>
    <col min="8194" max="8194" width="10.5" style="160" customWidth="1"/>
    <col min="8195" max="8195" width="10" style="160" customWidth="1"/>
    <col min="8196" max="8196" width="6.25" style="160" customWidth="1"/>
    <col min="8197" max="8197" width="4.83203125" style="160" customWidth="1"/>
    <col min="8198" max="8198" width="6.5" style="160" customWidth="1"/>
    <col min="8199" max="8199" width="3.5" style="160" customWidth="1"/>
    <col min="8200" max="8200" width="8.25" style="160" customWidth="1"/>
    <col min="8201" max="8201" width="3.83203125" style="160" customWidth="1"/>
    <col min="8202" max="8202" width="9.08203125" style="160" customWidth="1"/>
    <col min="8203" max="8203" width="3" style="160" customWidth="1"/>
    <col min="8204" max="8206" width="4.83203125" style="160" customWidth="1"/>
    <col min="8207" max="8207" width="13.5" style="160" customWidth="1"/>
    <col min="8208" max="8208" width="4.83203125" style="160" customWidth="1"/>
    <col min="8209" max="8209" width="8.25" style="160" customWidth="1"/>
    <col min="8210" max="8210" width="8" style="160" customWidth="1"/>
    <col min="8211" max="8211" width="10.5" style="160" customWidth="1"/>
    <col min="8212" max="8212" width="12.58203125" style="160" customWidth="1"/>
    <col min="8213" max="8448" width="7.75" style="160"/>
    <col min="8449" max="8449" width="3.33203125" style="160" customWidth="1"/>
    <col min="8450" max="8450" width="10.5" style="160" customWidth="1"/>
    <col min="8451" max="8451" width="10" style="160" customWidth="1"/>
    <col min="8452" max="8452" width="6.25" style="160" customWidth="1"/>
    <col min="8453" max="8453" width="4.83203125" style="160" customWidth="1"/>
    <col min="8454" max="8454" width="6.5" style="160" customWidth="1"/>
    <col min="8455" max="8455" width="3.5" style="160" customWidth="1"/>
    <col min="8456" max="8456" width="8.25" style="160" customWidth="1"/>
    <col min="8457" max="8457" width="3.83203125" style="160" customWidth="1"/>
    <col min="8458" max="8458" width="9.08203125" style="160" customWidth="1"/>
    <col min="8459" max="8459" width="3" style="160" customWidth="1"/>
    <col min="8460" max="8462" width="4.83203125" style="160" customWidth="1"/>
    <col min="8463" max="8463" width="13.5" style="160" customWidth="1"/>
    <col min="8464" max="8464" width="4.83203125" style="160" customWidth="1"/>
    <col min="8465" max="8465" width="8.25" style="160" customWidth="1"/>
    <col min="8466" max="8466" width="8" style="160" customWidth="1"/>
    <col min="8467" max="8467" width="10.5" style="160" customWidth="1"/>
    <col min="8468" max="8468" width="12.58203125" style="160" customWidth="1"/>
    <col min="8469" max="8704" width="7.75" style="160"/>
    <col min="8705" max="8705" width="3.33203125" style="160" customWidth="1"/>
    <col min="8706" max="8706" width="10.5" style="160" customWidth="1"/>
    <col min="8707" max="8707" width="10" style="160" customWidth="1"/>
    <col min="8708" max="8708" width="6.25" style="160" customWidth="1"/>
    <col min="8709" max="8709" width="4.83203125" style="160" customWidth="1"/>
    <col min="8710" max="8710" width="6.5" style="160" customWidth="1"/>
    <col min="8711" max="8711" width="3.5" style="160" customWidth="1"/>
    <col min="8712" max="8712" width="8.25" style="160" customWidth="1"/>
    <col min="8713" max="8713" width="3.83203125" style="160" customWidth="1"/>
    <col min="8714" max="8714" width="9.08203125" style="160" customWidth="1"/>
    <col min="8715" max="8715" width="3" style="160" customWidth="1"/>
    <col min="8716" max="8718" width="4.83203125" style="160" customWidth="1"/>
    <col min="8719" max="8719" width="13.5" style="160" customWidth="1"/>
    <col min="8720" max="8720" width="4.83203125" style="160" customWidth="1"/>
    <col min="8721" max="8721" width="8.25" style="160" customWidth="1"/>
    <col min="8722" max="8722" width="8" style="160" customWidth="1"/>
    <col min="8723" max="8723" width="10.5" style="160" customWidth="1"/>
    <col min="8724" max="8724" width="12.58203125" style="160" customWidth="1"/>
    <col min="8725" max="8960" width="7.75" style="160"/>
    <col min="8961" max="8961" width="3.33203125" style="160" customWidth="1"/>
    <col min="8962" max="8962" width="10.5" style="160" customWidth="1"/>
    <col min="8963" max="8963" width="10" style="160" customWidth="1"/>
    <col min="8964" max="8964" width="6.25" style="160" customWidth="1"/>
    <col min="8965" max="8965" width="4.83203125" style="160" customWidth="1"/>
    <col min="8966" max="8966" width="6.5" style="160" customWidth="1"/>
    <col min="8967" max="8967" width="3.5" style="160" customWidth="1"/>
    <col min="8968" max="8968" width="8.25" style="160" customWidth="1"/>
    <col min="8969" max="8969" width="3.83203125" style="160" customWidth="1"/>
    <col min="8970" max="8970" width="9.08203125" style="160" customWidth="1"/>
    <col min="8971" max="8971" width="3" style="160" customWidth="1"/>
    <col min="8972" max="8974" width="4.83203125" style="160" customWidth="1"/>
    <col min="8975" max="8975" width="13.5" style="160" customWidth="1"/>
    <col min="8976" max="8976" width="4.83203125" style="160" customWidth="1"/>
    <col min="8977" max="8977" width="8.25" style="160" customWidth="1"/>
    <col min="8978" max="8978" width="8" style="160" customWidth="1"/>
    <col min="8979" max="8979" width="10.5" style="160" customWidth="1"/>
    <col min="8980" max="8980" width="12.58203125" style="160" customWidth="1"/>
    <col min="8981" max="9216" width="7.75" style="160"/>
    <col min="9217" max="9217" width="3.33203125" style="160" customWidth="1"/>
    <col min="9218" max="9218" width="10.5" style="160" customWidth="1"/>
    <col min="9219" max="9219" width="10" style="160" customWidth="1"/>
    <col min="9220" max="9220" width="6.25" style="160" customWidth="1"/>
    <col min="9221" max="9221" width="4.83203125" style="160" customWidth="1"/>
    <col min="9222" max="9222" width="6.5" style="160" customWidth="1"/>
    <col min="9223" max="9223" width="3.5" style="160" customWidth="1"/>
    <col min="9224" max="9224" width="8.25" style="160" customWidth="1"/>
    <col min="9225" max="9225" width="3.83203125" style="160" customWidth="1"/>
    <col min="9226" max="9226" width="9.08203125" style="160" customWidth="1"/>
    <col min="9227" max="9227" width="3" style="160" customWidth="1"/>
    <col min="9228" max="9230" width="4.83203125" style="160" customWidth="1"/>
    <col min="9231" max="9231" width="13.5" style="160" customWidth="1"/>
    <col min="9232" max="9232" width="4.83203125" style="160" customWidth="1"/>
    <col min="9233" max="9233" width="8.25" style="160" customWidth="1"/>
    <col min="9234" max="9234" width="8" style="160" customWidth="1"/>
    <col min="9235" max="9235" width="10.5" style="160" customWidth="1"/>
    <col min="9236" max="9236" width="12.58203125" style="160" customWidth="1"/>
    <col min="9237" max="9472" width="7.75" style="160"/>
    <col min="9473" max="9473" width="3.33203125" style="160" customWidth="1"/>
    <col min="9474" max="9474" width="10.5" style="160" customWidth="1"/>
    <col min="9475" max="9475" width="10" style="160" customWidth="1"/>
    <col min="9476" max="9476" width="6.25" style="160" customWidth="1"/>
    <col min="9477" max="9477" width="4.83203125" style="160" customWidth="1"/>
    <col min="9478" max="9478" width="6.5" style="160" customWidth="1"/>
    <col min="9479" max="9479" width="3.5" style="160" customWidth="1"/>
    <col min="9480" max="9480" width="8.25" style="160" customWidth="1"/>
    <col min="9481" max="9481" width="3.83203125" style="160" customWidth="1"/>
    <col min="9482" max="9482" width="9.08203125" style="160" customWidth="1"/>
    <col min="9483" max="9483" width="3" style="160" customWidth="1"/>
    <col min="9484" max="9486" width="4.83203125" style="160" customWidth="1"/>
    <col min="9487" max="9487" width="13.5" style="160" customWidth="1"/>
    <col min="9488" max="9488" width="4.83203125" style="160" customWidth="1"/>
    <col min="9489" max="9489" width="8.25" style="160" customWidth="1"/>
    <col min="9490" max="9490" width="8" style="160" customWidth="1"/>
    <col min="9491" max="9491" width="10.5" style="160" customWidth="1"/>
    <col min="9492" max="9492" width="12.58203125" style="160" customWidth="1"/>
    <col min="9493" max="9728" width="7.75" style="160"/>
    <col min="9729" max="9729" width="3.33203125" style="160" customWidth="1"/>
    <col min="9730" max="9730" width="10.5" style="160" customWidth="1"/>
    <col min="9731" max="9731" width="10" style="160" customWidth="1"/>
    <col min="9732" max="9732" width="6.25" style="160" customWidth="1"/>
    <col min="9733" max="9733" width="4.83203125" style="160" customWidth="1"/>
    <col min="9734" max="9734" width="6.5" style="160" customWidth="1"/>
    <col min="9735" max="9735" width="3.5" style="160" customWidth="1"/>
    <col min="9736" max="9736" width="8.25" style="160" customWidth="1"/>
    <col min="9737" max="9737" width="3.83203125" style="160" customWidth="1"/>
    <col min="9738" max="9738" width="9.08203125" style="160" customWidth="1"/>
    <col min="9739" max="9739" width="3" style="160" customWidth="1"/>
    <col min="9740" max="9742" width="4.83203125" style="160" customWidth="1"/>
    <col min="9743" max="9743" width="13.5" style="160" customWidth="1"/>
    <col min="9744" max="9744" width="4.83203125" style="160" customWidth="1"/>
    <col min="9745" max="9745" width="8.25" style="160" customWidth="1"/>
    <col min="9746" max="9746" width="8" style="160" customWidth="1"/>
    <col min="9747" max="9747" width="10.5" style="160" customWidth="1"/>
    <col min="9748" max="9748" width="12.58203125" style="160" customWidth="1"/>
    <col min="9749" max="9984" width="7.75" style="160"/>
    <col min="9985" max="9985" width="3.33203125" style="160" customWidth="1"/>
    <col min="9986" max="9986" width="10.5" style="160" customWidth="1"/>
    <col min="9987" max="9987" width="10" style="160" customWidth="1"/>
    <col min="9988" max="9988" width="6.25" style="160" customWidth="1"/>
    <col min="9989" max="9989" width="4.83203125" style="160" customWidth="1"/>
    <col min="9990" max="9990" width="6.5" style="160" customWidth="1"/>
    <col min="9991" max="9991" width="3.5" style="160" customWidth="1"/>
    <col min="9992" max="9992" width="8.25" style="160" customWidth="1"/>
    <col min="9993" max="9993" width="3.83203125" style="160" customWidth="1"/>
    <col min="9994" max="9994" width="9.08203125" style="160" customWidth="1"/>
    <col min="9995" max="9995" width="3" style="160" customWidth="1"/>
    <col min="9996" max="9998" width="4.83203125" style="160" customWidth="1"/>
    <col min="9999" max="9999" width="13.5" style="160" customWidth="1"/>
    <col min="10000" max="10000" width="4.83203125" style="160" customWidth="1"/>
    <col min="10001" max="10001" width="8.25" style="160" customWidth="1"/>
    <col min="10002" max="10002" width="8" style="160" customWidth="1"/>
    <col min="10003" max="10003" width="10.5" style="160" customWidth="1"/>
    <col min="10004" max="10004" width="12.58203125" style="160" customWidth="1"/>
    <col min="10005" max="10240" width="7.75" style="160"/>
    <col min="10241" max="10241" width="3.33203125" style="160" customWidth="1"/>
    <col min="10242" max="10242" width="10.5" style="160" customWidth="1"/>
    <col min="10243" max="10243" width="10" style="160" customWidth="1"/>
    <col min="10244" max="10244" width="6.25" style="160" customWidth="1"/>
    <col min="10245" max="10245" width="4.83203125" style="160" customWidth="1"/>
    <col min="10246" max="10246" width="6.5" style="160" customWidth="1"/>
    <col min="10247" max="10247" width="3.5" style="160" customWidth="1"/>
    <col min="10248" max="10248" width="8.25" style="160" customWidth="1"/>
    <col min="10249" max="10249" width="3.83203125" style="160" customWidth="1"/>
    <col min="10250" max="10250" width="9.08203125" style="160" customWidth="1"/>
    <col min="10251" max="10251" width="3" style="160" customWidth="1"/>
    <col min="10252" max="10254" width="4.83203125" style="160" customWidth="1"/>
    <col min="10255" max="10255" width="13.5" style="160" customWidth="1"/>
    <col min="10256" max="10256" width="4.83203125" style="160" customWidth="1"/>
    <col min="10257" max="10257" width="8.25" style="160" customWidth="1"/>
    <col min="10258" max="10258" width="8" style="160" customWidth="1"/>
    <col min="10259" max="10259" width="10.5" style="160" customWidth="1"/>
    <col min="10260" max="10260" width="12.58203125" style="160" customWidth="1"/>
    <col min="10261" max="10496" width="7.75" style="160"/>
    <col min="10497" max="10497" width="3.33203125" style="160" customWidth="1"/>
    <col min="10498" max="10498" width="10.5" style="160" customWidth="1"/>
    <col min="10499" max="10499" width="10" style="160" customWidth="1"/>
    <col min="10500" max="10500" width="6.25" style="160" customWidth="1"/>
    <col min="10501" max="10501" width="4.83203125" style="160" customWidth="1"/>
    <col min="10502" max="10502" width="6.5" style="160" customWidth="1"/>
    <col min="10503" max="10503" width="3.5" style="160" customWidth="1"/>
    <col min="10504" max="10504" width="8.25" style="160" customWidth="1"/>
    <col min="10505" max="10505" width="3.83203125" style="160" customWidth="1"/>
    <col min="10506" max="10506" width="9.08203125" style="160" customWidth="1"/>
    <col min="10507" max="10507" width="3" style="160" customWidth="1"/>
    <col min="10508" max="10510" width="4.83203125" style="160" customWidth="1"/>
    <col min="10511" max="10511" width="13.5" style="160" customWidth="1"/>
    <col min="10512" max="10512" width="4.83203125" style="160" customWidth="1"/>
    <col min="10513" max="10513" width="8.25" style="160" customWidth="1"/>
    <col min="10514" max="10514" width="8" style="160" customWidth="1"/>
    <col min="10515" max="10515" width="10.5" style="160" customWidth="1"/>
    <col min="10516" max="10516" width="12.58203125" style="160" customWidth="1"/>
    <col min="10517" max="10752" width="7.75" style="160"/>
    <col min="10753" max="10753" width="3.33203125" style="160" customWidth="1"/>
    <col min="10754" max="10754" width="10.5" style="160" customWidth="1"/>
    <col min="10755" max="10755" width="10" style="160" customWidth="1"/>
    <col min="10756" max="10756" width="6.25" style="160" customWidth="1"/>
    <col min="10757" max="10757" width="4.83203125" style="160" customWidth="1"/>
    <col min="10758" max="10758" width="6.5" style="160" customWidth="1"/>
    <col min="10759" max="10759" width="3.5" style="160" customWidth="1"/>
    <col min="10760" max="10760" width="8.25" style="160" customWidth="1"/>
    <col min="10761" max="10761" width="3.83203125" style="160" customWidth="1"/>
    <col min="10762" max="10762" width="9.08203125" style="160" customWidth="1"/>
    <col min="10763" max="10763" width="3" style="160" customWidth="1"/>
    <col min="10764" max="10766" width="4.83203125" style="160" customWidth="1"/>
    <col min="10767" max="10767" width="13.5" style="160" customWidth="1"/>
    <col min="10768" max="10768" width="4.83203125" style="160" customWidth="1"/>
    <col min="10769" max="10769" width="8.25" style="160" customWidth="1"/>
    <col min="10770" max="10770" width="8" style="160" customWidth="1"/>
    <col min="10771" max="10771" width="10.5" style="160" customWidth="1"/>
    <col min="10772" max="10772" width="12.58203125" style="160" customWidth="1"/>
    <col min="10773" max="11008" width="7.75" style="160"/>
    <col min="11009" max="11009" width="3.33203125" style="160" customWidth="1"/>
    <col min="11010" max="11010" width="10.5" style="160" customWidth="1"/>
    <col min="11011" max="11011" width="10" style="160" customWidth="1"/>
    <col min="11012" max="11012" width="6.25" style="160" customWidth="1"/>
    <col min="11013" max="11013" width="4.83203125" style="160" customWidth="1"/>
    <col min="11014" max="11014" width="6.5" style="160" customWidth="1"/>
    <col min="11015" max="11015" width="3.5" style="160" customWidth="1"/>
    <col min="11016" max="11016" width="8.25" style="160" customWidth="1"/>
    <col min="11017" max="11017" width="3.83203125" style="160" customWidth="1"/>
    <col min="11018" max="11018" width="9.08203125" style="160" customWidth="1"/>
    <col min="11019" max="11019" width="3" style="160" customWidth="1"/>
    <col min="11020" max="11022" width="4.83203125" style="160" customWidth="1"/>
    <col min="11023" max="11023" width="13.5" style="160" customWidth="1"/>
    <col min="11024" max="11024" width="4.83203125" style="160" customWidth="1"/>
    <col min="11025" max="11025" width="8.25" style="160" customWidth="1"/>
    <col min="11026" max="11026" width="8" style="160" customWidth="1"/>
    <col min="11027" max="11027" width="10.5" style="160" customWidth="1"/>
    <col min="11028" max="11028" width="12.58203125" style="160" customWidth="1"/>
    <col min="11029" max="11264" width="7.75" style="160"/>
    <col min="11265" max="11265" width="3.33203125" style="160" customWidth="1"/>
    <col min="11266" max="11266" width="10.5" style="160" customWidth="1"/>
    <col min="11267" max="11267" width="10" style="160" customWidth="1"/>
    <col min="11268" max="11268" width="6.25" style="160" customWidth="1"/>
    <col min="11269" max="11269" width="4.83203125" style="160" customWidth="1"/>
    <col min="11270" max="11270" width="6.5" style="160" customWidth="1"/>
    <col min="11271" max="11271" width="3.5" style="160" customWidth="1"/>
    <col min="11272" max="11272" width="8.25" style="160" customWidth="1"/>
    <col min="11273" max="11273" width="3.83203125" style="160" customWidth="1"/>
    <col min="11274" max="11274" width="9.08203125" style="160" customWidth="1"/>
    <col min="11275" max="11275" width="3" style="160" customWidth="1"/>
    <col min="11276" max="11278" width="4.83203125" style="160" customWidth="1"/>
    <col min="11279" max="11279" width="13.5" style="160" customWidth="1"/>
    <col min="11280" max="11280" width="4.83203125" style="160" customWidth="1"/>
    <col min="11281" max="11281" width="8.25" style="160" customWidth="1"/>
    <col min="11282" max="11282" width="8" style="160" customWidth="1"/>
    <col min="11283" max="11283" width="10.5" style="160" customWidth="1"/>
    <col min="11284" max="11284" width="12.58203125" style="160" customWidth="1"/>
    <col min="11285" max="11520" width="7.75" style="160"/>
    <col min="11521" max="11521" width="3.33203125" style="160" customWidth="1"/>
    <col min="11522" max="11522" width="10.5" style="160" customWidth="1"/>
    <col min="11523" max="11523" width="10" style="160" customWidth="1"/>
    <col min="11524" max="11524" width="6.25" style="160" customWidth="1"/>
    <col min="11525" max="11525" width="4.83203125" style="160" customWidth="1"/>
    <col min="11526" max="11526" width="6.5" style="160" customWidth="1"/>
    <col min="11527" max="11527" width="3.5" style="160" customWidth="1"/>
    <col min="11528" max="11528" width="8.25" style="160" customWidth="1"/>
    <col min="11529" max="11529" width="3.83203125" style="160" customWidth="1"/>
    <col min="11530" max="11530" width="9.08203125" style="160" customWidth="1"/>
    <col min="11531" max="11531" width="3" style="160" customWidth="1"/>
    <col min="11532" max="11534" width="4.83203125" style="160" customWidth="1"/>
    <col min="11535" max="11535" width="13.5" style="160" customWidth="1"/>
    <col min="11536" max="11536" width="4.83203125" style="160" customWidth="1"/>
    <col min="11537" max="11537" width="8.25" style="160" customWidth="1"/>
    <col min="11538" max="11538" width="8" style="160" customWidth="1"/>
    <col min="11539" max="11539" width="10.5" style="160" customWidth="1"/>
    <col min="11540" max="11540" width="12.58203125" style="160" customWidth="1"/>
    <col min="11541" max="11776" width="7.75" style="160"/>
    <col min="11777" max="11777" width="3.33203125" style="160" customWidth="1"/>
    <col min="11778" max="11778" width="10.5" style="160" customWidth="1"/>
    <col min="11779" max="11779" width="10" style="160" customWidth="1"/>
    <col min="11780" max="11780" width="6.25" style="160" customWidth="1"/>
    <col min="11781" max="11781" width="4.83203125" style="160" customWidth="1"/>
    <col min="11782" max="11782" width="6.5" style="160" customWidth="1"/>
    <col min="11783" max="11783" width="3.5" style="160" customWidth="1"/>
    <col min="11784" max="11784" width="8.25" style="160" customWidth="1"/>
    <col min="11785" max="11785" width="3.83203125" style="160" customWidth="1"/>
    <col min="11786" max="11786" width="9.08203125" style="160" customWidth="1"/>
    <col min="11787" max="11787" width="3" style="160" customWidth="1"/>
    <col min="11788" max="11790" width="4.83203125" style="160" customWidth="1"/>
    <col min="11791" max="11791" width="13.5" style="160" customWidth="1"/>
    <col min="11792" max="11792" width="4.83203125" style="160" customWidth="1"/>
    <col min="11793" max="11793" width="8.25" style="160" customWidth="1"/>
    <col min="11794" max="11794" width="8" style="160" customWidth="1"/>
    <col min="11795" max="11795" width="10.5" style="160" customWidth="1"/>
    <col min="11796" max="11796" width="12.58203125" style="160" customWidth="1"/>
    <col min="11797" max="12032" width="7.75" style="160"/>
    <col min="12033" max="12033" width="3.33203125" style="160" customWidth="1"/>
    <col min="12034" max="12034" width="10.5" style="160" customWidth="1"/>
    <col min="12035" max="12035" width="10" style="160" customWidth="1"/>
    <col min="12036" max="12036" width="6.25" style="160" customWidth="1"/>
    <col min="12037" max="12037" width="4.83203125" style="160" customWidth="1"/>
    <col min="12038" max="12038" width="6.5" style="160" customWidth="1"/>
    <col min="12039" max="12039" width="3.5" style="160" customWidth="1"/>
    <col min="12040" max="12040" width="8.25" style="160" customWidth="1"/>
    <col min="12041" max="12041" width="3.83203125" style="160" customWidth="1"/>
    <col min="12042" max="12042" width="9.08203125" style="160" customWidth="1"/>
    <col min="12043" max="12043" width="3" style="160" customWidth="1"/>
    <col min="12044" max="12046" width="4.83203125" style="160" customWidth="1"/>
    <col min="12047" max="12047" width="13.5" style="160" customWidth="1"/>
    <col min="12048" max="12048" width="4.83203125" style="160" customWidth="1"/>
    <col min="12049" max="12049" width="8.25" style="160" customWidth="1"/>
    <col min="12050" max="12050" width="8" style="160" customWidth="1"/>
    <col min="12051" max="12051" width="10.5" style="160" customWidth="1"/>
    <col min="12052" max="12052" width="12.58203125" style="160" customWidth="1"/>
    <col min="12053" max="12288" width="7.75" style="160"/>
    <col min="12289" max="12289" width="3.33203125" style="160" customWidth="1"/>
    <col min="12290" max="12290" width="10.5" style="160" customWidth="1"/>
    <col min="12291" max="12291" width="10" style="160" customWidth="1"/>
    <col min="12292" max="12292" width="6.25" style="160" customWidth="1"/>
    <col min="12293" max="12293" width="4.83203125" style="160" customWidth="1"/>
    <col min="12294" max="12294" width="6.5" style="160" customWidth="1"/>
    <col min="12295" max="12295" width="3.5" style="160" customWidth="1"/>
    <col min="12296" max="12296" width="8.25" style="160" customWidth="1"/>
    <col min="12297" max="12297" width="3.83203125" style="160" customWidth="1"/>
    <col min="12298" max="12298" width="9.08203125" style="160" customWidth="1"/>
    <col min="12299" max="12299" width="3" style="160" customWidth="1"/>
    <col min="12300" max="12302" width="4.83203125" style="160" customWidth="1"/>
    <col min="12303" max="12303" width="13.5" style="160" customWidth="1"/>
    <col min="12304" max="12304" width="4.83203125" style="160" customWidth="1"/>
    <col min="12305" max="12305" width="8.25" style="160" customWidth="1"/>
    <col min="12306" max="12306" width="8" style="160" customWidth="1"/>
    <col min="12307" max="12307" width="10.5" style="160" customWidth="1"/>
    <col min="12308" max="12308" width="12.58203125" style="160" customWidth="1"/>
    <col min="12309" max="12544" width="7.75" style="160"/>
    <col min="12545" max="12545" width="3.33203125" style="160" customWidth="1"/>
    <col min="12546" max="12546" width="10.5" style="160" customWidth="1"/>
    <col min="12547" max="12547" width="10" style="160" customWidth="1"/>
    <col min="12548" max="12548" width="6.25" style="160" customWidth="1"/>
    <col min="12549" max="12549" width="4.83203125" style="160" customWidth="1"/>
    <col min="12550" max="12550" width="6.5" style="160" customWidth="1"/>
    <col min="12551" max="12551" width="3.5" style="160" customWidth="1"/>
    <col min="12552" max="12552" width="8.25" style="160" customWidth="1"/>
    <col min="12553" max="12553" width="3.83203125" style="160" customWidth="1"/>
    <col min="12554" max="12554" width="9.08203125" style="160" customWidth="1"/>
    <col min="12555" max="12555" width="3" style="160" customWidth="1"/>
    <col min="12556" max="12558" width="4.83203125" style="160" customWidth="1"/>
    <col min="12559" max="12559" width="13.5" style="160" customWidth="1"/>
    <col min="12560" max="12560" width="4.83203125" style="160" customWidth="1"/>
    <col min="12561" max="12561" width="8.25" style="160" customWidth="1"/>
    <col min="12562" max="12562" width="8" style="160" customWidth="1"/>
    <col min="12563" max="12563" width="10.5" style="160" customWidth="1"/>
    <col min="12564" max="12564" width="12.58203125" style="160" customWidth="1"/>
    <col min="12565" max="12800" width="7.75" style="160"/>
    <col min="12801" max="12801" width="3.33203125" style="160" customWidth="1"/>
    <col min="12802" max="12802" width="10.5" style="160" customWidth="1"/>
    <col min="12803" max="12803" width="10" style="160" customWidth="1"/>
    <col min="12804" max="12804" width="6.25" style="160" customWidth="1"/>
    <col min="12805" max="12805" width="4.83203125" style="160" customWidth="1"/>
    <col min="12806" max="12806" width="6.5" style="160" customWidth="1"/>
    <col min="12807" max="12807" width="3.5" style="160" customWidth="1"/>
    <col min="12808" max="12808" width="8.25" style="160" customWidth="1"/>
    <col min="12809" max="12809" width="3.83203125" style="160" customWidth="1"/>
    <col min="12810" max="12810" width="9.08203125" style="160" customWidth="1"/>
    <col min="12811" max="12811" width="3" style="160" customWidth="1"/>
    <col min="12812" max="12814" width="4.83203125" style="160" customWidth="1"/>
    <col min="12815" max="12815" width="13.5" style="160" customWidth="1"/>
    <col min="12816" max="12816" width="4.83203125" style="160" customWidth="1"/>
    <col min="12817" max="12817" width="8.25" style="160" customWidth="1"/>
    <col min="12818" max="12818" width="8" style="160" customWidth="1"/>
    <col min="12819" max="12819" width="10.5" style="160" customWidth="1"/>
    <col min="12820" max="12820" width="12.58203125" style="160" customWidth="1"/>
    <col min="12821" max="13056" width="7.75" style="160"/>
    <col min="13057" max="13057" width="3.33203125" style="160" customWidth="1"/>
    <col min="13058" max="13058" width="10.5" style="160" customWidth="1"/>
    <col min="13059" max="13059" width="10" style="160" customWidth="1"/>
    <col min="13060" max="13060" width="6.25" style="160" customWidth="1"/>
    <col min="13061" max="13061" width="4.83203125" style="160" customWidth="1"/>
    <col min="13062" max="13062" width="6.5" style="160" customWidth="1"/>
    <col min="13063" max="13063" width="3.5" style="160" customWidth="1"/>
    <col min="13064" max="13064" width="8.25" style="160" customWidth="1"/>
    <col min="13065" max="13065" width="3.83203125" style="160" customWidth="1"/>
    <col min="13066" max="13066" width="9.08203125" style="160" customWidth="1"/>
    <col min="13067" max="13067" width="3" style="160" customWidth="1"/>
    <col min="13068" max="13070" width="4.83203125" style="160" customWidth="1"/>
    <col min="13071" max="13071" width="13.5" style="160" customWidth="1"/>
    <col min="13072" max="13072" width="4.83203125" style="160" customWidth="1"/>
    <col min="13073" max="13073" width="8.25" style="160" customWidth="1"/>
    <col min="13074" max="13074" width="8" style="160" customWidth="1"/>
    <col min="13075" max="13075" width="10.5" style="160" customWidth="1"/>
    <col min="13076" max="13076" width="12.58203125" style="160" customWidth="1"/>
    <col min="13077" max="13312" width="7.75" style="160"/>
    <col min="13313" max="13313" width="3.33203125" style="160" customWidth="1"/>
    <col min="13314" max="13314" width="10.5" style="160" customWidth="1"/>
    <col min="13315" max="13315" width="10" style="160" customWidth="1"/>
    <col min="13316" max="13316" width="6.25" style="160" customWidth="1"/>
    <col min="13317" max="13317" width="4.83203125" style="160" customWidth="1"/>
    <col min="13318" max="13318" width="6.5" style="160" customWidth="1"/>
    <col min="13319" max="13319" width="3.5" style="160" customWidth="1"/>
    <col min="13320" max="13320" width="8.25" style="160" customWidth="1"/>
    <col min="13321" max="13321" width="3.83203125" style="160" customWidth="1"/>
    <col min="13322" max="13322" width="9.08203125" style="160" customWidth="1"/>
    <col min="13323" max="13323" width="3" style="160" customWidth="1"/>
    <col min="13324" max="13326" width="4.83203125" style="160" customWidth="1"/>
    <col min="13327" max="13327" width="13.5" style="160" customWidth="1"/>
    <col min="13328" max="13328" width="4.83203125" style="160" customWidth="1"/>
    <col min="13329" max="13329" width="8.25" style="160" customWidth="1"/>
    <col min="13330" max="13330" width="8" style="160" customWidth="1"/>
    <col min="13331" max="13331" width="10.5" style="160" customWidth="1"/>
    <col min="13332" max="13332" width="12.58203125" style="160" customWidth="1"/>
    <col min="13333" max="13568" width="7.75" style="160"/>
    <col min="13569" max="13569" width="3.33203125" style="160" customWidth="1"/>
    <col min="13570" max="13570" width="10.5" style="160" customWidth="1"/>
    <col min="13571" max="13571" width="10" style="160" customWidth="1"/>
    <col min="13572" max="13572" width="6.25" style="160" customWidth="1"/>
    <col min="13573" max="13573" width="4.83203125" style="160" customWidth="1"/>
    <col min="13574" max="13574" width="6.5" style="160" customWidth="1"/>
    <col min="13575" max="13575" width="3.5" style="160" customWidth="1"/>
    <col min="13576" max="13576" width="8.25" style="160" customWidth="1"/>
    <col min="13577" max="13577" width="3.83203125" style="160" customWidth="1"/>
    <col min="13578" max="13578" width="9.08203125" style="160" customWidth="1"/>
    <col min="13579" max="13579" width="3" style="160" customWidth="1"/>
    <col min="13580" max="13582" width="4.83203125" style="160" customWidth="1"/>
    <col min="13583" max="13583" width="13.5" style="160" customWidth="1"/>
    <col min="13584" max="13584" width="4.83203125" style="160" customWidth="1"/>
    <col min="13585" max="13585" width="8.25" style="160" customWidth="1"/>
    <col min="13586" max="13586" width="8" style="160" customWidth="1"/>
    <col min="13587" max="13587" width="10.5" style="160" customWidth="1"/>
    <col min="13588" max="13588" width="12.58203125" style="160" customWidth="1"/>
    <col min="13589" max="13824" width="7.75" style="160"/>
    <col min="13825" max="13825" width="3.33203125" style="160" customWidth="1"/>
    <col min="13826" max="13826" width="10.5" style="160" customWidth="1"/>
    <col min="13827" max="13827" width="10" style="160" customWidth="1"/>
    <col min="13828" max="13828" width="6.25" style="160" customWidth="1"/>
    <col min="13829" max="13829" width="4.83203125" style="160" customWidth="1"/>
    <col min="13830" max="13830" width="6.5" style="160" customWidth="1"/>
    <col min="13831" max="13831" width="3.5" style="160" customWidth="1"/>
    <col min="13832" max="13832" width="8.25" style="160" customWidth="1"/>
    <col min="13833" max="13833" width="3.83203125" style="160" customWidth="1"/>
    <col min="13834" max="13834" width="9.08203125" style="160" customWidth="1"/>
    <col min="13835" max="13835" width="3" style="160" customWidth="1"/>
    <col min="13836" max="13838" width="4.83203125" style="160" customWidth="1"/>
    <col min="13839" max="13839" width="13.5" style="160" customWidth="1"/>
    <col min="13840" max="13840" width="4.83203125" style="160" customWidth="1"/>
    <col min="13841" max="13841" width="8.25" style="160" customWidth="1"/>
    <col min="13842" max="13842" width="8" style="160" customWidth="1"/>
    <col min="13843" max="13843" width="10.5" style="160" customWidth="1"/>
    <col min="13844" max="13844" width="12.58203125" style="160" customWidth="1"/>
    <col min="13845" max="14080" width="7.75" style="160"/>
    <col min="14081" max="14081" width="3.33203125" style="160" customWidth="1"/>
    <col min="14082" max="14082" width="10.5" style="160" customWidth="1"/>
    <col min="14083" max="14083" width="10" style="160" customWidth="1"/>
    <col min="14084" max="14084" width="6.25" style="160" customWidth="1"/>
    <col min="14085" max="14085" width="4.83203125" style="160" customWidth="1"/>
    <col min="14086" max="14086" width="6.5" style="160" customWidth="1"/>
    <col min="14087" max="14087" width="3.5" style="160" customWidth="1"/>
    <col min="14088" max="14088" width="8.25" style="160" customWidth="1"/>
    <col min="14089" max="14089" width="3.83203125" style="160" customWidth="1"/>
    <col min="14090" max="14090" width="9.08203125" style="160" customWidth="1"/>
    <col min="14091" max="14091" width="3" style="160" customWidth="1"/>
    <col min="14092" max="14094" width="4.83203125" style="160" customWidth="1"/>
    <col min="14095" max="14095" width="13.5" style="160" customWidth="1"/>
    <col min="14096" max="14096" width="4.83203125" style="160" customWidth="1"/>
    <col min="14097" max="14097" width="8.25" style="160" customWidth="1"/>
    <col min="14098" max="14098" width="8" style="160" customWidth="1"/>
    <col min="14099" max="14099" width="10.5" style="160" customWidth="1"/>
    <col min="14100" max="14100" width="12.58203125" style="160" customWidth="1"/>
    <col min="14101" max="14336" width="7.75" style="160"/>
    <col min="14337" max="14337" width="3.33203125" style="160" customWidth="1"/>
    <col min="14338" max="14338" width="10.5" style="160" customWidth="1"/>
    <col min="14339" max="14339" width="10" style="160" customWidth="1"/>
    <col min="14340" max="14340" width="6.25" style="160" customWidth="1"/>
    <col min="14341" max="14341" width="4.83203125" style="160" customWidth="1"/>
    <col min="14342" max="14342" width="6.5" style="160" customWidth="1"/>
    <col min="14343" max="14343" width="3.5" style="160" customWidth="1"/>
    <col min="14344" max="14344" width="8.25" style="160" customWidth="1"/>
    <col min="14345" max="14345" width="3.83203125" style="160" customWidth="1"/>
    <col min="14346" max="14346" width="9.08203125" style="160" customWidth="1"/>
    <col min="14347" max="14347" width="3" style="160" customWidth="1"/>
    <col min="14348" max="14350" width="4.83203125" style="160" customWidth="1"/>
    <col min="14351" max="14351" width="13.5" style="160" customWidth="1"/>
    <col min="14352" max="14352" width="4.83203125" style="160" customWidth="1"/>
    <col min="14353" max="14353" width="8.25" style="160" customWidth="1"/>
    <col min="14354" max="14354" width="8" style="160" customWidth="1"/>
    <col min="14355" max="14355" width="10.5" style="160" customWidth="1"/>
    <col min="14356" max="14356" width="12.58203125" style="160" customWidth="1"/>
    <col min="14357" max="14592" width="7.75" style="160"/>
    <col min="14593" max="14593" width="3.33203125" style="160" customWidth="1"/>
    <col min="14594" max="14594" width="10.5" style="160" customWidth="1"/>
    <col min="14595" max="14595" width="10" style="160" customWidth="1"/>
    <col min="14596" max="14596" width="6.25" style="160" customWidth="1"/>
    <col min="14597" max="14597" width="4.83203125" style="160" customWidth="1"/>
    <col min="14598" max="14598" width="6.5" style="160" customWidth="1"/>
    <col min="14599" max="14599" width="3.5" style="160" customWidth="1"/>
    <col min="14600" max="14600" width="8.25" style="160" customWidth="1"/>
    <col min="14601" max="14601" width="3.83203125" style="160" customWidth="1"/>
    <col min="14602" max="14602" width="9.08203125" style="160" customWidth="1"/>
    <col min="14603" max="14603" width="3" style="160" customWidth="1"/>
    <col min="14604" max="14606" width="4.83203125" style="160" customWidth="1"/>
    <col min="14607" max="14607" width="13.5" style="160" customWidth="1"/>
    <col min="14608" max="14608" width="4.83203125" style="160" customWidth="1"/>
    <col min="14609" max="14609" width="8.25" style="160" customWidth="1"/>
    <col min="14610" max="14610" width="8" style="160" customWidth="1"/>
    <col min="14611" max="14611" width="10.5" style="160" customWidth="1"/>
    <col min="14612" max="14612" width="12.58203125" style="160" customWidth="1"/>
    <col min="14613" max="14848" width="7.75" style="160"/>
    <col min="14849" max="14849" width="3.33203125" style="160" customWidth="1"/>
    <col min="14850" max="14850" width="10.5" style="160" customWidth="1"/>
    <col min="14851" max="14851" width="10" style="160" customWidth="1"/>
    <col min="14852" max="14852" width="6.25" style="160" customWidth="1"/>
    <col min="14853" max="14853" width="4.83203125" style="160" customWidth="1"/>
    <col min="14854" max="14854" width="6.5" style="160" customWidth="1"/>
    <col min="14855" max="14855" width="3.5" style="160" customWidth="1"/>
    <col min="14856" max="14856" width="8.25" style="160" customWidth="1"/>
    <col min="14857" max="14857" width="3.83203125" style="160" customWidth="1"/>
    <col min="14858" max="14858" width="9.08203125" style="160" customWidth="1"/>
    <col min="14859" max="14859" width="3" style="160" customWidth="1"/>
    <col min="14860" max="14862" width="4.83203125" style="160" customWidth="1"/>
    <col min="14863" max="14863" width="13.5" style="160" customWidth="1"/>
    <col min="14864" max="14864" width="4.83203125" style="160" customWidth="1"/>
    <col min="14865" max="14865" width="8.25" style="160" customWidth="1"/>
    <col min="14866" max="14866" width="8" style="160" customWidth="1"/>
    <col min="14867" max="14867" width="10.5" style="160" customWidth="1"/>
    <col min="14868" max="14868" width="12.58203125" style="160" customWidth="1"/>
    <col min="14869" max="15104" width="7.75" style="160"/>
    <col min="15105" max="15105" width="3.33203125" style="160" customWidth="1"/>
    <col min="15106" max="15106" width="10.5" style="160" customWidth="1"/>
    <col min="15107" max="15107" width="10" style="160" customWidth="1"/>
    <col min="15108" max="15108" width="6.25" style="160" customWidth="1"/>
    <col min="15109" max="15109" width="4.83203125" style="160" customWidth="1"/>
    <col min="15110" max="15110" width="6.5" style="160" customWidth="1"/>
    <col min="15111" max="15111" width="3.5" style="160" customWidth="1"/>
    <col min="15112" max="15112" width="8.25" style="160" customWidth="1"/>
    <col min="15113" max="15113" width="3.83203125" style="160" customWidth="1"/>
    <col min="15114" max="15114" width="9.08203125" style="160" customWidth="1"/>
    <col min="15115" max="15115" width="3" style="160" customWidth="1"/>
    <col min="15116" max="15118" width="4.83203125" style="160" customWidth="1"/>
    <col min="15119" max="15119" width="13.5" style="160" customWidth="1"/>
    <col min="15120" max="15120" width="4.83203125" style="160" customWidth="1"/>
    <col min="15121" max="15121" width="8.25" style="160" customWidth="1"/>
    <col min="15122" max="15122" width="8" style="160" customWidth="1"/>
    <col min="15123" max="15123" width="10.5" style="160" customWidth="1"/>
    <col min="15124" max="15124" width="12.58203125" style="160" customWidth="1"/>
    <col min="15125" max="15360" width="7.75" style="160"/>
    <col min="15361" max="15361" width="3.33203125" style="160" customWidth="1"/>
    <col min="15362" max="15362" width="10.5" style="160" customWidth="1"/>
    <col min="15363" max="15363" width="10" style="160" customWidth="1"/>
    <col min="15364" max="15364" width="6.25" style="160" customWidth="1"/>
    <col min="15365" max="15365" width="4.83203125" style="160" customWidth="1"/>
    <col min="15366" max="15366" width="6.5" style="160" customWidth="1"/>
    <col min="15367" max="15367" width="3.5" style="160" customWidth="1"/>
    <col min="15368" max="15368" width="8.25" style="160" customWidth="1"/>
    <col min="15369" max="15369" width="3.83203125" style="160" customWidth="1"/>
    <col min="15370" max="15370" width="9.08203125" style="160" customWidth="1"/>
    <col min="15371" max="15371" width="3" style="160" customWidth="1"/>
    <col min="15372" max="15374" width="4.83203125" style="160" customWidth="1"/>
    <col min="15375" max="15375" width="13.5" style="160" customWidth="1"/>
    <col min="15376" max="15376" width="4.83203125" style="160" customWidth="1"/>
    <col min="15377" max="15377" width="8.25" style="160" customWidth="1"/>
    <col min="15378" max="15378" width="8" style="160" customWidth="1"/>
    <col min="15379" max="15379" width="10.5" style="160" customWidth="1"/>
    <col min="15380" max="15380" width="12.58203125" style="160" customWidth="1"/>
    <col min="15381" max="15616" width="7.75" style="160"/>
    <col min="15617" max="15617" width="3.33203125" style="160" customWidth="1"/>
    <col min="15618" max="15618" width="10.5" style="160" customWidth="1"/>
    <col min="15619" max="15619" width="10" style="160" customWidth="1"/>
    <col min="15620" max="15620" width="6.25" style="160" customWidth="1"/>
    <col min="15621" max="15621" width="4.83203125" style="160" customWidth="1"/>
    <col min="15622" max="15622" width="6.5" style="160" customWidth="1"/>
    <col min="15623" max="15623" width="3.5" style="160" customWidth="1"/>
    <col min="15624" max="15624" width="8.25" style="160" customWidth="1"/>
    <col min="15625" max="15625" width="3.83203125" style="160" customWidth="1"/>
    <col min="15626" max="15626" width="9.08203125" style="160" customWidth="1"/>
    <col min="15627" max="15627" width="3" style="160" customWidth="1"/>
    <col min="15628" max="15630" width="4.83203125" style="160" customWidth="1"/>
    <col min="15631" max="15631" width="13.5" style="160" customWidth="1"/>
    <col min="15632" max="15632" width="4.83203125" style="160" customWidth="1"/>
    <col min="15633" max="15633" width="8.25" style="160" customWidth="1"/>
    <col min="15634" max="15634" width="8" style="160" customWidth="1"/>
    <col min="15635" max="15635" width="10.5" style="160" customWidth="1"/>
    <col min="15636" max="15636" width="12.58203125" style="160" customWidth="1"/>
    <col min="15637" max="15872" width="7.75" style="160"/>
    <col min="15873" max="15873" width="3.33203125" style="160" customWidth="1"/>
    <col min="15874" max="15874" width="10.5" style="160" customWidth="1"/>
    <col min="15875" max="15875" width="10" style="160" customWidth="1"/>
    <col min="15876" max="15876" width="6.25" style="160" customWidth="1"/>
    <col min="15877" max="15877" width="4.83203125" style="160" customWidth="1"/>
    <col min="15878" max="15878" width="6.5" style="160" customWidth="1"/>
    <col min="15879" max="15879" width="3.5" style="160" customWidth="1"/>
    <col min="15880" max="15880" width="8.25" style="160" customWidth="1"/>
    <col min="15881" max="15881" width="3.83203125" style="160" customWidth="1"/>
    <col min="15882" max="15882" width="9.08203125" style="160" customWidth="1"/>
    <col min="15883" max="15883" width="3" style="160" customWidth="1"/>
    <col min="15884" max="15886" width="4.83203125" style="160" customWidth="1"/>
    <col min="15887" max="15887" width="13.5" style="160" customWidth="1"/>
    <col min="15888" max="15888" width="4.83203125" style="160" customWidth="1"/>
    <col min="15889" max="15889" width="8.25" style="160" customWidth="1"/>
    <col min="15890" max="15890" width="8" style="160" customWidth="1"/>
    <col min="15891" max="15891" width="10.5" style="160" customWidth="1"/>
    <col min="15892" max="15892" width="12.58203125" style="160" customWidth="1"/>
    <col min="15893" max="16128" width="7.75" style="160"/>
    <col min="16129" max="16129" width="3.33203125" style="160" customWidth="1"/>
    <col min="16130" max="16130" width="10.5" style="160" customWidth="1"/>
    <col min="16131" max="16131" width="10" style="160" customWidth="1"/>
    <col min="16132" max="16132" width="6.25" style="160" customWidth="1"/>
    <col min="16133" max="16133" width="4.83203125" style="160" customWidth="1"/>
    <col min="16134" max="16134" width="6.5" style="160" customWidth="1"/>
    <col min="16135" max="16135" width="3.5" style="160" customWidth="1"/>
    <col min="16136" max="16136" width="8.25" style="160" customWidth="1"/>
    <col min="16137" max="16137" width="3.83203125" style="160" customWidth="1"/>
    <col min="16138" max="16138" width="9.08203125" style="160" customWidth="1"/>
    <col min="16139" max="16139" width="3" style="160" customWidth="1"/>
    <col min="16140" max="16142" width="4.83203125" style="160" customWidth="1"/>
    <col min="16143" max="16143" width="13.5" style="160" customWidth="1"/>
    <col min="16144" max="16144" width="4.83203125" style="160" customWidth="1"/>
    <col min="16145" max="16145" width="8.25" style="160" customWidth="1"/>
    <col min="16146" max="16146" width="8" style="160" customWidth="1"/>
    <col min="16147" max="16147" width="10.5" style="160" customWidth="1"/>
    <col min="16148" max="16148" width="12.58203125" style="160" customWidth="1"/>
    <col min="16149" max="16384" width="7.75" style="160"/>
  </cols>
  <sheetData>
    <row r="1" spans="1:26" s="148" customFormat="1" ht="16.5" customHeight="1">
      <c r="C1" s="222"/>
      <c r="P1" s="149" t="s">
        <v>343</v>
      </c>
    </row>
    <row r="2" spans="1:26" s="153" customFormat="1" ht="19.5" customHeight="1">
      <c r="A2" s="150" t="s">
        <v>498</v>
      </c>
      <c r="B2" s="149"/>
      <c r="C2" s="149"/>
      <c r="D2" s="149"/>
      <c r="E2" s="149"/>
      <c r="F2" s="149"/>
      <c r="G2" s="149"/>
      <c r="H2" s="149"/>
      <c r="I2" s="149"/>
      <c r="J2" s="149"/>
      <c r="K2" s="149"/>
      <c r="L2" s="151" t="s">
        <v>585</v>
      </c>
      <c r="M2" s="149"/>
      <c r="N2" s="149"/>
      <c r="O2" s="149"/>
      <c r="P2" s="152" t="s">
        <v>344</v>
      </c>
      <c r="R2" s="149"/>
      <c r="S2" s="149"/>
      <c r="T2" s="149"/>
      <c r="U2" s="149"/>
      <c r="V2" s="149"/>
      <c r="W2" s="149"/>
      <c r="X2" s="149"/>
      <c r="Y2" s="149"/>
      <c r="Z2" s="149"/>
    </row>
    <row r="3" spans="1:26" s="148" customFormat="1" ht="17.25" customHeight="1">
      <c r="A3" s="154" t="s">
        <v>345</v>
      </c>
      <c r="B3" s="149"/>
      <c r="C3" s="149"/>
      <c r="D3" s="149"/>
      <c r="E3" s="149"/>
      <c r="F3" s="149"/>
      <c r="G3" s="149"/>
      <c r="H3" s="149"/>
      <c r="I3" s="149"/>
      <c r="J3" s="149"/>
      <c r="K3" s="149"/>
      <c r="L3" s="149"/>
      <c r="M3" s="149"/>
      <c r="N3" s="149"/>
      <c r="O3" s="149"/>
      <c r="P3" s="149"/>
      <c r="Q3" s="149"/>
      <c r="U3" s="149"/>
      <c r="V3" s="149"/>
      <c r="W3" s="149"/>
      <c r="X3" s="149"/>
      <c r="Y3" s="149"/>
      <c r="Z3" s="149"/>
    </row>
    <row r="4" spans="1:26" s="148" customFormat="1" ht="16.75" customHeight="1">
      <c r="A4" s="154"/>
      <c r="B4" s="381" t="s">
        <v>499</v>
      </c>
      <c r="C4" s="382"/>
      <c r="D4" s="382"/>
      <c r="E4" s="382"/>
      <c r="F4" s="382"/>
      <c r="G4" s="382"/>
      <c r="H4" s="382"/>
      <c r="I4" s="382"/>
      <c r="J4" s="382"/>
      <c r="K4" s="382"/>
      <c r="L4" s="382"/>
      <c r="M4" s="382"/>
      <c r="N4" s="382"/>
      <c r="O4" s="383"/>
      <c r="P4" s="149"/>
      <c r="Q4" s="387"/>
      <c r="R4" s="387"/>
      <c r="S4" s="387"/>
      <c r="T4" s="223"/>
      <c r="U4" s="149"/>
      <c r="V4" s="149"/>
      <c r="W4" s="149"/>
      <c r="X4" s="149"/>
      <c r="Y4" s="149"/>
      <c r="Z4" s="149"/>
    </row>
    <row r="5" spans="1:26" s="148" customFormat="1" ht="18" customHeight="1">
      <c r="A5" s="155"/>
      <c r="B5" s="384"/>
      <c r="C5" s="385"/>
      <c r="D5" s="385"/>
      <c r="E5" s="385"/>
      <c r="F5" s="385"/>
      <c r="G5" s="385"/>
      <c r="H5" s="385"/>
      <c r="I5" s="385"/>
      <c r="J5" s="385"/>
      <c r="K5" s="385"/>
      <c r="L5" s="385"/>
      <c r="M5" s="385"/>
      <c r="N5" s="385"/>
      <c r="O5" s="386"/>
      <c r="P5" s="149"/>
      <c r="U5" s="149"/>
      <c r="V5" s="149"/>
      <c r="W5" s="149"/>
      <c r="X5" s="149"/>
      <c r="Y5" s="149"/>
      <c r="Z5" s="149"/>
    </row>
    <row r="6" spans="1:26" s="226" customFormat="1" ht="10.75" customHeight="1">
      <c r="A6" s="170"/>
      <c r="B6" s="224"/>
      <c r="C6" s="224"/>
      <c r="D6" s="224"/>
      <c r="E6" s="224"/>
      <c r="F6" s="224"/>
      <c r="G6" s="224"/>
      <c r="H6" s="224"/>
      <c r="I6" s="224"/>
      <c r="J6" s="224"/>
      <c r="K6" s="224"/>
      <c r="L6" s="224"/>
      <c r="M6" s="224"/>
      <c r="N6" s="224"/>
      <c r="O6" s="224"/>
      <c r="P6" s="225"/>
      <c r="U6" s="225"/>
      <c r="V6" s="225"/>
      <c r="W6" s="225"/>
      <c r="X6" s="225"/>
      <c r="Y6" s="225"/>
      <c r="Z6" s="225"/>
    </row>
    <row r="7" spans="1:26" s="149" customFormat="1" ht="3.65" customHeight="1">
      <c r="A7" s="268"/>
      <c r="B7" s="256"/>
      <c r="C7" s="256"/>
      <c r="D7" s="256"/>
      <c r="E7" s="256"/>
      <c r="F7" s="256"/>
      <c r="G7" s="256"/>
      <c r="H7" s="256"/>
      <c r="I7" s="256"/>
      <c r="J7" s="256"/>
      <c r="K7" s="256"/>
      <c r="L7" s="256"/>
      <c r="M7" s="256"/>
      <c r="N7" s="256"/>
      <c r="O7" s="256"/>
    </row>
    <row r="8" spans="1:26" s="148" customFormat="1" ht="19.5" customHeight="1">
      <c r="A8" s="255">
        <v>1</v>
      </c>
      <c r="B8" s="256" t="s">
        <v>347</v>
      </c>
      <c r="C8" s="388"/>
      <c r="D8" s="389"/>
      <c r="E8" s="389"/>
      <c r="F8" s="389"/>
      <c r="G8" s="389"/>
      <c r="H8" s="389"/>
      <c r="I8" s="389"/>
      <c r="J8" s="389"/>
      <c r="K8" s="389"/>
      <c r="L8" s="389"/>
      <c r="M8" s="389"/>
      <c r="N8" s="390"/>
      <c r="O8" s="256"/>
      <c r="P8" s="149"/>
      <c r="Q8" s="391" t="s">
        <v>587</v>
      </c>
      <c r="R8" s="392"/>
      <c r="S8" s="392"/>
      <c r="T8" s="392"/>
      <c r="U8" s="392"/>
      <c r="V8" s="393"/>
      <c r="W8" s="149"/>
      <c r="X8" s="149"/>
      <c r="Y8" s="149"/>
      <c r="Z8" s="149"/>
    </row>
    <row r="9" spans="1:26" s="148" customFormat="1" ht="19.5" customHeight="1">
      <c r="A9" s="268"/>
      <c r="B9" s="256" t="s">
        <v>348</v>
      </c>
      <c r="C9" s="388"/>
      <c r="D9" s="389"/>
      <c r="E9" s="389"/>
      <c r="F9" s="389"/>
      <c r="G9" s="389"/>
      <c r="H9" s="389"/>
      <c r="I9" s="389"/>
      <c r="J9" s="389"/>
      <c r="K9" s="389"/>
      <c r="L9" s="389"/>
      <c r="M9" s="389"/>
      <c r="N9" s="390"/>
      <c r="O9" s="256"/>
      <c r="P9" s="149"/>
      <c r="Q9" s="394"/>
      <c r="R9" s="395"/>
      <c r="S9" s="395"/>
      <c r="T9" s="395"/>
      <c r="U9" s="395"/>
      <c r="V9" s="396"/>
      <c r="W9" s="149"/>
      <c r="X9" s="149"/>
      <c r="Y9" s="149"/>
      <c r="Z9" s="149"/>
    </row>
    <row r="10" spans="1:26" s="148" customFormat="1" ht="6.75" customHeight="1" thickBot="1">
      <c r="A10" s="267"/>
      <c r="B10" s="248"/>
      <c r="C10" s="248"/>
      <c r="D10" s="248"/>
      <c r="E10" s="248"/>
      <c r="F10" s="248"/>
      <c r="G10" s="248"/>
      <c r="H10" s="248"/>
      <c r="I10" s="248"/>
      <c r="J10" s="248"/>
      <c r="K10" s="248"/>
      <c r="L10" s="248"/>
      <c r="M10" s="248"/>
      <c r="N10" s="248"/>
      <c r="O10" s="248"/>
      <c r="P10" s="149"/>
      <c r="Q10" s="149"/>
      <c r="R10" s="149"/>
      <c r="S10" s="149"/>
      <c r="T10" s="149"/>
      <c r="U10" s="149"/>
      <c r="V10" s="149"/>
      <c r="W10" s="149"/>
      <c r="X10" s="149"/>
      <c r="Y10" s="149"/>
      <c r="Z10" s="149"/>
    </row>
    <row r="11" spans="1:26" s="148" customFormat="1" ht="19.5" customHeight="1" thickTop="1">
      <c r="A11" s="255">
        <v>2</v>
      </c>
      <c r="B11" s="380" t="s">
        <v>500</v>
      </c>
      <c r="C11" s="380"/>
      <c r="D11" s="259"/>
      <c r="E11" s="259"/>
      <c r="F11" s="259"/>
      <c r="G11" s="259"/>
      <c r="H11" s="259"/>
      <c r="I11" s="259"/>
      <c r="J11" s="259"/>
      <c r="K11" s="259"/>
      <c r="L11" s="256"/>
      <c r="M11" s="256"/>
      <c r="N11" s="256"/>
      <c r="O11" s="256"/>
      <c r="P11" s="149"/>
      <c r="Q11" s="149"/>
      <c r="R11" s="149"/>
      <c r="S11" s="149"/>
      <c r="T11" s="149"/>
      <c r="U11" s="149"/>
      <c r="V11" s="149"/>
      <c r="W11" s="149"/>
      <c r="X11" s="149"/>
      <c r="Y11" s="149"/>
      <c r="Z11" s="149"/>
    </row>
    <row r="12" spans="1:26" s="148" customFormat="1" ht="19.5" customHeight="1">
      <c r="A12" s="268"/>
      <c r="B12" s="256" t="s">
        <v>349</v>
      </c>
      <c r="C12" s="256"/>
      <c r="D12" s="256"/>
      <c r="E12" s="388"/>
      <c r="F12" s="389"/>
      <c r="G12" s="389"/>
      <c r="H12" s="389"/>
      <c r="I12" s="389"/>
      <c r="J12" s="389"/>
      <c r="K12" s="389"/>
      <c r="L12" s="389"/>
      <c r="M12" s="389"/>
      <c r="N12" s="390"/>
      <c r="O12" s="256"/>
      <c r="P12" s="149"/>
      <c r="Q12" s="149"/>
      <c r="R12" s="149"/>
      <c r="S12" s="149"/>
      <c r="T12" s="149"/>
      <c r="U12" s="149"/>
      <c r="V12" s="149"/>
      <c r="W12" s="149"/>
      <c r="X12" s="149"/>
      <c r="Y12" s="149"/>
      <c r="Z12" s="149"/>
    </row>
    <row r="13" spans="1:26" s="148" customFormat="1" ht="19.5" customHeight="1">
      <c r="A13" s="268"/>
      <c r="B13" s="256" t="s">
        <v>149</v>
      </c>
      <c r="C13" s="256"/>
      <c r="D13" s="256"/>
      <c r="E13" s="388"/>
      <c r="F13" s="389"/>
      <c r="G13" s="389"/>
      <c r="H13" s="389"/>
      <c r="I13" s="389"/>
      <c r="J13" s="389"/>
      <c r="K13" s="389"/>
      <c r="L13" s="389"/>
      <c r="M13" s="389"/>
      <c r="N13" s="390"/>
      <c r="O13" s="256"/>
      <c r="P13" s="149"/>
      <c r="Q13" s="149"/>
      <c r="R13" s="149"/>
      <c r="S13" s="149"/>
      <c r="T13" s="149"/>
      <c r="U13" s="149"/>
      <c r="V13" s="149"/>
      <c r="W13" s="149"/>
      <c r="X13" s="149"/>
      <c r="Y13" s="149"/>
      <c r="Z13" s="149"/>
    </row>
    <row r="14" spans="1:26" s="148" customFormat="1" ht="19.5" customHeight="1">
      <c r="A14" s="268"/>
      <c r="B14" s="256" t="s">
        <v>350</v>
      </c>
      <c r="C14" s="256"/>
      <c r="D14" s="256"/>
      <c r="E14" s="388"/>
      <c r="F14" s="389"/>
      <c r="G14" s="389"/>
      <c r="H14" s="389"/>
      <c r="I14" s="389"/>
      <c r="J14" s="389"/>
      <c r="K14" s="389"/>
      <c r="L14" s="389"/>
      <c r="M14" s="389"/>
      <c r="N14" s="390"/>
      <c r="O14" s="256"/>
      <c r="P14" s="149"/>
      <c r="Q14" s="149"/>
      <c r="R14" s="149"/>
      <c r="S14" s="149"/>
      <c r="T14" s="149"/>
      <c r="U14" s="149"/>
      <c r="V14" s="149"/>
      <c r="W14" s="149"/>
      <c r="X14" s="149"/>
      <c r="Y14" s="149"/>
      <c r="Z14" s="149"/>
    </row>
    <row r="15" spans="1:26" s="148" customFormat="1" ht="19.5" customHeight="1">
      <c r="A15" s="268"/>
      <c r="B15" s="256" t="s">
        <v>351</v>
      </c>
      <c r="C15" s="256"/>
      <c r="D15" s="256"/>
      <c r="E15" s="388"/>
      <c r="F15" s="389"/>
      <c r="G15" s="389"/>
      <c r="H15" s="389"/>
      <c r="I15" s="389"/>
      <c r="J15" s="389"/>
      <c r="K15" s="389"/>
      <c r="L15" s="389"/>
      <c r="M15" s="389"/>
      <c r="N15" s="390"/>
      <c r="O15" s="256"/>
      <c r="P15" s="149"/>
      <c r="Q15" s="149"/>
      <c r="R15" s="149"/>
      <c r="S15" s="149"/>
      <c r="T15" s="149"/>
      <c r="U15" s="149"/>
      <c r="V15" s="149"/>
      <c r="W15" s="149"/>
      <c r="X15" s="149"/>
      <c r="Y15" s="149"/>
      <c r="Z15" s="149"/>
    </row>
    <row r="16" spans="1:26" s="148" customFormat="1" ht="19.5" customHeight="1">
      <c r="A16" s="268"/>
      <c r="B16" s="256" t="s">
        <v>352</v>
      </c>
      <c r="C16" s="256"/>
      <c r="D16" s="256"/>
      <c r="E16" s="388"/>
      <c r="F16" s="389"/>
      <c r="G16" s="389"/>
      <c r="H16" s="389"/>
      <c r="I16" s="389"/>
      <c r="J16" s="389"/>
      <c r="K16" s="389"/>
      <c r="L16" s="389"/>
      <c r="M16" s="389"/>
      <c r="N16" s="390"/>
      <c r="O16" s="256"/>
      <c r="P16" s="149"/>
      <c r="Q16" s="149"/>
      <c r="R16" s="149"/>
      <c r="S16" s="149"/>
      <c r="T16" s="149"/>
      <c r="U16" s="149"/>
      <c r="V16" s="149"/>
      <c r="W16" s="149"/>
      <c r="X16" s="149"/>
      <c r="Y16" s="149"/>
      <c r="Z16" s="149"/>
    </row>
    <row r="17" spans="1:26" s="148" customFormat="1" ht="6.75" customHeight="1" thickBot="1">
      <c r="A17" s="267"/>
      <c r="B17" s="248"/>
      <c r="C17" s="248"/>
      <c r="D17" s="248"/>
      <c r="E17" s="248"/>
      <c r="F17" s="248"/>
      <c r="G17" s="248"/>
      <c r="H17" s="248"/>
      <c r="I17" s="248"/>
      <c r="J17" s="248"/>
      <c r="K17" s="248"/>
      <c r="L17" s="248"/>
      <c r="M17" s="248"/>
      <c r="N17" s="248"/>
      <c r="O17" s="248"/>
      <c r="P17" s="149"/>
      <c r="Q17" s="149"/>
      <c r="R17" s="149"/>
      <c r="S17" s="149"/>
      <c r="T17" s="149"/>
      <c r="U17" s="149"/>
      <c r="V17" s="149"/>
      <c r="W17" s="149"/>
      <c r="X17" s="149"/>
      <c r="Y17" s="149"/>
      <c r="Z17" s="149"/>
    </row>
    <row r="18" spans="1:26" s="148" customFormat="1" ht="19.5" customHeight="1" thickTop="1">
      <c r="A18" s="255">
        <v>3</v>
      </c>
      <c r="B18" s="380" t="s">
        <v>353</v>
      </c>
      <c r="C18" s="380"/>
      <c r="D18" s="259"/>
      <c r="E18" s="259"/>
      <c r="F18" s="259"/>
      <c r="G18" s="259"/>
      <c r="H18" s="259"/>
      <c r="I18" s="259"/>
      <c r="J18" s="259"/>
      <c r="K18" s="259"/>
      <c r="L18" s="259"/>
      <c r="M18" s="259"/>
      <c r="N18" s="259"/>
      <c r="O18" s="256"/>
      <c r="P18" s="149"/>
      <c r="Q18" s="149"/>
      <c r="R18" s="149"/>
      <c r="S18" s="149"/>
      <c r="T18" s="149"/>
      <c r="U18" s="149"/>
      <c r="V18" s="149"/>
      <c r="W18" s="149"/>
      <c r="X18" s="149"/>
      <c r="Y18" s="149"/>
      <c r="Z18" s="149"/>
    </row>
    <row r="19" spans="1:26" s="148" customFormat="1" ht="19.5" customHeight="1">
      <c r="A19" s="268"/>
      <c r="B19" s="256" t="s">
        <v>354</v>
      </c>
      <c r="C19" s="256"/>
      <c r="D19" s="256"/>
      <c r="E19" s="388"/>
      <c r="F19" s="389"/>
      <c r="G19" s="389"/>
      <c r="H19" s="389"/>
      <c r="I19" s="389"/>
      <c r="J19" s="389"/>
      <c r="K19" s="389"/>
      <c r="L19" s="389"/>
      <c r="M19" s="389"/>
      <c r="N19" s="390"/>
      <c r="O19" s="256"/>
      <c r="P19" s="149"/>
      <c r="Q19" s="149"/>
      <c r="R19" s="149"/>
      <c r="S19" s="149"/>
      <c r="T19" s="149"/>
      <c r="U19" s="149"/>
      <c r="V19" s="149"/>
      <c r="W19" s="149"/>
      <c r="X19" s="149"/>
      <c r="Y19" s="149"/>
      <c r="Z19" s="149"/>
    </row>
    <row r="20" spans="1:26" s="148" customFormat="1" ht="19.5" customHeight="1">
      <c r="A20" s="268"/>
      <c r="B20" s="256" t="s">
        <v>355</v>
      </c>
      <c r="C20" s="256"/>
      <c r="D20" s="256"/>
      <c r="E20" s="388"/>
      <c r="F20" s="389"/>
      <c r="G20" s="389"/>
      <c r="H20" s="389"/>
      <c r="I20" s="389"/>
      <c r="J20" s="389"/>
      <c r="K20" s="389"/>
      <c r="L20" s="389"/>
      <c r="M20" s="389"/>
      <c r="N20" s="390"/>
      <c r="O20" s="256"/>
      <c r="P20" s="156"/>
      <c r="Q20" s="156"/>
      <c r="R20" s="156"/>
      <c r="S20" s="149"/>
      <c r="T20" s="149"/>
      <c r="U20" s="149"/>
      <c r="V20" s="149"/>
      <c r="W20" s="149"/>
      <c r="X20" s="149"/>
      <c r="Y20" s="149"/>
      <c r="Z20" s="149"/>
    </row>
    <row r="21" spans="1:26" s="148" customFormat="1" ht="6.75" customHeight="1" thickBot="1">
      <c r="A21" s="267"/>
      <c r="B21" s="248"/>
      <c r="C21" s="248"/>
      <c r="D21" s="248"/>
      <c r="E21" s="248"/>
      <c r="F21" s="248"/>
      <c r="G21" s="248"/>
      <c r="H21" s="248"/>
      <c r="I21" s="248"/>
      <c r="J21" s="248"/>
      <c r="K21" s="248"/>
      <c r="L21" s="248"/>
      <c r="M21" s="248"/>
      <c r="N21" s="248"/>
      <c r="O21" s="248"/>
      <c r="P21" s="149"/>
      <c r="Q21" s="149"/>
      <c r="R21" s="149"/>
      <c r="S21" s="149"/>
      <c r="T21" s="149"/>
      <c r="U21" s="149"/>
      <c r="V21" s="149"/>
      <c r="W21" s="149"/>
      <c r="X21" s="149"/>
      <c r="Y21" s="149"/>
      <c r="Z21" s="149"/>
    </row>
    <row r="22" spans="1:26" s="148" customFormat="1" ht="19.5" customHeight="1" thickTop="1">
      <c r="A22" s="255">
        <v>4</v>
      </c>
      <c r="B22" s="256" t="s">
        <v>356</v>
      </c>
      <c r="C22" s="259"/>
      <c r="D22" s="259"/>
      <c r="E22" s="259"/>
      <c r="F22" s="259"/>
      <c r="G22" s="259"/>
      <c r="H22" s="259"/>
      <c r="I22" s="264"/>
      <c r="J22" s="259"/>
      <c r="K22" s="259"/>
      <c r="L22" s="259"/>
      <c r="M22" s="259"/>
      <c r="N22" s="259"/>
      <c r="O22" s="259"/>
      <c r="P22" s="156"/>
      <c r="Q22" s="156"/>
      <c r="R22" s="156"/>
      <c r="S22" s="149"/>
      <c r="T22" s="149"/>
      <c r="U22" s="149"/>
      <c r="V22" s="149"/>
      <c r="W22" s="149"/>
      <c r="X22" s="149"/>
      <c r="Y22" s="149"/>
      <c r="Z22" s="149"/>
    </row>
    <row r="23" spans="1:26" s="148" customFormat="1" ht="19.5" customHeight="1">
      <c r="A23" s="255"/>
      <c r="B23" s="256" t="s">
        <v>360</v>
      </c>
      <c r="C23" s="259"/>
      <c r="D23" s="259"/>
      <c r="E23" s="259"/>
      <c r="F23" s="259"/>
      <c r="G23" s="259"/>
      <c r="H23" s="259"/>
      <c r="I23" s="400"/>
      <c r="J23" s="401"/>
      <c r="K23" s="401"/>
      <c r="L23" s="401"/>
      <c r="M23" s="401"/>
      <c r="N23" s="402"/>
      <c r="O23" s="259"/>
      <c r="P23" s="156"/>
      <c r="Q23" s="156"/>
      <c r="R23" s="156"/>
      <c r="S23" s="149"/>
      <c r="T23" s="149"/>
      <c r="U23" s="149"/>
      <c r="V23" s="149"/>
      <c r="W23" s="149"/>
      <c r="X23" s="149"/>
      <c r="Y23" s="149"/>
      <c r="Z23" s="149"/>
    </row>
    <row r="24" spans="1:26" s="148" customFormat="1" ht="19.5" customHeight="1">
      <c r="A24" s="268"/>
      <c r="B24" s="256" t="s">
        <v>357</v>
      </c>
      <c r="C24" s="256"/>
      <c r="D24" s="256"/>
      <c r="E24" s="256"/>
      <c r="F24" s="256"/>
      <c r="G24" s="256"/>
      <c r="H24" s="260" t="s">
        <v>358</v>
      </c>
      <c r="I24" s="397"/>
      <c r="J24" s="398"/>
      <c r="K24" s="398"/>
      <c r="L24" s="398"/>
      <c r="M24" s="398"/>
      <c r="N24" s="399"/>
      <c r="O24" s="256"/>
      <c r="P24" s="149"/>
      <c r="Q24" s="149"/>
      <c r="R24" s="149"/>
      <c r="S24" s="149"/>
      <c r="T24" s="149"/>
      <c r="U24" s="149"/>
      <c r="V24" s="149"/>
      <c r="W24" s="149"/>
      <c r="X24" s="149"/>
      <c r="Y24" s="149"/>
      <c r="Z24" s="149"/>
    </row>
    <row r="25" spans="1:26" s="148" customFormat="1" ht="19.5" customHeight="1">
      <c r="A25" s="268"/>
      <c r="B25" s="256" t="s">
        <v>434</v>
      </c>
      <c r="C25" s="256"/>
      <c r="D25" s="256"/>
      <c r="E25" s="256"/>
      <c r="F25" s="256"/>
      <c r="G25" s="256"/>
      <c r="H25" s="257" t="s">
        <v>435</v>
      </c>
      <c r="I25" s="403"/>
      <c r="J25" s="404"/>
      <c r="K25" s="404"/>
      <c r="L25" s="404"/>
      <c r="M25" s="404"/>
      <c r="N25" s="405"/>
      <c r="O25" s="256"/>
      <c r="P25" s="149"/>
      <c r="Q25" s="149"/>
      <c r="R25" s="149"/>
      <c r="S25" s="149"/>
      <c r="T25" s="149"/>
      <c r="U25" s="149"/>
      <c r="V25" s="149"/>
      <c r="W25" s="149"/>
      <c r="X25" s="149"/>
      <c r="Y25" s="149"/>
      <c r="Z25" s="149"/>
    </row>
    <row r="26" spans="1:26" s="148" customFormat="1" ht="19.5" customHeight="1">
      <c r="A26" s="268"/>
      <c r="B26" s="256" t="s">
        <v>361</v>
      </c>
      <c r="C26" s="256"/>
      <c r="D26" s="256"/>
      <c r="E26" s="256"/>
      <c r="F26" s="256"/>
      <c r="G26" s="256"/>
      <c r="H26" s="260" t="s">
        <v>358</v>
      </c>
      <c r="I26" s="397"/>
      <c r="J26" s="398"/>
      <c r="K26" s="398"/>
      <c r="L26" s="398"/>
      <c r="M26" s="398"/>
      <c r="N26" s="399"/>
      <c r="O26" s="256"/>
      <c r="P26" s="149"/>
      <c r="Q26" s="149"/>
      <c r="R26" s="149"/>
      <c r="S26" s="149"/>
      <c r="T26" s="149"/>
      <c r="U26" s="149"/>
      <c r="V26" s="149"/>
      <c r="W26" s="149"/>
      <c r="X26" s="149"/>
      <c r="Y26" s="149"/>
      <c r="Z26" s="149"/>
    </row>
    <row r="27" spans="1:26" s="148" customFormat="1" ht="19.5" customHeight="1">
      <c r="A27" s="268"/>
      <c r="B27" s="256" t="s">
        <v>421</v>
      </c>
      <c r="C27" s="256"/>
      <c r="D27" s="256"/>
      <c r="E27" s="256"/>
      <c r="F27" s="256"/>
      <c r="G27" s="256"/>
      <c r="H27" s="260"/>
      <c r="I27" s="442"/>
      <c r="J27" s="443"/>
      <c r="K27" s="443"/>
      <c r="L27" s="443"/>
      <c r="M27" s="443"/>
      <c r="N27" s="444"/>
      <c r="O27" s="256"/>
      <c r="P27" s="149"/>
      <c r="Q27" s="149"/>
      <c r="R27" s="149"/>
      <c r="S27" s="149"/>
      <c r="T27" s="149"/>
      <c r="U27" s="149"/>
      <c r="V27" s="149"/>
      <c r="W27" s="149"/>
      <c r="X27" s="149"/>
      <c r="Y27" s="149"/>
      <c r="Z27" s="149"/>
    </row>
    <row r="28" spans="1:26" s="148" customFormat="1" ht="19.5" customHeight="1">
      <c r="A28" s="268"/>
      <c r="B28" s="256" t="s">
        <v>134</v>
      </c>
      <c r="C28" s="256"/>
      <c r="D28" s="256"/>
      <c r="E28" s="256"/>
      <c r="F28" s="256"/>
      <c r="G28" s="256"/>
      <c r="H28" s="260"/>
      <c r="I28" s="445">
        <v>0.04</v>
      </c>
      <c r="J28" s="445"/>
      <c r="K28" s="445"/>
      <c r="L28" s="445"/>
      <c r="M28" s="445"/>
      <c r="N28" s="445"/>
      <c r="O28" s="256"/>
      <c r="P28" s="149"/>
      <c r="Q28" s="149"/>
      <c r="R28" s="149"/>
      <c r="S28" s="149"/>
      <c r="T28" s="149"/>
      <c r="U28" s="149"/>
      <c r="V28" s="149"/>
      <c r="W28" s="149"/>
      <c r="X28" s="149"/>
      <c r="Y28" s="149"/>
      <c r="Z28" s="149"/>
    </row>
    <row r="29" spans="1:26" s="148" customFormat="1" ht="6.75" customHeight="1" thickBot="1">
      <c r="A29" s="267"/>
      <c r="B29" s="248"/>
      <c r="C29" s="248"/>
      <c r="D29" s="248"/>
      <c r="E29" s="248"/>
      <c r="F29" s="248"/>
      <c r="G29" s="248"/>
      <c r="H29" s="249"/>
      <c r="I29" s="249"/>
      <c r="J29" s="249"/>
      <c r="K29" s="249"/>
      <c r="L29" s="249"/>
      <c r="M29" s="249"/>
      <c r="N29" s="249"/>
      <c r="O29" s="248"/>
      <c r="P29" s="149"/>
      <c r="Q29" s="149"/>
      <c r="R29" s="149"/>
      <c r="S29" s="149"/>
      <c r="T29" s="149"/>
      <c r="U29" s="149"/>
      <c r="V29" s="149"/>
      <c r="W29" s="149"/>
      <c r="X29" s="149"/>
      <c r="Y29" s="149"/>
      <c r="Z29" s="149"/>
    </row>
    <row r="30" spans="1:26" s="148" customFormat="1" ht="19.5" customHeight="1" thickTop="1">
      <c r="A30" s="255">
        <v>5</v>
      </c>
      <c r="B30" s="417" t="s">
        <v>359</v>
      </c>
      <c r="C30" s="417"/>
      <c r="D30" s="259"/>
      <c r="E30" s="259"/>
      <c r="F30" s="259"/>
      <c r="G30" s="259"/>
      <c r="H30" s="265"/>
      <c r="I30" s="264"/>
      <c r="J30" s="259"/>
      <c r="K30" s="259"/>
      <c r="L30" s="259"/>
      <c r="M30" s="259"/>
      <c r="N30" s="259"/>
      <c r="O30" s="259"/>
      <c r="P30" s="149"/>
      <c r="Q30" s="149"/>
      <c r="R30" s="149"/>
      <c r="S30" s="149"/>
      <c r="T30" s="149"/>
      <c r="U30" s="149"/>
      <c r="V30" s="149"/>
      <c r="W30" s="149"/>
      <c r="X30" s="149"/>
      <c r="Y30" s="149"/>
      <c r="Z30" s="149"/>
    </row>
    <row r="31" spans="1:26" s="148" customFormat="1" ht="19.5" customHeight="1">
      <c r="A31" s="255"/>
      <c r="B31" s="256" t="s">
        <v>436</v>
      </c>
      <c r="C31" s="259"/>
      <c r="D31" s="259"/>
      <c r="E31" s="259"/>
      <c r="F31" s="259"/>
      <c r="G31" s="259"/>
      <c r="H31" s="265"/>
      <c r="I31" s="418">
        <f>'SP13-3'!K18</f>
        <v>0</v>
      </c>
      <c r="J31" s="419"/>
      <c r="K31" s="419"/>
      <c r="L31" s="419"/>
      <c r="M31" s="419"/>
      <c r="N31" s="420"/>
      <c r="O31" s="259"/>
      <c r="P31" s="149"/>
      <c r="Q31" s="149"/>
      <c r="R31" s="149"/>
      <c r="S31" s="149"/>
      <c r="Z31" s="149"/>
    </row>
    <row r="32" spans="1:26" s="148" customFormat="1" ht="19.5" customHeight="1">
      <c r="A32" s="255"/>
      <c r="B32" s="256" t="s">
        <v>501</v>
      </c>
      <c r="C32" s="259"/>
      <c r="D32" s="259"/>
      <c r="E32" s="259"/>
      <c r="F32" s="259"/>
      <c r="G32" s="259"/>
      <c r="H32" s="265"/>
      <c r="I32" s="418">
        <f>'SP13-3'!K21</f>
        <v>0</v>
      </c>
      <c r="J32" s="419"/>
      <c r="K32" s="419"/>
      <c r="L32" s="419"/>
      <c r="M32" s="419"/>
      <c r="N32" s="420"/>
      <c r="O32" s="259"/>
      <c r="P32" s="149"/>
      <c r="Q32" s="149"/>
      <c r="R32" s="149"/>
      <c r="S32" s="149"/>
      <c r="T32" s="149"/>
      <c r="U32" s="149"/>
      <c r="V32" s="149"/>
      <c r="W32" s="149"/>
      <c r="X32" s="149"/>
      <c r="Y32" s="149"/>
      <c r="Z32" s="149"/>
    </row>
    <row r="33" spans="1:26" s="148" customFormat="1" ht="19.5" customHeight="1">
      <c r="A33" s="255"/>
      <c r="B33" s="256" t="s">
        <v>502</v>
      </c>
      <c r="C33" s="259"/>
      <c r="D33" s="259"/>
      <c r="E33" s="259"/>
      <c r="F33" s="259"/>
      <c r="G33" s="259"/>
      <c r="H33" s="265"/>
      <c r="I33" s="418">
        <f>'SP13-4'!J26</f>
        <v>0</v>
      </c>
      <c r="J33" s="419"/>
      <c r="K33" s="419"/>
      <c r="L33" s="419"/>
      <c r="M33" s="419"/>
      <c r="N33" s="420"/>
      <c r="O33" s="259"/>
      <c r="P33" s="149"/>
      <c r="Q33" s="149"/>
      <c r="R33" s="149"/>
      <c r="S33" s="149"/>
      <c r="U33" s="149"/>
      <c r="V33" s="149"/>
      <c r="W33" s="149"/>
      <c r="X33" s="149"/>
      <c r="Y33" s="149"/>
      <c r="Z33" s="149"/>
    </row>
    <row r="34" spans="1:26" s="148" customFormat="1" ht="19.5" customHeight="1">
      <c r="A34" s="255"/>
      <c r="B34" s="256" t="s">
        <v>503</v>
      </c>
      <c r="C34" s="259"/>
      <c r="D34" s="259"/>
      <c r="E34" s="259"/>
      <c r="F34" s="259"/>
      <c r="G34" s="259"/>
      <c r="H34" s="265"/>
      <c r="I34" s="418">
        <f>'SP13-4'!J27</f>
        <v>0</v>
      </c>
      <c r="J34" s="419"/>
      <c r="K34" s="419"/>
      <c r="L34" s="419"/>
      <c r="M34" s="419"/>
      <c r="N34" s="420"/>
      <c r="O34" s="259"/>
      <c r="P34" s="149"/>
      <c r="Q34" s="149"/>
      <c r="R34" s="149"/>
      <c r="S34" s="149"/>
      <c r="T34" s="149"/>
      <c r="U34" s="149"/>
      <c r="V34" s="149"/>
      <c r="W34" s="149"/>
      <c r="X34" s="149"/>
      <c r="Y34" s="149"/>
      <c r="Z34" s="149"/>
    </row>
    <row r="35" spans="1:26" s="148" customFormat="1" ht="6.75" customHeight="1" thickBot="1">
      <c r="A35" s="247"/>
      <c r="B35" s="248"/>
      <c r="C35" s="262"/>
      <c r="D35" s="262"/>
      <c r="E35" s="262"/>
      <c r="F35" s="262"/>
      <c r="G35" s="262"/>
      <c r="H35" s="266"/>
      <c r="I35" s="266"/>
      <c r="J35" s="266"/>
      <c r="K35" s="266"/>
      <c r="L35" s="266"/>
      <c r="M35" s="266"/>
      <c r="N35" s="266"/>
      <c r="O35" s="262"/>
      <c r="P35" s="149"/>
      <c r="Q35" s="149"/>
      <c r="R35" s="149"/>
      <c r="S35" s="149"/>
      <c r="T35" s="149"/>
      <c r="U35" s="149"/>
      <c r="V35" s="149"/>
      <c r="W35" s="149"/>
      <c r="X35" s="149"/>
      <c r="Y35" s="149"/>
      <c r="Z35" s="149"/>
    </row>
    <row r="36" spans="1:26" s="148" customFormat="1" ht="6.75" customHeight="1" thickTop="1">
      <c r="A36" s="255"/>
      <c r="B36" s="256"/>
      <c r="C36" s="259"/>
      <c r="D36" s="259"/>
      <c r="E36" s="259"/>
      <c r="F36" s="259"/>
      <c r="G36" s="259"/>
      <c r="H36" s="265"/>
      <c r="I36" s="265"/>
      <c r="J36" s="265"/>
      <c r="K36" s="265"/>
      <c r="L36" s="265"/>
      <c r="M36" s="265"/>
      <c r="N36" s="265"/>
      <c r="O36" s="259"/>
      <c r="P36" s="149"/>
      <c r="Q36" s="149"/>
      <c r="R36" s="149"/>
      <c r="S36" s="149"/>
      <c r="T36" s="149"/>
      <c r="U36" s="149"/>
      <c r="V36" s="149"/>
      <c r="W36" s="149"/>
      <c r="X36" s="149"/>
      <c r="Y36" s="149"/>
      <c r="Z36" s="149"/>
    </row>
    <row r="37" spans="1:26" s="148" customFormat="1" ht="19.5" customHeight="1">
      <c r="A37" s="255">
        <v>6</v>
      </c>
      <c r="B37" s="380" t="s">
        <v>363</v>
      </c>
      <c r="C37" s="380"/>
      <c r="D37" s="380"/>
      <c r="E37" s="259"/>
      <c r="F37" s="259"/>
      <c r="G37" s="259"/>
      <c r="H37" s="265"/>
      <c r="I37" s="265"/>
      <c r="J37" s="265"/>
      <c r="K37" s="257" t="s">
        <v>257</v>
      </c>
      <c r="L37" s="421">
        <f ca="1">'SP13-2'!H26</f>
        <v>0</v>
      </c>
      <c r="M37" s="422"/>
      <c r="N37" s="423"/>
      <c r="O37" s="255" t="s">
        <v>362</v>
      </c>
      <c r="P37" s="149"/>
      <c r="S37" s="149"/>
      <c r="T37" s="149"/>
      <c r="U37" s="149"/>
      <c r="V37" s="149"/>
      <c r="W37" s="149"/>
      <c r="X37" s="149"/>
      <c r="Y37" s="149"/>
      <c r="Z37" s="149"/>
    </row>
    <row r="38" spans="1:26" s="153" customFormat="1" ht="9" customHeight="1" thickBot="1">
      <c r="A38" s="247"/>
      <c r="B38" s="262"/>
      <c r="C38" s="262"/>
      <c r="D38" s="262"/>
      <c r="E38" s="262"/>
      <c r="F38" s="262"/>
      <c r="G38" s="262"/>
      <c r="H38" s="262"/>
      <c r="I38" s="263"/>
      <c r="J38" s="263"/>
      <c r="K38" s="263"/>
      <c r="L38" s="263"/>
      <c r="M38" s="262"/>
      <c r="N38" s="262"/>
      <c r="O38" s="262"/>
      <c r="P38" s="149"/>
      <c r="S38" s="149"/>
      <c r="T38" s="149"/>
      <c r="U38" s="149"/>
      <c r="V38" s="149"/>
      <c r="W38" s="149"/>
      <c r="X38" s="149"/>
      <c r="Y38" s="149"/>
      <c r="Z38" s="149"/>
    </row>
    <row r="39" spans="1:26" s="153" customFormat="1" ht="6.75" customHeight="1" thickTop="1">
      <c r="A39" s="255"/>
      <c r="B39" s="259"/>
      <c r="C39" s="259"/>
      <c r="D39" s="259"/>
      <c r="E39" s="259"/>
      <c r="F39" s="259"/>
      <c r="G39" s="259"/>
      <c r="H39" s="259"/>
      <c r="I39" s="264"/>
      <c r="J39" s="264"/>
      <c r="K39" s="264"/>
      <c r="L39" s="264"/>
      <c r="M39" s="259"/>
      <c r="N39" s="259"/>
      <c r="O39" s="259"/>
      <c r="P39" s="149"/>
      <c r="S39" s="149"/>
      <c r="T39" s="149"/>
      <c r="U39" s="149"/>
      <c r="V39" s="149"/>
      <c r="W39" s="149"/>
      <c r="X39" s="149"/>
      <c r="Y39" s="149"/>
      <c r="Z39" s="149"/>
    </row>
    <row r="40" spans="1:26" s="153" customFormat="1" ht="19.5" customHeight="1">
      <c r="A40" s="255">
        <v>7</v>
      </c>
      <c r="B40" s="256" t="s">
        <v>437</v>
      </c>
      <c r="C40" s="257"/>
      <c r="D40" s="261" t="s">
        <v>257</v>
      </c>
      <c r="E40" s="447">
        <f>'SP13-4'!J29</f>
        <v>0</v>
      </c>
      <c r="F40" s="447"/>
      <c r="G40" s="425" t="s">
        <v>438</v>
      </c>
      <c r="H40" s="425"/>
      <c r="I40" s="425"/>
      <c r="J40" s="157"/>
      <c r="K40" s="260" t="s">
        <v>365</v>
      </c>
      <c r="L40" s="415">
        <f>E40*J40</f>
        <v>0</v>
      </c>
      <c r="M40" s="415"/>
      <c r="N40" s="415"/>
      <c r="O40" s="255" t="s">
        <v>439</v>
      </c>
      <c r="P40" s="149"/>
      <c r="Q40" s="406" t="s">
        <v>586</v>
      </c>
      <c r="R40" s="407"/>
      <c r="S40" s="407"/>
      <c r="T40" s="407"/>
      <c r="U40" s="407"/>
      <c r="V40" s="408"/>
      <c r="W40" s="149"/>
      <c r="X40" s="149"/>
      <c r="Y40" s="149"/>
      <c r="Z40" s="149"/>
    </row>
    <row r="41" spans="1:26" s="153" customFormat="1" ht="6.75" customHeight="1" thickBot="1">
      <c r="A41" s="247"/>
      <c r="B41" s="248"/>
      <c r="C41" s="248"/>
      <c r="D41" s="250"/>
      <c r="E41" s="250"/>
      <c r="F41" s="250"/>
      <c r="G41" s="250"/>
      <c r="H41" s="250"/>
      <c r="I41" s="250"/>
      <c r="J41" s="250"/>
      <c r="K41" s="250"/>
      <c r="L41" s="250"/>
      <c r="M41" s="250"/>
      <c r="N41" s="250"/>
      <c r="O41" s="250"/>
      <c r="P41" s="149"/>
      <c r="Q41" s="409"/>
      <c r="R41" s="410"/>
      <c r="S41" s="410"/>
      <c r="T41" s="410"/>
      <c r="U41" s="410"/>
      <c r="V41" s="411"/>
      <c r="W41" s="149"/>
      <c r="X41" s="149"/>
      <c r="Y41" s="149"/>
      <c r="Z41" s="149"/>
    </row>
    <row r="42" spans="1:26" s="153" customFormat="1" ht="6.75" customHeight="1" thickTop="1">
      <c r="A42" s="255"/>
      <c r="B42" s="256"/>
      <c r="C42" s="256"/>
      <c r="D42" s="258"/>
      <c r="E42" s="258"/>
      <c r="F42" s="258"/>
      <c r="G42" s="258"/>
      <c r="H42" s="258"/>
      <c r="I42" s="258"/>
      <c r="J42" s="258"/>
      <c r="K42" s="258"/>
      <c r="L42" s="258"/>
      <c r="M42" s="258"/>
      <c r="N42" s="258"/>
      <c r="O42" s="258"/>
      <c r="P42" s="149"/>
      <c r="Q42" s="412"/>
      <c r="R42" s="413"/>
      <c r="S42" s="413"/>
      <c r="T42" s="413"/>
      <c r="U42" s="413"/>
      <c r="V42" s="414"/>
      <c r="W42" s="149"/>
      <c r="X42" s="149"/>
      <c r="Y42" s="149"/>
      <c r="Z42" s="149"/>
    </row>
    <row r="43" spans="1:26" s="153" customFormat="1" ht="19.5" customHeight="1">
      <c r="A43" s="255">
        <v>8</v>
      </c>
      <c r="B43" s="380" t="s">
        <v>440</v>
      </c>
      <c r="C43" s="380"/>
      <c r="D43" s="257"/>
      <c r="E43" s="258"/>
      <c r="F43" s="258"/>
      <c r="G43" s="259"/>
      <c r="H43" s="256"/>
      <c r="I43" s="256"/>
      <c r="J43" s="256"/>
      <c r="K43" s="260" t="s">
        <v>441</v>
      </c>
      <c r="L43" s="415">
        <f ca="1">L40-L37</f>
        <v>0</v>
      </c>
      <c r="M43" s="415"/>
      <c r="N43" s="415"/>
      <c r="O43" s="255" t="s">
        <v>366</v>
      </c>
      <c r="P43" s="149"/>
      <c r="Q43" s="416" t="s">
        <v>442</v>
      </c>
      <c r="R43" s="416"/>
      <c r="S43" s="149"/>
      <c r="T43" s="149"/>
      <c r="U43" s="149"/>
      <c r="V43" s="149"/>
      <c r="W43" s="149"/>
      <c r="X43" s="149"/>
      <c r="Y43" s="149"/>
      <c r="Z43" s="149"/>
    </row>
    <row r="44" spans="1:26" s="153" customFormat="1" ht="7.5" customHeight="1" thickBot="1">
      <c r="A44" s="247"/>
      <c r="B44" s="248"/>
      <c r="C44" s="248"/>
      <c r="D44" s="249"/>
      <c r="E44" s="250"/>
      <c r="F44" s="251"/>
      <c r="G44" s="252"/>
      <c r="H44" s="253"/>
      <c r="I44" s="248"/>
      <c r="J44" s="248"/>
      <c r="K44" s="254"/>
      <c r="L44" s="254"/>
      <c r="M44" s="254"/>
      <c r="N44" s="254"/>
      <c r="O44" s="247"/>
      <c r="P44" s="149"/>
      <c r="Q44" s="227" t="s">
        <v>370</v>
      </c>
      <c r="R44" s="228" t="s">
        <v>371</v>
      </c>
      <c r="S44" s="149"/>
      <c r="T44" s="149"/>
      <c r="U44" s="149"/>
      <c r="V44" s="149"/>
      <c r="W44" s="149"/>
      <c r="X44" s="149"/>
      <c r="Y44" s="149"/>
      <c r="Z44" s="149"/>
    </row>
    <row r="45" spans="1:26" s="153" customFormat="1" ht="6.75" customHeight="1" thickTop="1" thickBot="1">
      <c r="A45" s="255"/>
      <c r="B45" s="256"/>
      <c r="C45" s="256"/>
      <c r="D45" s="257"/>
      <c r="E45" s="258"/>
      <c r="F45" s="258"/>
      <c r="G45" s="259"/>
      <c r="H45" s="256"/>
      <c r="I45" s="256"/>
      <c r="J45" s="256"/>
      <c r="K45" s="260"/>
      <c r="L45" s="260"/>
      <c r="M45" s="260"/>
      <c r="N45" s="260"/>
      <c r="O45" s="255"/>
      <c r="P45" s="149"/>
      <c r="Q45" s="424">
        <f ca="1">L46*1.158</f>
        <v>0</v>
      </c>
      <c r="R45" s="424">
        <f ca="1">L46*0.772</f>
        <v>0</v>
      </c>
      <c r="S45" s="149"/>
      <c r="T45" s="149"/>
      <c r="U45" s="149"/>
      <c r="V45" s="149"/>
      <c r="W45" s="149"/>
      <c r="X45" s="149"/>
      <c r="Y45" s="149"/>
      <c r="Z45" s="149"/>
    </row>
    <row r="46" spans="1:26" s="153" customFormat="1" ht="15.75" customHeight="1">
      <c r="A46" s="425">
        <v>9</v>
      </c>
      <c r="B46" s="426" t="s">
        <v>368</v>
      </c>
      <c r="C46" s="427" t="s">
        <v>443</v>
      </c>
      <c r="D46" s="427"/>
      <c r="E46" s="426" t="s">
        <v>369</v>
      </c>
      <c r="F46" s="428" t="s">
        <v>439</v>
      </c>
      <c r="G46" s="428"/>
      <c r="H46" s="428"/>
      <c r="I46" s="425" t="s">
        <v>369</v>
      </c>
      <c r="J46" s="425"/>
      <c r="K46" s="425"/>
      <c r="L46" s="429">
        <f ca="1">IF(L37=0,0,L40/L37)</f>
        <v>0</v>
      </c>
      <c r="M46" s="430"/>
      <c r="N46" s="431"/>
      <c r="O46" s="425" t="s">
        <v>367</v>
      </c>
      <c r="P46" s="149"/>
      <c r="Q46" s="424"/>
      <c r="R46" s="424"/>
      <c r="S46" s="149"/>
      <c r="T46" s="149"/>
      <c r="U46" s="149"/>
      <c r="V46" s="149"/>
      <c r="W46" s="149"/>
      <c r="X46" s="149"/>
      <c r="Y46" s="149"/>
      <c r="Z46" s="149"/>
    </row>
    <row r="47" spans="1:26" s="153" customFormat="1" ht="15.75" customHeight="1" thickBot="1">
      <c r="A47" s="425"/>
      <c r="B47" s="426"/>
      <c r="C47" s="446" t="s">
        <v>444</v>
      </c>
      <c r="D47" s="446"/>
      <c r="E47" s="426"/>
      <c r="F47" s="425" t="s">
        <v>362</v>
      </c>
      <c r="G47" s="425"/>
      <c r="H47" s="425"/>
      <c r="I47" s="425"/>
      <c r="J47" s="425"/>
      <c r="K47" s="425"/>
      <c r="L47" s="432"/>
      <c r="M47" s="433"/>
      <c r="N47" s="434"/>
      <c r="O47" s="425"/>
      <c r="P47" s="149"/>
      <c r="Q47" s="424"/>
      <c r="R47" s="424"/>
      <c r="S47" s="149"/>
      <c r="T47" s="149"/>
      <c r="U47" s="149"/>
      <c r="V47" s="149"/>
      <c r="W47" s="149"/>
      <c r="X47" s="149"/>
      <c r="Y47" s="149"/>
      <c r="Z47" s="149"/>
    </row>
    <row r="48" spans="1:26" ht="8.25" customHeight="1" thickBot="1">
      <c r="A48" s="245"/>
      <c r="B48" s="246"/>
      <c r="C48" s="246"/>
      <c r="D48" s="246"/>
      <c r="E48" s="246"/>
      <c r="F48" s="246"/>
      <c r="G48" s="246"/>
      <c r="H48" s="246"/>
      <c r="I48" s="246"/>
      <c r="J48" s="246"/>
      <c r="K48" s="246"/>
      <c r="L48" s="246"/>
      <c r="M48" s="246"/>
      <c r="N48" s="246"/>
      <c r="O48" s="246"/>
      <c r="P48" s="149"/>
      <c r="Q48" s="149"/>
      <c r="R48" s="149"/>
      <c r="S48" s="159"/>
      <c r="T48" s="159"/>
      <c r="U48" s="159"/>
      <c r="V48" s="159"/>
      <c r="W48" s="159"/>
      <c r="X48" s="159"/>
      <c r="Y48" s="159"/>
      <c r="Z48" s="159"/>
    </row>
    <row r="49" spans="1:26" ht="24.75" customHeight="1" thickBot="1">
      <c r="A49" s="425">
        <v>10</v>
      </c>
      <c r="B49" s="435" t="s">
        <v>372</v>
      </c>
      <c r="C49" s="437" t="s">
        <v>445</v>
      </c>
      <c r="D49" s="437"/>
      <c r="E49" s="438" t="s">
        <v>369</v>
      </c>
      <c r="F49" s="437" t="s">
        <v>504</v>
      </c>
      <c r="G49" s="437"/>
      <c r="H49" s="437"/>
      <c r="I49" s="437"/>
      <c r="J49" s="437"/>
      <c r="K49" s="437"/>
      <c r="L49" s="438" t="s">
        <v>369</v>
      </c>
      <c r="M49" s="448">
        <f>IF(L40=0,0,((L40/(Tables!L3-Tables!L2))*Tables!B4)/L37)</f>
        <v>0</v>
      </c>
      <c r="N49" s="449"/>
      <c r="O49" s="440"/>
      <c r="P49" s="149"/>
      <c r="Q49" s="303"/>
      <c r="R49" s="303"/>
      <c r="S49" s="159"/>
      <c r="T49" s="159"/>
      <c r="U49" s="159"/>
      <c r="V49" s="159"/>
      <c r="W49" s="159"/>
      <c r="X49" s="159"/>
      <c r="Y49" s="159"/>
      <c r="Z49" s="159"/>
    </row>
    <row r="50" spans="1:26" ht="24.75" customHeight="1" thickBot="1">
      <c r="A50" s="425"/>
      <c r="B50" s="436"/>
      <c r="C50" s="435" t="s">
        <v>422</v>
      </c>
      <c r="D50" s="435"/>
      <c r="E50" s="439"/>
      <c r="F50" s="438" t="s">
        <v>362</v>
      </c>
      <c r="G50" s="438"/>
      <c r="H50" s="438"/>
      <c r="I50" s="438"/>
      <c r="J50" s="438"/>
      <c r="K50" s="438"/>
      <c r="L50" s="439"/>
      <c r="M50" s="450"/>
      <c r="N50" s="451"/>
      <c r="O50" s="441"/>
      <c r="P50" s="159"/>
      <c r="Q50" s="304"/>
      <c r="R50" s="159"/>
      <c r="S50" s="159"/>
      <c r="T50" s="159"/>
      <c r="U50" s="159"/>
      <c r="V50" s="159"/>
      <c r="W50" s="159"/>
      <c r="X50" s="159"/>
      <c r="Y50" s="159"/>
      <c r="Z50" s="159"/>
    </row>
    <row r="51" spans="1:26">
      <c r="A51" s="161"/>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row>
    <row r="52" spans="1:26">
      <c r="A52" s="161"/>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row>
    <row r="53" spans="1:26">
      <c r="A53" s="161"/>
      <c r="B53" s="159"/>
      <c r="C53" s="159"/>
      <c r="D53" s="159"/>
      <c r="E53" s="159"/>
      <c r="F53" s="159"/>
      <c r="G53" s="159"/>
      <c r="H53" s="159"/>
      <c r="I53" s="159"/>
      <c r="J53" s="159"/>
      <c r="K53" s="159"/>
      <c r="L53" s="159"/>
      <c r="M53" s="159"/>
      <c r="N53" s="159"/>
      <c r="O53" s="159"/>
      <c r="P53" s="159"/>
      <c r="Q53" s="229"/>
      <c r="R53" s="159"/>
      <c r="S53" s="159"/>
      <c r="T53" s="159"/>
      <c r="U53" s="159"/>
      <c r="V53" s="159"/>
      <c r="W53" s="159"/>
      <c r="X53" s="159"/>
      <c r="Y53" s="159"/>
      <c r="Z53" s="159"/>
    </row>
    <row r="54" spans="1:26">
      <c r="A54" s="161"/>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row>
    <row r="55" spans="1:26" ht="15" customHeight="1">
      <c r="A55" s="161"/>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row>
    <row r="56" spans="1:26">
      <c r="A56" s="161"/>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row>
    <row r="57" spans="1:26" s="162" customFormat="1" ht="13">
      <c r="A57" s="161"/>
      <c r="B57" s="159"/>
      <c r="C57" s="159"/>
      <c r="D57" s="159"/>
      <c r="E57" s="159"/>
      <c r="F57" s="159"/>
      <c r="G57" s="159"/>
      <c r="H57" s="159"/>
      <c r="I57" s="159"/>
      <c r="J57" s="159"/>
      <c r="K57" s="163" t="s">
        <v>448</v>
      </c>
      <c r="L57" s="159"/>
      <c r="M57" s="159"/>
      <c r="N57" s="159"/>
      <c r="O57" s="159"/>
      <c r="P57" s="159"/>
      <c r="Q57" s="159"/>
      <c r="R57" s="159"/>
      <c r="S57" s="159"/>
      <c r="T57" s="159"/>
      <c r="U57" s="159"/>
      <c r="V57" s="159"/>
      <c r="W57" s="159"/>
      <c r="X57" s="159"/>
      <c r="Y57" s="159"/>
      <c r="Z57" s="159"/>
    </row>
    <row r="58" spans="1:26" s="162" customFormat="1" ht="13">
      <c r="A58" s="161"/>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row>
    <row r="59" spans="1:26" s="162" customFormat="1" ht="12" hidden="1" customHeight="1">
      <c r="A59" s="161"/>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row>
    <row r="60" spans="1:26" s="162" customFormat="1" ht="15" hidden="1" customHeight="1">
      <c r="B60" s="161">
        <v>2009</v>
      </c>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row>
    <row r="61" spans="1:26" s="162" customFormat="1" ht="13" hidden="1">
      <c r="B61" s="161">
        <v>2010</v>
      </c>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row>
    <row r="62" spans="1:26" s="162" customFormat="1" ht="13" hidden="1">
      <c r="B62" s="161">
        <v>2011</v>
      </c>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row>
    <row r="63" spans="1:26" s="162" customFormat="1" ht="13" hidden="1">
      <c r="B63" s="161">
        <v>2012</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row>
    <row r="64" spans="1:26" s="162" customFormat="1" ht="13" hidden="1">
      <c r="B64" s="161">
        <v>2013</v>
      </c>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row>
    <row r="65" spans="2:26" s="162" customFormat="1" ht="13" hidden="1">
      <c r="B65" s="161">
        <v>2014</v>
      </c>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row>
    <row r="66" spans="2:26" s="162" customFormat="1" ht="13" hidden="1">
      <c r="B66" s="161">
        <v>2015</v>
      </c>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row>
    <row r="67" spans="2:26" s="162" customFormat="1" ht="13" hidden="1">
      <c r="B67" s="161">
        <v>2016</v>
      </c>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row>
    <row r="68" spans="2:26" s="162" customFormat="1" ht="13" hidden="1">
      <c r="B68" s="161">
        <v>2017</v>
      </c>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row>
    <row r="69" spans="2:26" s="162" customFormat="1" ht="13" hidden="1">
      <c r="B69" s="161">
        <v>2018</v>
      </c>
      <c r="V69" s="159"/>
      <c r="W69" s="159"/>
      <c r="X69" s="159"/>
      <c r="Y69" s="159"/>
      <c r="Z69" s="159"/>
    </row>
    <row r="70" spans="2:26" s="162" customFormat="1" ht="13" hidden="1">
      <c r="B70" s="161">
        <v>2019</v>
      </c>
      <c r="V70" s="159"/>
      <c r="W70" s="159"/>
      <c r="X70" s="159"/>
      <c r="Y70" s="159"/>
      <c r="Z70" s="159"/>
    </row>
    <row r="71" spans="2:26" s="162" customFormat="1" ht="13" hidden="1">
      <c r="B71" s="161">
        <v>2020</v>
      </c>
      <c r="V71" s="159"/>
      <c r="W71" s="159"/>
      <c r="X71" s="159"/>
      <c r="Y71" s="159"/>
      <c r="Z71" s="159"/>
    </row>
    <row r="72" spans="2:26" s="162" customFormat="1" ht="13" hidden="1">
      <c r="B72" s="161">
        <v>2021</v>
      </c>
      <c r="V72" s="159"/>
      <c r="W72" s="159"/>
      <c r="X72" s="159"/>
      <c r="Y72" s="159"/>
      <c r="Z72" s="159"/>
    </row>
    <row r="73" spans="2:26" s="162" customFormat="1" ht="13" hidden="1">
      <c r="B73" s="161">
        <v>2022</v>
      </c>
      <c r="V73" s="159"/>
      <c r="W73" s="159"/>
      <c r="X73" s="159"/>
      <c r="Y73" s="159"/>
      <c r="Z73" s="159"/>
    </row>
    <row r="74" spans="2:26" s="162" customFormat="1" ht="13" hidden="1">
      <c r="B74" s="161">
        <v>2023</v>
      </c>
      <c r="V74" s="159"/>
      <c r="W74" s="159"/>
      <c r="X74" s="159"/>
      <c r="Y74" s="159"/>
      <c r="Z74" s="159"/>
    </row>
    <row r="75" spans="2:26" s="162" customFormat="1" ht="13" hidden="1">
      <c r="B75" s="161">
        <v>2024</v>
      </c>
      <c r="V75" s="159"/>
      <c r="W75" s="159"/>
      <c r="X75" s="159"/>
      <c r="Y75" s="159"/>
      <c r="Z75" s="159"/>
    </row>
    <row r="76" spans="2:26" s="162" customFormat="1" ht="13" hidden="1">
      <c r="B76" s="161">
        <v>2025</v>
      </c>
      <c r="V76" s="159"/>
      <c r="W76" s="159"/>
      <c r="X76" s="159"/>
      <c r="Y76" s="159"/>
      <c r="Z76" s="159"/>
    </row>
    <row r="77" spans="2:26" s="162" customFormat="1" hidden="1">
      <c r="B77" s="161">
        <v>2026</v>
      </c>
      <c r="C77" s="160"/>
      <c r="D77" s="160"/>
      <c r="E77" s="160"/>
      <c r="F77" s="160"/>
      <c r="G77" s="160"/>
      <c r="H77" s="160"/>
      <c r="I77" s="160"/>
      <c r="J77" s="160"/>
      <c r="K77" s="160"/>
      <c r="L77" s="160"/>
      <c r="M77" s="160"/>
      <c r="N77" s="160"/>
      <c r="O77" s="160"/>
      <c r="P77" s="160"/>
      <c r="Q77" s="160"/>
      <c r="R77" s="160"/>
      <c r="S77" s="160"/>
      <c r="T77" s="160"/>
      <c r="U77" s="160"/>
      <c r="V77" s="159"/>
      <c r="W77" s="159"/>
      <c r="X77" s="159"/>
      <c r="Y77" s="159"/>
      <c r="Z77" s="159"/>
    </row>
    <row r="78" spans="2:26" s="162" customFormat="1" hidden="1">
      <c r="B78" s="161">
        <v>2027</v>
      </c>
      <c r="C78" s="160"/>
      <c r="D78" s="160"/>
      <c r="E78" s="160"/>
      <c r="F78" s="160"/>
      <c r="G78" s="160"/>
      <c r="H78" s="160"/>
      <c r="I78" s="160"/>
      <c r="J78" s="160"/>
      <c r="K78" s="160"/>
      <c r="L78" s="160"/>
      <c r="M78" s="160"/>
      <c r="N78" s="160"/>
      <c r="O78" s="160"/>
      <c r="P78" s="160"/>
      <c r="Q78" s="160"/>
      <c r="R78" s="160"/>
      <c r="S78" s="160"/>
      <c r="T78" s="160"/>
      <c r="U78" s="160"/>
      <c r="V78" s="159"/>
      <c r="W78" s="159"/>
      <c r="X78" s="159"/>
      <c r="Y78" s="159"/>
      <c r="Z78" s="159"/>
    </row>
    <row r="79" spans="2:26" s="162" customFormat="1" hidden="1">
      <c r="B79" s="161">
        <v>2028</v>
      </c>
      <c r="C79" s="160"/>
      <c r="D79" s="160"/>
      <c r="E79" s="160"/>
      <c r="F79" s="160"/>
      <c r="G79" s="160"/>
      <c r="H79" s="160"/>
      <c r="I79" s="160"/>
      <c r="J79" s="160"/>
      <c r="K79" s="160"/>
      <c r="L79" s="160"/>
      <c r="M79" s="160"/>
      <c r="N79" s="160"/>
      <c r="O79" s="160"/>
      <c r="P79" s="160"/>
      <c r="Q79" s="160"/>
      <c r="R79" s="160"/>
      <c r="S79" s="160"/>
      <c r="T79" s="160"/>
      <c r="U79" s="160"/>
      <c r="V79" s="159"/>
      <c r="W79" s="159"/>
      <c r="X79" s="159"/>
      <c r="Y79" s="159"/>
      <c r="Z79" s="159"/>
    </row>
    <row r="80" spans="2:26" s="162" customFormat="1" hidden="1">
      <c r="B80" s="161">
        <v>2029</v>
      </c>
      <c r="C80" s="160"/>
      <c r="D80" s="160"/>
      <c r="E80" s="160"/>
      <c r="F80" s="160"/>
      <c r="G80" s="160"/>
      <c r="H80" s="160"/>
      <c r="I80" s="160"/>
      <c r="J80" s="160"/>
      <c r="K80" s="160"/>
      <c r="L80" s="160"/>
      <c r="M80" s="160"/>
      <c r="N80" s="160"/>
      <c r="O80" s="160"/>
      <c r="P80" s="160"/>
      <c r="Q80" s="160"/>
      <c r="R80" s="160"/>
      <c r="S80" s="160"/>
      <c r="T80" s="160"/>
      <c r="U80" s="160"/>
      <c r="V80" s="159"/>
      <c r="W80" s="159"/>
      <c r="X80" s="159"/>
      <c r="Y80" s="159"/>
      <c r="Z80" s="159"/>
    </row>
    <row r="81" spans="2:26" s="162" customFormat="1" hidden="1">
      <c r="B81" s="161">
        <v>2030</v>
      </c>
      <c r="C81" s="160"/>
      <c r="D81" s="160"/>
      <c r="E81" s="160"/>
      <c r="F81" s="160"/>
      <c r="G81" s="160"/>
      <c r="H81" s="160"/>
      <c r="I81" s="160"/>
      <c r="J81" s="160"/>
      <c r="K81" s="160"/>
      <c r="L81" s="160"/>
      <c r="M81" s="160"/>
      <c r="N81" s="160"/>
      <c r="O81" s="160"/>
      <c r="P81" s="160"/>
      <c r="Q81" s="160"/>
      <c r="R81" s="160"/>
      <c r="S81" s="160"/>
      <c r="T81" s="160"/>
      <c r="U81" s="160"/>
      <c r="V81" s="159"/>
      <c r="W81" s="159"/>
      <c r="X81" s="159"/>
      <c r="Y81" s="159"/>
      <c r="Z81" s="159"/>
    </row>
    <row r="82" spans="2:26" s="162" customFormat="1" hidden="1">
      <c r="B82" s="161">
        <v>2031</v>
      </c>
      <c r="C82" s="160"/>
      <c r="D82" s="160"/>
      <c r="E82" s="160"/>
      <c r="F82" s="160"/>
      <c r="G82" s="160"/>
      <c r="H82" s="160"/>
      <c r="I82" s="160"/>
      <c r="J82" s="160"/>
      <c r="K82" s="160"/>
      <c r="L82" s="160"/>
      <c r="M82" s="160"/>
      <c r="N82" s="160"/>
      <c r="O82" s="160"/>
      <c r="P82" s="160"/>
      <c r="Q82" s="160"/>
      <c r="R82" s="160"/>
      <c r="S82" s="160"/>
      <c r="T82" s="160"/>
      <c r="U82" s="160"/>
      <c r="V82" s="159"/>
      <c r="W82" s="159"/>
      <c r="X82" s="159"/>
      <c r="Y82" s="159"/>
      <c r="Z82" s="159"/>
    </row>
    <row r="83" spans="2:26" s="162" customFormat="1" hidden="1">
      <c r="B83" s="165">
        <v>2032</v>
      </c>
      <c r="C83" s="160"/>
      <c r="D83" s="160"/>
      <c r="E83" s="160"/>
      <c r="F83" s="160"/>
      <c r="G83" s="160"/>
      <c r="H83" s="160"/>
      <c r="I83" s="160"/>
      <c r="J83" s="160"/>
      <c r="K83" s="160"/>
      <c r="L83" s="160"/>
      <c r="M83" s="160"/>
      <c r="N83" s="160"/>
      <c r="O83" s="160"/>
      <c r="P83" s="160"/>
      <c r="Q83" s="160"/>
      <c r="R83" s="160"/>
      <c r="S83" s="160"/>
      <c r="T83" s="160"/>
      <c r="U83" s="160"/>
    </row>
    <row r="84" spans="2:26" s="162" customFormat="1" hidden="1">
      <c r="B84" s="165">
        <v>2033</v>
      </c>
      <c r="C84" s="160"/>
      <c r="D84" s="160"/>
      <c r="E84" s="160"/>
      <c r="F84" s="160"/>
      <c r="G84" s="160"/>
      <c r="H84" s="160"/>
      <c r="I84" s="160"/>
      <c r="J84" s="160"/>
      <c r="K84" s="160"/>
      <c r="L84" s="160"/>
      <c r="M84" s="160"/>
      <c r="N84" s="160"/>
      <c r="O84" s="160"/>
      <c r="P84" s="160"/>
      <c r="Q84" s="160"/>
      <c r="R84" s="160"/>
      <c r="S84" s="160"/>
      <c r="T84" s="160"/>
      <c r="U84" s="160"/>
    </row>
    <row r="85" spans="2:26" s="162" customFormat="1" hidden="1">
      <c r="B85" s="165">
        <v>2034</v>
      </c>
      <c r="C85" s="160"/>
      <c r="D85" s="160"/>
      <c r="E85" s="160"/>
      <c r="F85" s="160"/>
      <c r="G85" s="160"/>
      <c r="H85" s="160"/>
      <c r="I85" s="160"/>
      <c r="J85" s="160"/>
      <c r="K85" s="160"/>
      <c r="L85" s="160"/>
      <c r="M85" s="160"/>
      <c r="N85" s="160"/>
      <c r="O85" s="160"/>
      <c r="P85" s="160"/>
      <c r="Q85" s="160"/>
      <c r="R85" s="160"/>
      <c r="S85" s="160"/>
      <c r="T85" s="160"/>
      <c r="U85" s="160"/>
    </row>
    <row r="86" spans="2:26" s="162" customFormat="1" hidden="1">
      <c r="B86" s="165">
        <v>2035</v>
      </c>
      <c r="C86" s="160"/>
      <c r="D86" s="160"/>
      <c r="E86" s="160"/>
      <c r="F86" s="160"/>
      <c r="G86" s="160"/>
      <c r="H86" s="160"/>
      <c r="I86" s="160"/>
      <c r="J86" s="160"/>
      <c r="K86" s="160"/>
      <c r="L86" s="160"/>
      <c r="M86" s="160"/>
      <c r="N86" s="160"/>
      <c r="O86" s="160"/>
      <c r="P86" s="160"/>
      <c r="Q86" s="160"/>
      <c r="R86" s="160"/>
      <c r="S86" s="160"/>
      <c r="T86" s="160"/>
      <c r="U86" s="160"/>
    </row>
    <row r="87" spans="2:26" s="162" customFormat="1" hidden="1">
      <c r="B87" s="165">
        <v>2036</v>
      </c>
      <c r="C87" s="160"/>
      <c r="D87" s="160"/>
      <c r="E87" s="160"/>
      <c r="F87" s="160"/>
      <c r="G87" s="160"/>
      <c r="H87" s="160"/>
      <c r="I87" s="160"/>
      <c r="J87" s="160"/>
      <c r="K87" s="160"/>
      <c r="L87" s="160"/>
      <c r="M87" s="160"/>
      <c r="N87" s="160"/>
      <c r="O87" s="160"/>
      <c r="P87" s="160"/>
      <c r="Q87" s="160"/>
      <c r="R87" s="160"/>
      <c r="S87" s="160"/>
      <c r="T87" s="160"/>
      <c r="U87" s="160"/>
    </row>
    <row r="88" spans="2:26" s="162" customFormat="1" hidden="1">
      <c r="B88" s="165">
        <v>2037</v>
      </c>
      <c r="C88" s="160"/>
      <c r="D88" s="160"/>
      <c r="E88" s="160"/>
      <c r="F88" s="160"/>
      <c r="G88" s="160"/>
      <c r="H88" s="160"/>
      <c r="I88" s="160"/>
      <c r="J88" s="160"/>
      <c r="K88" s="160"/>
      <c r="L88" s="160"/>
      <c r="M88" s="160"/>
      <c r="N88" s="160"/>
      <c r="O88" s="160"/>
      <c r="P88" s="160"/>
      <c r="Q88" s="160"/>
      <c r="R88" s="160"/>
      <c r="S88" s="160"/>
      <c r="T88" s="160"/>
      <c r="U88" s="160"/>
    </row>
    <row r="89" spans="2:26" s="162" customFormat="1" hidden="1">
      <c r="B89" s="165">
        <v>2038</v>
      </c>
      <c r="C89" s="160"/>
      <c r="D89" s="160"/>
      <c r="E89" s="160"/>
      <c r="F89" s="160"/>
      <c r="G89" s="160"/>
      <c r="H89" s="160"/>
      <c r="I89" s="160"/>
      <c r="J89" s="160"/>
      <c r="K89" s="160"/>
      <c r="L89" s="160"/>
      <c r="M89" s="160"/>
      <c r="N89" s="160"/>
      <c r="O89" s="160"/>
      <c r="P89" s="160"/>
      <c r="Q89" s="160"/>
      <c r="R89" s="160"/>
      <c r="S89" s="160"/>
      <c r="T89" s="160"/>
      <c r="U89" s="160"/>
    </row>
    <row r="90" spans="2:26" s="162" customFormat="1" hidden="1">
      <c r="B90" s="165">
        <v>2039</v>
      </c>
      <c r="C90" s="160"/>
      <c r="D90" s="160"/>
      <c r="E90" s="160"/>
      <c r="F90" s="160"/>
      <c r="G90" s="160"/>
      <c r="H90" s="160"/>
      <c r="I90" s="160"/>
      <c r="J90" s="160"/>
      <c r="K90" s="160"/>
      <c r="L90" s="160"/>
      <c r="M90" s="160"/>
      <c r="N90" s="160"/>
      <c r="O90" s="160"/>
      <c r="P90" s="160"/>
      <c r="Q90" s="160"/>
      <c r="R90" s="160"/>
      <c r="S90" s="160"/>
      <c r="T90" s="160"/>
      <c r="U90" s="160"/>
    </row>
    <row r="91" spans="2:26" hidden="1"/>
  </sheetData>
  <sheetProtection algorithmName="SHA-512" hashValue="CJxBPvQFUndRD5cwtOi3JSRJwt/jtoZ1lo+MKul9Jk60neDMpFHlL9KMQCqgpQ14GDSu+beZvJyCTBrdihtDyg==" saltValue="Y8jPOwftDveSLqQyo/29uA==" spinCount="100000" sheet="1"/>
  <protectedRanges>
    <protectedRange sqref="D40:D42 E43:F45 E41:O42" name="Range15"/>
    <protectedRange sqref="J40" name="Range14"/>
    <protectedRange sqref="C8:N9" name="Range1_1_1"/>
    <protectedRange sqref="E12:N16" name="Range2_1_1"/>
    <protectedRange sqref="E19:N20" name="Range5_1_1_1"/>
  </protectedRanges>
  <mergeCells count="56">
    <mergeCell ref="O49:O50"/>
    <mergeCell ref="C50:D50"/>
    <mergeCell ref="F50:K50"/>
    <mergeCell ref="I27:N27"/>
    <mergeCell ref="I28:N28"/>
    <mergeCell ref="C47:D47"/>
    <mergeCell ref="F47:H47"/>
    <mergeCell ref="E40:F40"/>
    <mergeCell ref="G40:I40"/>
    <mergeCell ref="L40:N40"/>
    <mergeCell ref="L49:L50"/>
    <mergeCell ref="M49:N50"/>
    <mergeCell ref="A49:A50"/>
    <mergeCell ref="B49:B50"/>
    <mergeCell ref="C49:D49"/>
    <mergeCell ref="E49:E50"/>
    <mergeCell ref="F49:K49"/>
    <mergeCell ref="Q45:Q47"/>
    <mergeCell ref="R45:R47"/>
    <mergeCell ref="A46:A47"/>
    <mergeCell ref="B46:B47"/>
    <mergeCell ref="C46:D46"/>
    <mergeCell ref="E46:E47"/>
    <mergeCell ref="F46:H46"/>
    <mergeCell ref="I46:K47"/>
    <mergeCell ref="L46:N47"/>
    <mergeCell ref="O46:O47"/>
    <mergeCell ref="Q40:V42"/>
    <mergeCell ref="B43:C43"/>
    <mergeCell ref="L43:N43"/>
    <mergeCell ref="Q43:R43"/>
    <mergeCell ref="B30:C30"/>
    <mergeCell ref="I31:N31"/>
    <mergeCell ref="I32:N32"/>
    <mergeCell ref="I33:N33"/>
    <mergeCell ref="I34:N34"/>
    <mergeCell ref="B37:D37"/>
    <mergeCell ref="L37:N37"/>
    <mergeCell ref="I26:N26"/>
    <mergeCell ref="E12:N12"/>
    <mergeCell ref="E13:N13"/>
    <mergeCell ref="E14:N14"/>
    <mergeCell ref="E15:N15"/>
    <mergeCell ref="E16:N16"/>
    <mergeCell ref="E19:N19"/>
    <mergeCell ref="E20:N20"/>
    <mergeCell ref="I23:N23"/>
    <mergeCell ref="I24:N24"/>
    <mergeCell ref="I25:N25"/>
    <mergeCell ref="B18:C18"/>
    <mergeCell ref="B4:O5"/>
    <mergeCell ref="Q4:S4"/>
    <mergeCell ref="C8:N8"/>
    <mergeCell ref="Q8:V9"/>
    <mergeCell ref="C9:N9"/>
    <mergeCell ref="B11:C11"/>
  </mergeCells>
  <dataValidations disablePrompts="1" count="1">
    <dataValidation type="list" allowBlank="1" showInputMessage="1" showErrorMessage="1" sqref="WVQ983066:WVV983066 JE26:JJ28 TA26:TF28 ACW26:ADB28 AMS26:AMX28 AWO26:AWT28 BGK26:BGP28 BQG26:BQL28 CAC26:CAH28 CJY26:CKD28 CTU26:CTZ28 DDQ26:DDV28 DNM26:DNR28 DXI26:DXN28 EHE26:EHJ28 ERA26:ERF28 FAW26:FBB28 FKS26:FKX28 FUO26:FUT28 GEK26:GEP28 GOG26:GOL28 GYC26:GYH28 HHY26:HID28 HRU26:HRZ28 IBQ26:IBV28 ILM26:ILR28 IVI26:IVN28 JFE26:JFJ28 JPA26:JPF28 JYW26:JZB28 KIS26:KIX28 KSO26:KST28 LCK26:LCP28 LMG26:LML28 LWC26:LWH28 MFY26:MGD28 MPU26:MPZ28 MZQ26:MZV28 NJM26:NJR28 NTI26:NTN28 ODE26:ODJ28 ONA26:ONF28 OWW26:OXB28 PGS26:PGX28 PQO26:PQT28 QAK26:QAP28 QKG26:QKL28 QUC26:QUH28 RDY26:RED28 RNU26:RNZ28 RXQ26:RXV28 SHM26:SHR28 SRI26:SRN28 TBE26:TBJ28 TLA26:TLF28 TUW26:TVB28 UES26:UEX28 UOO26:UOT28 UYK26:UYP28 VIG26:VIL28 VSC26:VSH28 WBY26:WCD28 WLU26:WLZ28 WVQ26:WVV28 I65564:N65564 JE65564:JJ65564 TA65564:TF65564 ACW65564:ADB65564 AMS65564:AMX65564 AWO65564:AWT65564 BGK65564:BGP65564 BQG65564:BQL65564 CAC65564:CAH65564 CJY65564:CKD65564 CTU65564:CTZ65564 DDQ65564:DDV65564 DNM65564:DNR65564 DXI65564:DXN65564 EHE65564:EHJ65564 ERA65564:ERF65564 FAW65564:FBB65564 FKS65564:FKX65564 FUO65564:FUT65564 GEK65564:GEP65564 GOG65564:GOL65564 GYC65564:GYH65564 HHY65564:HID65564 HRU65564:HRZ65564 IBQ65564:IBV65564 ILM65564:ILR65564 IVI65564:IVN65564 JFE65564:JFJ65564 JPA65564:JPF65564 JYW65564:JZB65564 KIS65564:KIX65564 KSO65564:KST65564 LCK65564:LCP65564 LMG65564:LML65564 LWC65564:LWH65564 MFY65564:MGD65564 MPU65564:MPZ65564 MZQ65564:MZV65564 NJM65564:NJR65564 NTI65564:NTN65564 ODE65564:ODJ65564 ONA65564:ONF65564 OWW65564:OXB65564 PGS65564:PGX65564 PQO65564:PQT65564 QAK65564:QAP65564 QKG65564:QKL65564 QUC65564:QUH65564 RDY65564:RED65564 RNU65564:RNZ65564 RXQ65564:RXV65564 SHM65564:SHR65564 SRI65564:SRN65564 TBE65564:TBJ65564 TLA65564:TLF65564 TUW65564:TVB65564 UES65564:UEX65564 UOO65564:UOT65564 UYK65564:UYP65564 VIG65564:VIL65564 VSC65564:VSH65564 WBY65564:WCD65564 WLU65564:WLZ65564 WVQ65564:WVV65564 I131100:N131100 JE131100:JJ131100 TA131100:TF131100 ACW131100:ADB131100 AMS131100:AMX131100 AWO131100:AWT131100 BGK131100:BGP131100 BQG131100:BQL131100 CAC131100:CAH131100 CJY131100:CKD131100 CTU131100:CTZ131100 DDQ131100:DDV131100 DNM131100:DNR131100 DXI131100:DXN131100 EHE131100:EHJ131100 ERA131100:ERF131100 FAW131100:FBB131100 FKS131100:FKX131100 FUO131100:FUT131100 GEK131100:GEP131100 GOG131100:GOL131100 GYC131100:GYH131100 HHY131100:HID131100 HRU131100:HRZ131100 IBQ131100:IBV131100 ILM131100:ILR131100 IVI131100:IVN131100 JFE131100:JFJ131100 JPA131100:JPF131100 JYW131100:JZB131100 KIS131100:KIX131100 KSO131100:KST131100 LCK131100:LCP131100 LMG131100:LML131100 LWC131100:LWH131100 MFY131100:MGD131100 MPU131100:MPZ131100 MZQ131100:MZV131100 NJM131100:NJR131100 NTI131100:NTN131100 ODE131100:ODJ131100 ONA131100:ONF131100 OWW131100:OXB131100 PGS131100:PGX131100 PQO131100:PQT131100 QAK131100:QAP131100 QKG131100:QKL131100 QUC131100:QUH131100 RDY131100:RED131100 RNU131100:RNZ131100 RXQ131100:RXV131100 SHM131100:SHR131100 SRI131100:SRN131100 TBE131100:TBJ131100 TLA131100:TLF131100 TUW131100:TVB131100 UES131100:UEX131100 UOO131100:UOT131100 UYK131100:UYP131100 VIG131100:VIL131100 VSC131100:VSH131100 WBY131100:WCD131100 WLU131100:WLZ131100 WVQ131100:WVV131100 I196636:N196636 JE196636:JJ196636 TA196636:TF196636 ACW196636:ADB196636 AMS196636:AMX196636 AWO196636:AWT196636 BGK196636:BGP196636 BQG196636:BQL196636 CAC196636:CAH196636 CJY196636:CKD196636 CTU196636:CTZ196636 DDQ196636:DDV196636 DNM196636:DNR196636 DXI196636:DXN196636 EHE196636:EHJ196636 ERA196636:ERF196636 FAW196636:FBB196636 FKS196636:FKX196636 FUO196636:FUT196636 GEK196636:GEP196636 GOG196636:GOL196636 GYC196636:GYH196636 HHY196636:HID196636 HRU196636:HRZ196636 IBQ196636:IBV196636 ILM196636:ILR196636 IVI196636:IVN196636 JFE196636:JFJ196636 JPA196636:JPF196636 JYW196636:JZB196636 KIS196636:KIX196636 KSO196636:KST196636 LCK196636:LCP196636 LMG196636:LML196636 LWC196636:LWH196636 MFY196636:MGD196636 MPU196636:MPZ196636 MZQ196636:MZV196636 NJM196636:NJR196636 NTI196636:NTN196636 ODE196636:ODJ196636 ONA196636:ONF196636 OWW196636:OXB196636 PGS196636:PGX196636 PQO196636:PQT196636 QAK196636:QAP196636 QKG196636:QKL196636 QUC196636:QUH196636 RDY196636:RED196636 RNU196636:RNZ196636 RXQ196636:RXV196636 SHM196636:SHR196636 SRI196636:SRN196636 TBE196636:TBJ196636 TLA196636:TLF196636 TUW196636:TVB196636 UES196636:UEX196636 UOO196636:UOT196636 UYK196636:UYP196636 VIG196636:VIL196636 VSC196636:VSH196636 WBY196636:WCD196636 WLU196636:WLZ196636 WVQ196636:WVV196636 I262172:N262172 JE262172:JJ262172 TA262172:TF262172 ACW262172:ADB262172 AMS262172:AMX262172 AWO262172:AWT262172 BGK262172:BGP262172 BQG262172:BQL262172 CAC262172:CAH262172 CJY262172:CKD262172 CTU262172:CTZ262172 DDQ262172:DDV262172 DNM262172:DNR262172 DXI262172:DXN262172 EHE262172:EHJ262172 ERA262172:ERF262172 FAW262172:FBB262172 FKS262172:FKX262172 FUO262172:FUT262172 GEK262172:GEP262172 GOG262172:GOL262172 GYC262172:GYH262172 HHY262172:HID262172 HRU262172:HRZ262172 IBQ262172:IBV262172 ILM262172:ILR262172 IVI262172:IVN262172 JFE262172:JFJ262172 JPA262172:JPF262172 JYW262172:JZB262172 KIS262172:KIX262172 KSO262172:KST262172 LCK262172:LCP262172 LMG262172:LML262172 LWC262172:LWH262172 MFY262172:MGD262172 MPU262172:MPZ262172 MZQ262172:MZV262172 NJM262172:NJR262172 NTI262172:NTN262172 ODE262172:ODJ262172 ONA262172:ONF262172 OWW262172:OXB262172 PGS262172:PGX262172 PQO262172:PQT262172 QAK262172:QAP262172 QKG262172:QKL262172 QUC262172:QUH262172 RDY262172:RED262172 RNU262172:RNZ262172 RXQ262172:RXV262172 SHM262172:SHR262172 SRI262172:SRN262172 TBE262172:TBJ262172 TLA262172:TLF262172 TUW262172:TVB262172 UES262172:UEX262172 UOO262172:UOT262172 UYK262172:UYP262172 VIG262172:VIL262172 VSC262172:VSH262172 WBY262172:WCD262172 WLU262172:WLZ262172 WVQ262172:WVV262172 I327708:N327708 JE327708:JJ327708 TA327708:TF327708 ACW327708:ADB327708 AMS327708:AMX327708 AWO327708:AWT327708 BGK327708:BGP327708 BQG327708:BQL327708 CAC327708:CAH327708 CJY327708:CKD327708 CTU327708:CTZ327708 DDQ327708:DDV327708 DNM327708:DNR327708 DXI327708:DXN327708 EHE327708:EHJ327708 ERA327708:ERF327708 FAW327708:FBB327708 FKS327708:FKX327708 FUO327708:FUT327708 GEK327708:GEP327708 GOG327708:GOL327708 GYC327708:GYH327708 HHY327708:HID327708 HRU327708:HRZ327708 IBQ327708:IBV327708 ILM327708:ILR327708 IVI327708:IVN327708 JFE327708:JFJ327708 JPA327708:JPF327708 JYW327708:JZB327708 KIS327708:KIX327708 KSO327708:KST327708 LCK327708:LCP327708 LMG327708:LML327708 LWC327708:LWH327708 MFY327708:MGD327708 MPU327708:MPZ327708 MZQ327708:MZV327708 NJM327708:NJR327708 NTI327708:NTN327708 ODE327708:ODJ327708 ONA327708:ONF327708 OWW327708:OXB327708 PGS327708:PGX327708 PQO327708:PQT327708 QAK327708:QAP327708 QKG327708:QKL327708 QUC327708:QUH327708 RDY327708:RED327708 RNU327708:RNZ327708 RXQ327708:RXV327708 SHM327708:SHR327708 SRI327708:SRN327708 TBE327708:TBJ327708 TLA327708:TLF327708 TUW327708:TVB327708 UES327708:UEX327708 UOO327708:UOT327708 UYK327708:UYP327708 VIG327708:VIL327708 VSC327708:VSH327708 WBY327708:WCD327708 WLU327708:WLZ327708 WVQ327708:WVV327708 I393244:N393244 JE393244:JJ393244 TA393244:TF393244 ACW393244:ADB393244 AMS393244:AMX393244 AWO393244:AWT393244 BGK393244:BGP393244 BQG393244:BQL393244 CAC393244:CAH393244 CJY393244:CKD393244 CTU393244:CTZ393244 DDQ393244:DDV393244 DNM393244:DNR393244 DXI393244:DXN393244 EHE393244:EHJ393244 ERA393244:ERF393244 FAW393244:FBB393244 FKS393244:FKX393244 FUO393244:FUT393244 GEK393244:GEP393244 GOG393244:GOL393244 GYC393244:GYH393244 HHY393244:HID393244 HRU393244:HRZ393244 IBQ393244:IBV393244 ILM393244:ILR393244 IVI393244:IVN393244 JFE393244:JFJ393244 JPA393244:JPF393244 JYW393244:JZB393244 KIS393244:KIX393244 KSO393244:KST393244 LCK393244:LCP393244 LMG393244:LML393244 LWC393244:LWH393244 MFY393244:MGD393244 MPU393244:MPZ393244 MZQ393244:MZV393244 NJM393244:NJR393244 NTI393244:NTN393244 ODE393244:ODJ393244 ONA393244:ONF393244 OWW393244:OXB393244 PGS393244:PGX393244 PQO393244:PQT393244 QAK393244:QAP393244 QKG393244:QKL393244 QUC393244:QUH393244 RDY393244:RED393244 RNU393244:RNZ393244 RXQ393244:RXV393244 SHM393244:SHR393244 SRI393244:SRN393244 TBE393244:TBJ393244 TLA393244:TLF393244 TUW393244:TVB393244 UES393244:UEX393244 UOO393244:UOT393244 UYK393244:UYP393244 VIG393244:VIL393244 VSC393244:VSH393244 WBY393244:WCD393244 WLU393244:WLZ393244 WVQ393244:WVV393244 I458780:N458780 JE458780:JJ458780 TA458780:TF458780 ACW458780:ADB458780 AMS458780:AMX458780 AWO458780:AWT458780 BGK458780:BGP458780 BQG458780:BQL458780 CAC458780:CAH458780 CJY458780:CKD458780 CTU458780:CTZ458780 DDQ458780:DDV458780 DNM458780:DNR458780 DXI458780:DXN458780 EHE458780:EHJ458780 ERA458780:ERF458780 FAW458780:FBB458780 FKS458780:FKX458780 FUO458780:FUT458780 GEK458780:GEP458780 GOG458780:GOL458780 GYC458780:GYH458780 HHY458780:HID458780 HRU458780:HRZ458780 IBQ458780:IBV458780 ILM458780:ILR458780 IVI458780:IVN458780 JFE458780:JFJ458780 JPA458780:JPF458780 JYW458780:JZB458780 KIS458780:KIX458780 KSO458780:KST458780 LCK458780:LCP458780 LMG458780:LML458780 LWC458780:LWH458780 MFY458780:MGD458780 MPU458780:MPZ458780 MZQ458780:MZV458780 NJM458780:NJR458780 NTI458780:NTN458780 ODE458780:ODJ458780 ONA458780:ONF458780 OWW458780:OXB458780 PGS458780:PGX458780 PQO458780:PQT458780 QAK458780:QAP458780 QKG458780:QKL458780 QUC458780:QUH458780 RDY458780:RED458780 RNU458780:RNZ458780 RXQ458780:RXV458780 SHM458780:SHR458780 SRI458780:SRN458780 TBE458780:TBJ458780 TLA458780:TLF458780 TUW458780:TVB458780 UES458780:UEX458780 UOO458780:UOT458780 UYK458780:UYP458780 VIG458780:VIL458780 VSC458780:VSH458780 WBY458780:WCD458780 WLU458780:WLZ458780 WVQ458780:WVV458780 I524316:N524316 JE524316:JJ524316 TA524316:TF524316 ACW524316:ADB524316 AMS524316:AMX524316 AWO524316:AWT524316 BGK524316:BGP524316 BQG524316:BQL524316 CAC524316:CAH524316 CJY524316:CKD524316 CTU524316:CTZ524316 DDQ524316:DDV524316 DNM524316:DNR524316 DXI524316:DXN524316 EHE524316:EHJ524316 ERA524316:ERF524316 FAW524316:FBB524316 FKS524316:FKX524316 FUO524316:FUT524316 GEK524316:GEP524316 GOG524316:GOL524316 GYC524316:GYH524316 HHY524316:HID524316 HRU524316:HRZ524316 IBQ524316:IBV524316 ILM524316:ILR524316 IVI524316:IVN524316 JFE524316:JFJ524316 JPA524316:JPF524316 JYW524316:JZB524316 KIS524316:KIX524316 KSO524316:KST524316 LCK524316:LCP524316 LMG524316:LML524316 LWC524316:LWH524316 MFY524316:MGD524316 MPU524316:MPZ524316 MZQ524316:MZV524316 NJM524316:NJR524316 NTI524316:NTN524316 ODE524316:ODJ524316 ONA524316:ONF524316 OWW524316:OXB524316 PGS524316:PGX524316 PQO524316:PQT524316 QAK524316:QAP524316 QKG524316:QKL524316 QUC524316:QUH524316 RDY524316:RED524316 RNU524316:RNZ524316 RXQ524316:RXV524316 SHM524316:SHR524316 SRI524316:SRN524316 TBE524316:TBJ524316 TLA524316:TLF524316 TUW524316:TVB524316 UES524316:UEX524316 UOO524316:UOT524316 UYK524316:UYP524316 VIG524316:VIL524316 VSC524316:VSH524316 WBY524316:WCD524316 WLU524316:WLZ524316 WVQ524316:WVV524316 I589852:N589852 JE589852:JJ589852 TA589852:TF589852 ACW589852:ADB589852 AMS589852:AMX589852 AWO589852:AWT589852 BGK589852:BGP589852 BQG589852:BQL589852 CAC589852:CAH589852 CJY589852:CKD589852 CTU589852:CTZ589852 DDQ589852:DDV589852 DNM589852:DNR589852 DXI589852:DXN589852 EHE589852:EHJ589852 ERA589852:ERF589852 FAW589852:FBB589852 FKS589852:FKX589852 FUO589852:FUT589852 GEK589852:GEP589852 GOG589852:GOL589852 GYC589852:GYH589852 HHY589852:HID589852 HRU589852:HRZ589852 IBQ589852:IBV589852 ILM589852:ILR589852 IVI589852:IVN589852 JFE589852:JFJ589852 JPA589852:JPF589852 JYW589852:JZB589852 KIS589852:KIX589852 KSO589852:KST589852 LCK589852:LCP589852 LMG589852:LML589852 LWC589852:LWH589852 MFY589852:MGD589852 MPU589852:MPZ589852 MZQ589852:MZV589852 NJM589852:NJR589852 NTI589852:NTN589852 ODE589852:ODJ589852 ONA589852:ONF589852 OWW589852:OXB589852 PGS589852:PGX589852 PQO589852:PQT589852 QAK589852:QAP589852 QKG589852:QKL589852 QUC589852:QUH589852 RDY589852:RED589852 RNU589852:RNZ589852 RXQ589852:RXV589852 SHM589852:SHR589852 SRI589852:SRN589852 TBE589852:TBJ589852 TLA589852:TLF589852 TUW589852:TVB589852 UES589852:UEX589852 UOO589852:UOT589852 UYK589852:UYP589852 VIG589852:VIL589852 VSC589852:VSH589852 WBY589852:WCD589852 WLU589852:WLZ589852 WVQ589852:WVV589852 I655388:N655388 JE655388:JJ655388 TA655388:TF655388 ACW655388:ADB655388 AMS655388:AMX655388 AWO655388:AWT655388 BGK655388:BGP655388 BQG655388:BQL655388 CAC655388:CAH655388 CJY655388:CKD655388 CTU655388:CTZ655388 DDQ655388:DDV655388 DNM655388:DNR655388 DXI655388:DXN655388 EHE655388:EHJ655388 ERA655388:ERF655388 FAW655388:FBB655388 FKS655388:FKX655388 FUO655388:FUT655388 GEK655388:GEP655388 GOG655388:GOL655388 GYC655388:GYH655388 HHY655388:HID655388 HRU655388:HRZ655388 IBQ655388:IBV655388 ILM655388:ILR655388 IVI655388:IVN655388 JFE655388:JFJ655388 JPA655388:JPF655388 JYW655388:JZB655388 KIS655388:KIX655388 KSO655388:KST655388 LCK655388:LCP655388 LMG655388:LML655388 LWC655388:LWH655388 MFY655388:MGD655388 MPU655388:MPZ655388 MZQ655388:MZV655388 NJM655388:NJR655388 NTI655388:NTN655388 ODE655388:ODJ655388 ONA655388:ONF655388 OWW655388:OXB655388 PGS655388:PGX655388 PQO655388:PQT655388 QAK655388:QAP655388 QKG655388:QKL655388 QUC655388:QUH655388 RDY655388:RED655388 RNU655388:RNZ655388 RXQ655388:RXV655388 SHM655388:SHR655388 SRI655388:SRN655388 TBE655388:TBJ655388 TLA655388:TLF655388 TUW655388:TVB655388 UES655388:UEX655388 UOO655388:UOT655388 UYK655388:UYP655388 VIG655388:VIL655388 VSC655388:VSH655388 WBY655388:WCD655388 WLU655388:WLZ655388 WVQ655388:WVV655388 I720924:N720924 JE720924:JJ720924 TA720924:TF720924 ACW720924:ADB720924 AMS720924:AMX720924 AWO720924:AWT720924 BGK720924:BGP720924 BQG720924:BQL720924 CAC720924:CAH720924 CJY720924:CKD720924 CTU720924:CTZ720924 DDQ720924:DDV720924 DNM720924:DNR720924 DXI720924:DXN720924 EHE720924:EHJ720924 ERA720924:ERF720924 FAW720924:FBB720924 FKS720924:FKX720924 FUO720924:FUT720924 GEK720924:GEP720924 GOG720924:GOL720924 GYC720924:GYH720924 HHY720924:HID720924 HRU720924:HRZ720924 IBQ720924:IBV720924 ILM720924:ILR720924 IVI720924:IVN720924 JFE720924:JFJ720924 JPA720924:JPF720924 JYW720924:JZB720924 KIS720924:KIX720924 KSO720924:KST720924 LCK720924:LCP720924 LMG720924:LML720924 LWC720924:LWH720924 MFY720924:MGD720924 MPU720924:MPZ720924 MZQ720924:MZV720924 NJM720924:NJR720924 NTI720924:NTN720924 ODE720924:ODJ720924 ONA720924:ONF720924 OWW720924:OXB720924 PGS720924:PGX720924 PQO720924:PQT720924 QAK720924:QAP720924 QKG720924:QKL720924 QUC720924:QUH720924 RDY720924:RED720924 RNU720924:RNZ720924 RXQ720924:RXV720924 SHM720924:SHR720924 SRI720924:SRN720924 TBE720924:TBJ720924 TLA720924:TLF720924 TUW720924:TVB720924 UES720924:UEX720924 UOO720924:UOT720924 UYK720924:UYP720924 VIG720924:VIL720924 VSC720924:VSH720924 WBY720924:WCD720924 WLU720924:WLZ720924 WVQ720924:WVV720924 I786460:N786460 JE786460:JJ786460 TA786460:TF786460 ACW786460:ADB786460 AMS786460:AMX786460 AWO786460:AWT786460 BGK786460:BGP786460 BQG786460:BQL786460 CAC786460:CAH786460 CJY786460:CKD786460 CTU786460:CTZ786460 DDQ786460:DDV786460 DNM786460:DNR786460 DXI786460:DXN786460 EHE786460:EHJ786460 ERA786460:ERF786460 FAW786460:FBB786460 FKS786460:FKX786460 FUO786460:FUT786460 GEK786460:GEP786460 GOG786460:GOL786460 GYC786460:GYH786460 HHY786460:HID786460 HRU786460:HRZ786460 IBQ786460:IBV786460 ILM786460:ILR786460 IVI786460:IVN786460 JFE786460:JFJ786460 JPA786460:JPF786460 JYW786460:JZB786460 KIS786460:KIX786460 KSO786460:KST786460 LCK786460:LCP786460 LMG786460:LML786460 LWC786460:LWH786460 MFY786460:MGD786460 MPU786460:MPZ786460 MZQ786460:MZV786460 NJM786460:NJR786460 NTI786460:NTN786460 ODE786460:ODJ786460 ONA786460:ONF786460 OWW786460:OXB786460 PGS786460:PGX786460 PQO786460:PQT786460 QAK786460:QAP786460 QKG786460:QKL786460 QUC786460:QUH786460 RDY786460:RED786460 RNU786460:RNZ786460 RXQ786460:RXV786460 SHM786460:SHR786460 SRI786460:SRN786460 TBE786460:TBJ786460 TLA786460:TLF786460 TUW786460:TVB786460 UES786460:UEX786460 UOO786460:UOT786460 UYK786460:UYP786460 VIG786460:VIL786460 VSC786460:VSH786460 WBY786460:WCD786460 WLU786460:WLZ786460 WVQ786460:WVV786460 I851996:N851996 JE851996:JJ851996 TA851996:TF851996 ACW851996:ADB851996 AMS851996:AMX851996 AWO851996:AWT851996 BGK851996:BGP851996 BQG851996:BQL851996 CAC851996:CAH851996 CJY851996:CKD851996 CTU851996:CTZ851996 DDQ851996:DDV851996 DNM851996:DNR851996 DXI851996:DXN851996 EHE851996:EHJ851996 ERA851996:ERF851996 FAW851996:FBB851996 FKS851996:FKX851996 FUO851996:FUT851996 GEK851996:GEP851996 GOG851996:GOL851996 GYC851996:GYH851996 HHY851996:HID851996 HRU851996:HRZ851996 IBQ851996:IBV851996 ILM851996:ILR851996 IVI851996:IVN851996 JFE851996:JFJ851996 JPA851996:JPF851996 JYW851996:JZB851996 KIS851996:KIX851996 KSO851996:KST851996 LCK851996:LCP851996 LMG851996:LML851996 LWC851996:LWH851996 MFY851996:MGD851996 MPU851996:MPZ851996 MZQ851996:MZV851996 NJM851996:NJR851996 NTI851996:NTN851996 ODE851996:ODJ851996 ONA851996:ONF851996 OWW851996:OXB851996 PGS851996:PGX851996 PQO851996:PQT851996 QAK851996:QAP851996 QKG851996:QKL851996 QUC851996:QUH851996 RDY851996:RED851996 RNU851996:RNZ851996 RXQ851996:RXV851996 SHM851996:SHR851996 SRI851996:SRN851996 TBE851996:TBJ851996 TLA851996:TLF851996 TUW851996:TVB851996 UES851996:UEX851996 UOO851996:UOT851996 UYK851996:UYP851996 VIG851996:VIL851996 VSC851996:VSH851996 WBY851996:WCD851996 WLU851996:WLZ851996 WVQ851996:WVV851996 I917532:N917532 JE917532:JJ917532 TA917532:TF917532 ACW917532:ADB917532 AMS917532:AMX917532 AWO917532:AWT917532 BGK917532:BGP917532 BQG917532:BQL917532 CAC917532:CAH917532 CJY917532:CKD917532 CTU917532:CTZ917532 DDQ917532:DDV917532 DNM917532:DNR917532 DXI917532:DXN917532 EHE917532:EHJ917532 ERA917532:ERF917532 FAW917532:FBB917532 FKS917532:FKX917532 FUO917532:FUT917532 GEK917532:GEP917532 GOG917532:GOL917532 GYC917532:GYH917532 HHY917532:HID917532 HRU917532:HRZ917532 IBQ917532:IBV917532 ILM917532:ILR917532 IVI917532:IVN917532 JFE917532:JFJ917532 JPA917532:JPF917532 JYW917532:JZB917532 KIS917532:KIX917532 KSO917532:KST917532 LCK917532:LCP917532 LMG917532:LML917532 LWC917532:LWH917532 MFY917532:MGD917532 MPU917532:MPZ917532 MZQ917532:MZV917532 NJM917532:NJR917532 NTI917532:NTN917532 ODE917532:ODJ917532 ONA917532:ONF917532 OWW917532:OXB917532 PGS917532:PGX917532 PQO917532:PQT917532 QAK917532:QAP917532 QKG917532:QKL917532 QUC917532:QUH917532 RDY917532:RED917532 RNU917532:RNZ917532 RXQ917532:RXV917532 SHM917532:SHR917532 SRI917532:SRN917532 TBE917532:TBJ917532 TLA917532:TLF917532 TUW917532:TVB917532 UES917532:UEX917532 UOO917532:UOT917532 UYK917532:UYP917532 VIG917532:VIL917532 VSC917532:VSH917532 WBY917532:WCD917532 WLU917532:WLZ917532 WVQ917532:WVV917532 I983068:N983068 JE983068:JJ983068 TA983068:TF983068 ACW983068:ADB983068 AMS983068:AMX983068 AWO983068:AWT983068 BGK983068:BGP983068 BQG983068:BQL983068 CAC983068:CAH983068 CJY983068:CKD983068 CTU983068:CTZ983068 DDQ983068:DDV983068 DNM983068:DNR983068 DXI983068:DXN983068 EHE983068:EHJ983068 ERA983068:ERF983068 FAW983068:FBB983068 FKS983068:FKX983068 FUO983068:FUT983068 GEK983068:GEP983068 GOG983068:GOL983068 GYC983068:GYH983068 HHY983068:HID983068 HRU983068:HRZ983068 IBQ983068:IBV983068 ILM983068:ILR983068 IVI983068:IVN983068 JFE983068:JFJ983068 JPA983068:JPF983068 JYW983068:JZB983068 KIS983068:KIX983068 KSO983068:KST983068 LCK983068:LCP983068 LMG983068:LML983068 LWC983068:LWH983068 MFY983068:MGD983068 MPU983068:MPZ983068 MZQ983068:MZV983068 NJM983068:NJR983068 NTI983068:NTN983068 ODE983068:ODJ983068 ONA983068:ONF983068 OWW983068:OXB983068 PGS983068:PGX983068 PQO983068:PQT983068 QAK983068:QAP983068 QKG983068:QKL983068 QUC983068:QUH983068 RDY983068:RED983068 RNU983068:RNZ983068 RXQ983068:RXV983068 SHM983068:SHR983068 SRI983068:SRN983068 TBE983068:TBJ983068 TLA983068:TLF983068 TUW983068:TVB983068 UES983068:UEX983068 UOO983068:UOT983068 UYK983068:UYP983068 VIG983068:VIL983068 VSC983068:VSH983068 WBY983068:WCD983068 WLU983068:WLZ983068 WVQ983068:WVV983068 I24:N24 JE24:JJ24 TA24:TF24 ACW24:ADB24 AMS24:AMX24 AWO24:AWT24 BGK24:BGP24 BQG24:BQL24 CAC24:CAH24 CJY24:CKD24 CTU24:CTZ24 DDQ24:DDV24 DNM24:DNR24 DXI24:DXN24 EHE24:EHJ24 ERA24:ERF24 FAW24:FBB24 FKS24:FKX24 FUO24:FUT24 GEK24:GEP24 GOG24:GOL24 GYC24:GYH24 HHY24:HID24 HRU24:HRZ24 IBQ24:IBV24 ILM24:ILR24 IVI24:IVN24 JFE24:JFJ24 JPA24:JPF24 JYW24:JZB24 KIS24:KIX24 KSO24:KST24 LCK24:LCP24 LMG24:LML24 LWC24:LWH24 MFY24:MGD24 MPU24:MPZ24 MZQ24:MZV24 NJM24:NJR24 NTI24:NTN24 ODE24:ODJ24 ONA24:ONF24 OWW24:OXB24 PGS24:PGX24 PQO24:PQT24 QAK24:QAP24 QKG24:QKL24 QUC24:QUH24 RDY24:RED24 RNU24:RNZ24 RXQ24:RXV24 SHM24:SHR24 SRI24:SRN24 TBE24:TBJ24 TLA24:TLF24 TUW24:TVB24 UES24:UEX24 UOO24:UOT24 UYK24:UYP24 VIG24:VIL24 VSC24:VSH24 WBY24:WCD24 WLU24:WLZ24 WVQ24:WVV24 I65562:N65562 JE65562:JJ65562 TA65562:TF65562 ACW65562:ADB65562 AMS65562:AMX65562 AWO65562:AWT65562 BGK65562:BGP65562 BQG65562:BQL65562 CAC65562:CAH65562 CJY65562:CKD65562 CTU65562:CTZ65562 DDQ65562:DDV65562 DNM65562:DNR65562 DXI65562:DXN65562 EHE65562:EHJ65562 ERA65562:ERF65562 FAW65562:FBB65562 FKS65562:FKX65562 FUO65562:FUT65562 GEK65562:GEP65562 GOG65562:GOL65562 GYC65562:GYH65562 HHY65562:HID65562 HRU65562:HRZ65562 IBQ65562:IBV65562 ILM65562:ILR65562 IVI65562:IVN65562 JFE65562:JFJ65562 JPA65562:JPF65562 JYW65562:JZB65562 KIS65562:KIX65562 KSO65562:KST65562 LCK65562:LCP65562 LMG65562:LML65562 LWC65562:LWH65562 MFY65562:MGD65562 MPU65562:MPZ65562 MZQ65562:MZV65562 NJM65562:NJR65562 NTI65562:NTN65562 ODE65562:ODJ65562 ONA65562:ONF65562 OWW65562:OXB65562 PGS65562:PGX65562 PQO65562:PQT65562 QAK65562:QAP65562 QKG65562:QKL65562 QUC65562:QUH65562 RDY65562:RED65562 RNU65562:RNZ65562 RXQ65562:RXV65562 SHM65562:SHR65562 SRI65562:SRN65562 TBE65562:TBJ65562 TLA65562:TLF65562 TUW65562:TVB65562 UES65562:UEX65562 UOO65562:UOT65562 UYK65562:UYP65562 VIG65562:VIL65562 VSC65562:VSH65562 WBY65562:WCD65562 WLU65562:WLZ65562 WVQ65562:WVV65562 I131098:N131098 JE131098:JJ131098 TA131098:TF131098 ACW131098:ADB131098 AMS131098:AMX131098 AWO131098:AWT131098 BGK131098:BGP131098 BQG131098:BQL131098 CAC131098:CAH131098 CJY131098:CKD131098 CTU131098:CTZ131098 DDQ131098:DDV131098 DNM131098:DNR131098 DXI131098:DXN131098 EHE131098:EHJ131098 ERA131098:ERF131098 FAW131098:FBB131098 FKS131098:FKX131098 FUO131098:FUT131098 GEK131098:GEP131098 GOG131098:GOL131098 GYC131098:GYH131098 HHY131098:HID131098 HRU131098:HRZ131098 IBQ131098:IBV131098 ILM131098:ILR131098 IVI131098:IVN131098 JFE131098:JFJ131098 JPA131098:JPF131098 JYW131098:JZB131098 KIS131098:KIX131098 KSO131098:KST131098 LCK131098:LCP131098 LMG131098:LML131098 LWC131098:LWH131098 MFY131098:MGD131098 MPU131098:MPZ131098 MZQ131098:MZV131098 NJM131098:NJR131098 NTI131098:NTN131098 ODE131098:ODJ131098 ONA131098:ONF131098 OWW131098:OXB131098 PGS131098:PGX131098 PQO131098:PQT131098 QAK131098:QAP131098 QKG131098:QKL131098 QUC131098:QUH131098 RDY131098:RED131098 RNU131098:RNZ131098 RXQ131098:RXV131098 SHM131098:SHR131098 SRI131098:SRN131098 TBE131098:TBJ131098 TLA131098:TLF131098 TUW131098:TVB131098 UES131098:UEX131098 UOO131098:UOT131098 UYK131098:UYP131098 VIG131098:VIL131098 VSC131098:VSH131098 WBY131098:WCD131098 WLU131098:WLZ131098 WVQ131098:WVV131098 I196634:N196634 JE196634:JJ196634 TA196634:TF196634 ACW196634:ADB196634 AMS196634:AMX196634 AWO196634:AWT196634 BGK196634:BGP196634 BQG196634:BQL196634 CAC196634:CAH196634 CJY196634:CKD196634 CTU196634:CTZ196634 DDQ196634:DDV196634 DNM196634:DNR196634 DXI196634:DXN196634 EHE196634:EHJ196634 ERA196634:ERF196634 FAW196634:FBB196634 FKS196634:FKX196634 FUO196634:FUT196634 GEK196634:GEP196634 GOG196634:GOL196634 GYC196634:GYH196634 HHY196634:HID196634 HRU196634:HRZ196634 IBQ196634:IBV196634 ILM196634:ILR196634 IVI196634:IVN196634 JFE196634:JFJ196634 JPA196634:JPF196634 JYW196634:JZB196634 KIS196634:KIX196634 KSO196634:KST196634 LCK196634:LCP196634 LMG196634:LML196634 LWC196634:LWH196634 MFY196634:MGD196634 MPU196634:MPZ196634 MZQ196634:MZV196634 NJM196634:NJR196634 NTI196634:NTN196634 ODE196634:ODJ196634 ONA196634:ONF196634 OWW196634:OXB196634 PGS196634:PGX196634 PQO196634:PQT196634 QAK196634:QAP196634 QKG196634:QKL196634 QUC196634:QUH196634 RDY196634:RED196634 RNU196634:RNZ196634 RXQ196634:RXV196634 SHM196634:SHR196634 SRI196634:SRN196634 TBE196634:TBJ196634 TLA196634:TLF196634 TUW196634:TVB196634 UES196634:UEX196634 UOO196634:UOT196634 UYK196634:UYP196634 VIG196634:VIL196634 VSC196634:VSH196634 WBY196634:WCD196634 WLU196634:WLZ196634 WVQ196634:WVV196634 I262170:N262170 JE262170:JJ262170 TA262170:TF262170 ACW262170:ADB262170 AMS262170:AMX262170 AWO262170:AWT262170 BGK262170:BGP262170 BQG262170:BQL262170 CAC262170:CAH262170 CJY262170:CKD262170 CTU262170:CTZ262170 DDQ262170:DDV262170 DNM262170:DNR262170 DXI262170:DXN262170 EHE262170:EHJ262170 ERA262170:ERF262170 FAW262170:FBB262170 FKS262170:FKX262170 FUO262170:FUT262170 GEK262170:GEP262170 GOG262170:GOL262170 GYC262170:GYH262170 HHY262170:HID262170 HRU262170:HRZ262170 IBQ262170:IBV262170 ILM262170:ILR262170 IVI262170:IVN262170 JFE262170:JFJ262170 JPA262170:JPF262170 JYW262170:JZB262170 KIS262170:KIX262170 KSO262170:KST262170 LCK262170:LCP262170 LMG262170:LML262170 LWC262170:LWH262170 MFY262170:MGD262170 MPU262170:MPZ262170 MZQ262170:MZV262170 NJM262170:NJR262170 NTI262170:NTN262170 ODE262170:ODJ262170 ONA262170:ONF262170 OWW262170:OXB262170 PGS262170:PGX262170 PQO262170:PQT262170 QAK262170:QAP262170 QKG262170:QKL262170 QUC262170:QUH262170 RDY262170:RED262170 RNU262170:RNZ262170 RXQ262170:RXV262170 SHM262170:SHR262170 SRI262170:SRN262170 TBE262170:TBJ262170 TLA262170:TLF262170 TUW262170:TVB262170 UES262170:UEX262170 UOO262170:UOT262170 UYK262170:UYP262170 VIG262170:VIL262170 VSC262170:VSH262170 WBY262170:WCD262170 WLU262170:WLZ262170 WVQ262170:WVV262170 I327706:N327706 JE327706:JJ327706 TA327706:TF327706 ACW327706:ADB327706 AMS327706:AMX327706 AWO327706:AWT327706 BGK327706:BGP327706 BQG327706:BQL327706 CAC327706:CAH327706 CJY327706:CKD327706 CTU327706:CTZ327706 DDQ327706:DDV327706 DNM327706:DNR327706 DXI327706:DXN327706 EHE327706:EHJ327706 ERA327706:ERF327706 FAW327706:FBB327706 FKS327706:FKX327706 FUO327706:FUT327706 GEK327706:GEP327706 GOG327706:GOL327706 GYC327706:GYH327706 HHY327706:HID327706 HRU327706:HRZ327706 IBQ327706:IBV327706 ILM327706:ILR327706 IVI327706:IVN327706 JFE327706:JFJ327706 JPA327706:JPF327706 JYW327706:JZB327706 KIS327706:KIX327706 KSO327706:KST327706 LCK327706:LCP327706 LMG327706:LML327706 LWC327706:LWH327706 MFY327706:MGD327706 MPU327706:MPZ327706 MZQ327706:MZV327706 NJM327706:NJR327706 NTI327706:NTN327706 ODE327706:ODJ327706 ONA327706:ONF327706 OWW327706:OXB327706 PGS327706:PGX327706 PQO327706:PQT327706 QAK327706:QAP327706 QKG327706:QKL327706 QUC327706:QUH327706 RDY327706:RED327706 RNU327706:RNZ327706 RXQ327706:RXV327706 SHM327706:SHR327706 SRI327706:SRN327706 TBE327706:TBJ327706 TLA327706:TLF327706 TUW327706:TVB327706 UES327706:UEX327706 UOO327706:UOT327706 UYK327706:UYP327706 VIG327706:VIL327706 VSC327706:VSH327706 WBY327706:WCD327706 WLU327706:WLZ327706 WVQ327706:WVV327706 I393242:N393242 JE393242:JJ393242 TA393242:TF393242 ACW393242:ADB393242 AMS393242:AMX393242 AWO393242:AWT393242 BGK393242:BGP393242 BQG393242:BQL393242 CAC393242:CAH393242 CJY393242:CKD393242 CTU393242:CTZ393242 DDQ393242:DDV393242 DNM393242:DNR393242 DXI393242:DXN393242 EHE393242:EHJ393242 ERA393242:ERF393242 FAW393242:FBB393242 FKS393242:FKX393242 FUO393242:FUT393242 GEK393242:GEP393242 GOG393242:GOL393242 GYC393242:GYH393242 HHY393242:HID393242 HRU393242:HRZ393242 IBQ393242:IBV393242 ILM393242:ILR393242 IVI393242:IVN393242 JFE393242:JFJ393242 JPA393242:JPF393242 JYW393242:JZB393242 KIS393242:KIX393242 KSO393242:KST393242 LCK393242:LCP393242 LMG393242:LML393242 LWC393242:LWH393242 MFY393242:MGD393242 MPU393242:MPZ393242 MZQ393242:MZV393242 NJM393242:NJR393242 NTI393242:NTN393242 ODE393242:ODJ393242 ONA393242:ONF393242 OWW393242:OXB393242 PGS393242:PGX393242 PQO393242:PQT393242 QAK393242:QAP393242 QKG393242:QKL393242 QUC393242:QUH393242 RDY393242:RED393242 RNU393242:RNZ393242 RXQ393242:RXV393242 SHM393242:SHR393242 SRI393242:SRN393242 TBE393242:TBJ393242 TLA393242:TLF393242 TUW393242:TVB393242 UES393242:UEX393242 UOO393242:UOT393242 UYK393242:UYP393242 VIG393242:VIL393242 VSC393242:VSH393242 WBY393242:WCD393242 WLU393242:WLZ393242 WVQ393242:WVV393242 I458778:N458778 JE458778:JJ458778 TA458778:TF458778 ACW458778:ADB458778 AMS458778:AMX458778 AWO458778:AWT458778 BGK458778:BGP458778 BQG458778:BQL458778 CAC458778:CAH458778 CJY458778:CKD458778 CTU458778:CTZ458778 DDQ458778:DDV458778 DNM458778:DNR458778 DXI458778:DXN458778 EHE458778:EHJ458778 ERA458778:ERF458778 FAW458778:FBB458778 FKS458778:FKX458778 FUO458778:FUT458778 GEK458778:GEP458778 GOG458778:GOL458778 GYC458778:GYH458778 HHY458778:HID458778 HRU458778:HRZ458778 IBQ458778:IBV458778 ILM458778:ILR458778 IVI458778:IVN458778 JFE458778:JFJ458778 JPA458778:JPF458778 JYW458778:JZB458778 KIS458778:KIX458778 KSO458778:KST458778 LCK458778:LCP458778 LMG458778:LML458778 LWC458778:LWH458778 MFY458778:MGD458778 MPU458778:MPZ458778 MZQ458778:MZV458778 NJM458778:NJR458778 NTI458778:NTN458778 ODE458778:ODJ458778 ONA458778:ONF458778 OWW458778:OXB458778 PGS458778:PGX458778 PQO458778:PQT458778 QAK458778:QAP458778 QKG458778:QKL458778 QUC458778:QUH458778 RDY458778:RED458778 RNU458778:RNZ458778 RXQ458778:RXV458778 SHM458778:SHR458778 SRI458778:SRN458778 TBE458778:TBJ458778 TLA458778:TLF458778 TUW458778:TVB458778 UES458778:UEX458778 UOO458778:UOT458778 UYK458778:UYP458778 VIG458778:VIL458778 VSC458778:VSH458778 WBY458778:WCD458778 WLU458778:WLZ458778 WVQ458778:WVV458778 I524314:N524314 JE524314:JJ524314 TA524314:TF524314 ACW524314:ADB524314 AMS524314:AMX524314 AWO524314:AWT524314 BGK524314:BGP524314 BQG524314:BQL524314 CAC524314:CAH524314 CJY524314:CKD524314 CTU524314:CTZ524314 DDQ524314:DDV524314 DNM524314:DNR524314 DXI524314:DXN524314 EHE524314:EHJ524314 ERA524314:ERF524314 FAW524314:FBB524314 FKS524314:FKX524314 FUO524314:FUT524314 GEK524314:GEP524314 GOG524314:GOL524314 GYC524314:GYH524314 HHY524314:HID524314 HRU524314:HRZ524314 IBQ524314:IBV524314 ILM524314:ILR524314 IVI524314:IVN524314 JFE524314:JFJ524314 JPA524314:JPF524314 JYW524314:JZB524314 KIS524314:KIX524314 KSO524314:KST524314 LCK524314:LCP524314 LMG524314:LML524314 LWC524314:LWH524314 MFY524314:MGD524314 MPU524314:MPZ524314 MZQ524314:MZV524314 NJM524314:NJR524314 NTI524314:NTN524314 ODE524314:ODJ524314 ONA524314:ONF524314 OWW524314:OXB524314 PGS524314:PGX524314 PQO524314:PQT524314 QAK524314:QAP524314 QKG524314:QKL524314 QUC524314:QUH524314 RDY524314:RED524314 RNU524314:RNZ524314 RXQ524314:RXV524314 SHM524314:SHR524314 SRI524314:SRN524314 TBE524314:TBJ524314 TLA524314:TLF524314 TUW524314:TVB524314 UES524314:UEX524314 UOO524314:UOT524314 UYK524314:UYP524314 VIG524314:VIL524314 VSC524314:VSH524314 WBY524314:WCD524314 WLU524314:WLZ524314 WVQ524314:WVV524314 I589850:N589850 JE589850:JJ589850 TA589850:TF589850 ACW589850:ADB589850 AMS589850:AMX589850 AWO589850:AWT589850 BGK589850:BGP589850 BQG589850:BQL589850 CAC589850:CAH589850 CJY589850:CKD589850 CTU589850:CTZ589850 DDQ589850:DDV589850 DNM589850:DNR589850 DXI589850:DXN589850 EHE589850:EHJ589850 ERA589850:ERF589850 FAW589850:FBB589850 FKS589850:FKX589850 FUO589850:FUT589850 GEK589850:GEP589850 GOG589850:GOL589850 GYC589850:GYH589850 HHY589850:HID589850 HRU589850:HRZ589850 IBQ589850:IBV589850 ILM589850:ILR589850 IVI589850:IVN589850 JFE589850:JFJ589850 JPA589850:JPF589850 JYW589850:JZB589850 KIS589850:KIX589850 KSO589850:KST589850 LCK589850:LCP589850 LMG589850:LML589850 LWC589850:LWH589850 MFY589850:MGD589850 MPU589850:MPZ589850 MZQ589850:MZV589850 NJM589850:NJR589850 NTI589850:NTN589850 ODE589850:ODJ589850 ONA589850:ONF589850 OWW589850:OXB589850 PGS589850:PGX589850 PQO589850:PQT589850 QAK589850:QAP589850 QKG589850:QKL589850 QUC589850:QUH589850 RDY589850:RED589850 RNU589850:RNZ589850 RXQ589850:RXV589850 SHM589850:SHR589850 SRI589850:SRN589850 TBE589850:TBJ589850 TLA589850:TLF589850 TUW589850:TVB589850 UES589850:UEX589850 UOO589850:UOT589850 UYK589850:UYP589850 VIG589850:VIL589850 VSC589850:VSH589850 WBY589850:WCD589850 WLU589850:WLZ589850 WVQ589850:WVV589850 I655386:N655386 JE655386:JJ655386 TA655386:TF655386 ACW655386:ADB655386 AMS655386:AMX655386 AWO655386:AWT655386 BGK655386:BGP655386 BQG655386:BQL655386 CAC655386:CAH655386 CJY655386:CKD655386 CTU655386:CTZ655386 DDQ655386:DDV655386 DNM655386:DNR655386 DXI655386:DXN655386 EHE655386:EHJ655386 ERA655386:ERF655386 FAW655386:FBB655386 FKS655386:FKX655386 FUO655386:FUT655386 GEK655386:GEP655386 GOG655386:GOL655386 GYC655386:GYH655386 HHY655386:HID655386 HRU655386:HRZ655386 IBQ655386:IBV655386 ILM655386:ILR655386 IVI655386:IVN655386 JFE655386:JFJ655386 JPA655386:JPF655386 JYW655386:JZB655386 KIS655386:KIX655386 KSO655386:KST655386 LCK655386:LCP655386 LMG655386:LML655386 LWC655386:LWH655386 MFY655386:MGD655386 MPU655386:MPZ655386 MZQ655386:MZV655386 NJM655386:NJR655386 NTI655386:NTN655386 ODE655386:ODJ655386 ONA655386:ONF655386 OWW655386:OXB655386 PGS655386:PGX655386 PQO655386:PQT655386 QAK655386:QAP655386 QKG655386:QKL655386 QUC655386:QUH655386 RDY655386:RED655386 RNU655386:RNZ655386 RXQ655386:RXV655386 SHM655386:SHR655386 SRI655386:SRN655386 TBE655386:TBJ655386 TLA655386:TLF655386 TUW655386:TVB655386 UES655386:UEX655386 UOO655386:UOT655386 UYK655386:UYP655386 VIG655386:VIL655386 VSC655386:VSH655386 WBY655386:WCD655386 WLU655386:WLZ655386 WVQ655386:WVV655386 I720922:N720922 JE720922:JJ720922 TA720922:TF720922 ACW720922:ADB720922 AMS720922:AMX720922 AWO720922:AWT720922 BGK720922:BGP720922 BQG720922:BQL720922 CAC720922:CAH720922 CJY720922:CKD720922 CTU720922:CTZ720922 DDQ720922:DDV720922 DNM720922:DNR720922 DXI720922:DXN720922 EHE720922:EHJ720922 ERA720922:ERF720922 FAW720922:FBB720922 FKS720922:FKX720922 FUO720922:FUT720922 GEK720922:GEP720922 GOG720922:GOL720922 GYC720922:GYH720922 HHY720922:HID720922 HRU720922:HRZ720922 IBQ720922:IBV720922 ILM720922:ILR720922 IVI720922:IVN720922 JFE720922:JFJ720922 JPA720922:JPF720922 JYW720922:JZB720922 KIS720922:KIX720922 KSO720922:KST720922 LCK720922:LCP720922 LMG720922:LML720922 LWC720922:LWH720922 MFY720922:MGD720922 MPU720922:MPZ720922 MZQ720922:MZV720922 NJM720922:NJR720922 NTI720922:NTN720922 ODE720922:ODJ720922 ONA720922:ONF720922 OWW720922:OXB720922 PGS720922:PGX720922 PQO720922:PQT720922 QAK720922:QAP720922 QKG720922:QKL720922 QUC720922:QUH720922 RDY720922:RED720922 RNU720922:RNZ720922 RXQ720922:RXV720922 SHM720922:SHR720922 SRI720922:SRN720922 TBE720922:TBJ720922 TLA720922:TLF720922 TUW720922:TVB720922 UES720922:UEX720922 UOO720922:UOT720922 UYK720922:UYP720922 VIG720922:VIL720922 VSC720922:VSH720922 WBY720922:WCD720922 WLU720922:WLZ720922 WVQ720922:WVV720922 I786458:N786458 JE786458:JJ786458 TA786458:TF786458 ACW786458:ADB786458 AMS786458:AMX786458 AWO786458:AWT786458 BGK786458:BGP786458 BQG786458:BQL786458 CAC786458:CAH786458 CJY786458:CKD786458 CTU786458:CTZ786458 DDQ786458:DDV786458 DNM786458:DNR786458 DXI786458:DXN786458 EHE786458:EHJ786458 ERA786458:ERF786458 FAW786458:FBB786458 FKS786458:FKX786458 FUO786458:FUT786458 GEK786458:GEP786458 GOG786458:GOL786458 GYC786458:GYH786458 HHY786458:HID786458 HRU786458:HRZ786458 IBQ786458:IBV786458 ILM786458:ILR786458 IVI786458:IVN786458 JFE786458:JFJ786458 JPA786458:JPF786458 JYW786458:JZB786458 KIS786458:KIX786458 KSO786458:KST786458 LCK786458:LCP786458 LMG786458:LML786458 LWC786458:LWH786458 MFY786458:MGD786458 MPU786458:MPZ786458 MZQ786458:MZV786458 NJM786458:NJR786458 NTI786458:NTN786458 ODE786458:ODJ786458 ONA786458:ONF786458 OWW786458:OXB786458 PGS786458:PGX786458 PQO786458:PQT786458 QAK786458:QAP786458 QKG786458:QKL786458 QUC786458:QUH786458 RDY786458:RED786458 RNU786458:RNZ786458 RXQ786458:RXV786458 SHM786458:SHR786458 SRI786458:SRN786458 TBE786458:TBJ786458 TLA786458:TLF786458 TUW786458:TVB786458 UES786458:UEX786458 UOO786458:UOT786458 UYK786458:UYP786458 VIG786458:VIL786458 VSC786458:VSH786458 WBY786458:WCD786458 WLU786458:WLZ786458 WVQ786458:WVV786458 I851994:N851994 JE851994:JJ851994 TA851994:TF851994 ACW851994:ADB851994 AMS851994:AMX851994 AWO851994:AWT851994 BGK851994:BGP851994 BQG851994:BQL851994 CAC851994:CAH851994 CJY851994:CKD851994 CTU851994:CTZ851994 DDQ851994:DDV851994 DNM851994:DNR851994 DXI851994:DXN851994 EHE851994:EHJ851994 ERA851994:ERF851994 FAW851994:FBB851994 FKS851994:FKX851994 FUO851994:FUT851994 GEK851994:GEP851994 GOG851994:GOL851994 GYC851994:GYH851994 HHY851994:HID851994 HRU851994:HRZ851994 IBQ851994:IBV851994 ILM851994:ILR851994 IVI851994:IVN851994 JFE851994:JFJ851994 JPA851994:JPF851994 JYW851994:JZB851994 KIS851994:KIX851994 KSO851994:KST851994 LCK851994:LCP851994 LMG851994:LML851994 LWC851994:LWH851994 MFY851994:MGD851994 MPU851994:MPZ851994 MZQ851994:MZV851994 NJM851994:NJR851994 NTI851994:NTN851994 ODE851994:ODJ851994 ONA851994:ONF851994 OWW851994:OXB851994 PGS851994:PGX851994 PQO851994:PQT851994 QAK851994:QAP851994 QKG851994:QKL851994 QUC851994:QUH851994 RDY851994:RED851994 RNU851994:RNZ851994 RXQ851994:RXV851994 SHM851994:SHR851994 SRI851994:SRN851994 TBE851994:TBJ851994 TLA851994:TLF851994 TUW851994:TVB851994 UES851994:UEX851994 UOO851994:UOT851994 UYK851994:UYP851994 VIG851994:VIL851994 VSC851994:VSH851994 WBY851994:WCD851994 WLU851994:WLZ851994 WVQ851994:WVV851994 I917530:N917530 JE917530:JJ917530 TA917530:TF917530 ACW917530:ADB917530 AMS917530:AMX917530 AWO917530:AWT917530 BGK917530:BGP917530 BQG917530:BQL917530 CAC917530:CAH917530 CJY917530:CKD917530 CTU917530:CTZ917530 DDQ917530:DDV917530 DNM917530:DNR917530 DXI917530:DXN917530 EHE917530:EHJ917530 ERA917530:ERF917530 FAW917530:FBB917530 FKS917530:FKX917530 FUO917530:FUT917530 GEK917530:GEP917530 GOG917530:GOL917530 GYC917530:GYH917530 HHY917530:HID917530 HRU917530:HRZ917530 IBQ917530:IBV917530 ILM917530:ILR917530 IVI917530:IVN917530 JFE917530:JFJ917530 JPA917530:JPF917530 JYW917530:JZB917530 KIS917530:KIX917530 KSO917530:KST917530 LCK917530:LCP917530 LMG917530:LML917530 LWC917530:LWH917530 MFY917530:MGD917530 MPU917530:MPZ917530 MZQ917530:MZV917530 NJM917530:NJR917530 NTI917530:NTN917530 ODE917530:ODJ917530 ONA917530:ONF917530 OWW917530:OXB917530 PGS917530:PGX917530 PQO917530:PQT917530 QAK917530:QAP917530 QKG917530:QKL917530 QUC917530:QUH917530 RDY917530:RED917530 RNU917530:RNZ917530 RXQ917530:RXV917530 SHM917530:SHR917530 SRI917530:SRN917530 TBE917530:TBJ917530 TLA917530:TLF917530 TUW917530:TVB917530 UES917530:UEX917530 UOO917530:UOT917530 UYK917530:UYP917530 VIG917530:VIL917530 VSC917530:VSH917530 WBY917530:WCD917530 WLU917530:WLZ917530 WVQ917530:WVV917530 I983066:N983066 JE983066:JJ983066 TA983066:TF983066 ACW983066:ADB983066 AMS983066:AMX983066 AWO983066:AWT983066 BGK983066:BGP983066 BQG983066:BQL983066 CAC983066:CAH983066 CJY983066:CKD983066 CTU983066:CTZ983066 DDQ983066:DDV983066 DNM983066:DNR983066 DXI983066:DXN983066 EHE983066:EHJ983066 ERA983066:ERF983066 FAW983066:FBB983066 FKS983066:FKX983066 FUO983066:FUT983066 GEK983066:GEP983066 GOG983066:GOL983066 GYC983066:GYH983066 HHY983066:HID983066 HRU983066:HRZ983066 IBQ983066:IBV983066 ILM983066:ILR983066 IVI983066:IVN983066 JFE983066:JFJ983066 JPA983066:JPF983066 JYW983066:JZB983066 KIS983066:KIX983066 KSO983066:KST983066 LCK983066:LCP983066 LMG983066:LML983066 LWC983066:LWH983066 MFY983066:MGD983066 MPU983066:MPZ983066 MZQ983066:MZV983066 NJM983066:NJR983066 NTI983066:NTN983066 ODE983066:ODJ983066 ONA983066:ONF983066 OWW983066:OXB983066 PGS983066:PGX983066 PQO983066:PQT983066 QAK983066:QAP983066 QKG983066:QKL983066 QUC983066:QUH983066 RDY983066:RED983066 RNU983066:RNZ983066 RXQ983066:RXV983066 SHM983066:SHR983066 SRI983066:SRN983066 TBE983066:TBJ983066 TLA983066:TLF983066 TUW983066:TVB983066 UES983066:UEX983066 UOO983066:UOT983066 UYK983066:UYP983066 VIG983066:VIL983066 VSC983066:VSH983066 WBY983066:WCD983066 WLU983066:WLZ983066 I26:N26" xr:uid="{B943D443-68BC-4800-B33D-607EEF3BFA7A}">
      <formula1>$B$60:$B$90</formula1>
    </dataValidation>
  </dataValidations>
  <hyperlinks>
    <hyperlink ref="Q40" r:id="rId1" display="EEM Website" xr:uid="{27183BDD-5FD3-4710-A094-450313E5B64C}"/>
    <hyperlink ref="Q40:U42" r:id="rId2" display="visit EEM Web page for the latest update factors" xr:uid="{23726887-8FA9-4852-8B87-B29313D3B553}"/>
    <hyperlink ref="Q40:V42" r:id="rId3" display="visit MBCM Web page for the latest update factors" xr:uid="{6C04D5B5-053C-434C-9CC5-8DC095FC1FF4}"/>
  </hyperlinks>
  <printOptions horizontalCentered="1"/>
  <pageMargins left="0.78740157480314965" right="0.74803149606299213" top="0.98425196850393704" bottom="0.98425196850393704" header="0.51181102362204722" footer="0.51181102362204722"/>
  <pageSetup paperSize="9" scale="89" orientation="portrait" r:id="rId4"/>
  <headerFooter scaleWithDoc="0" alignWithMargins="0">
    <oddHeader>&amp;L&amp;"-,Regular"&amp;8&amp;F&amp;R&amp;"-,Regular"&amp;8&amp;A
_________________________________________________________________________</oddHeader>
    <oddFooter>&amp;L&amp;"-,Regular"&amp;8______________________________________________________________________________
NZ Transport Agency’s Economic evaluation manual 
Effective from Jul 2013</oddFooter>
  </headerFooter>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36857-99E5-49E5-80CB-90EFAE65081C}">
  <sheetPr>
    <pageSetUpPr fitToPage="1"/>
  </sheetPr>
  <dimension ref="A1:AB87"/>
  <sheetViews>
    <sheetView topLeftCell="A23" zoomScale="110" zoomScaleNormal="110" workbookViewId="0">
      <selection activeCell="C20" sqref="C20"/>
    </sheetView>
  </sheetViews>
  <sheetFormatPr defaultColWidth="7.75" defaultRowHeight="13.5"/>
  <cols>
    <col min="1" max="1" width="3.08203125" style="160" customWidth="1"/>
    <col min="2" max="2" width="7.5" style="160" customWidth="1"/>
    <col min="3" max="3" width="31.08203125" style="160" customWidth="1"/>
    <col min="4" max="4" width="11.25" style="160" customWidth="1"/>
    <col min="5" max="5" width="1.25" style="160" customWidth="1"/>
    <col min="6" max="7" width="6.25" style="160" customWidth="1"/>
    <col min="8" max="8" width="12.58203125" style="160" customWidth="1"/>
    <col min="9" max="9" width="3.08203125" style="160" customWidth="1"/>
    <col min="10" max="12" width="7.75" style="160"/>
    <col min="13" max="13" width="12.58203125" style="160" customWidth="1"/>
    <col min="14" max="256" width="7.75" style="160"/>
    <col min="257" max="257" width="3.08203125" style="160" customWidth="1"/>
    <col min="258" max="258" width="7.5" style="160" customWidth="1"/>
    <col min="259" max="259" width="31.08203125" style="160" customWidth="1"/>
    <col min="260" max="260" width="11.25" style="160" customWidth="1"/>
    <col min="261" max="261" width="1.25" style="160" customWidth="1"/>
    <col min="262" max="263" width="6.25" style="160" customWidth="1"/>
    <col min="264" max="264" width="12.58203125" style="160" customWidth="1"/>
    <col min="265" max="265" width="3.08203125" style="160" customWidth="1"/>
    <col min="266" max="268" width="7.75" style="160"/>
    <col min="269" max="269" width="12.58203125" style="160" customWidth="1"/>
    <col min="270" max="512" width="7.75" style="160"/>
    <col min="513" max="513" width="3.08203125" style="160" customWidth="1"/>
    <col min="514" max="514" width="7.5" style="160" customWidth="1"/>
    <col min="515" max="515" width="31.08203125" style="160" customWidth="1"/>
    <col min="516" max="516" width="11.25" style="160" customWidth="1"/>
    <col min="517" max="517" width="1.25" style="160" customWidth="1"/>
    <col min="518" max="519" width="6.25" style="160" customWidth="1"/>
    <col min="520" max="520" width="12.58203125" style="160" customWidth="1"/>
    <col min="521" max="521" width="3.08203125" style="160" customWidth="1"/>
    <col min="522" max="524" width="7.75" style="160"/>
    <col min="525" max="525" width="12.58203125" style="160" customWidth="1"/>
    <col min="526" max="768" width="7.75" style="160"/>
    <col min="769" max="769" width="3.08203125" style="160" customWidth="1"/>
    <col min="770" max="770" width="7.5" style="160" customWidth="1"/>
    <col min="771" max="771" width="31.08203125" style="160" customWidth="1"/>
    <col min="772" max="772" width="11.25" style="160" customWidth="1"/>
    <col min="773" max="773" width="1.25" style="160" customWidth="1"/>
    <col min="774" max="775" width="6.25" style="160" customWidth="1"/>
    <col min="776" max="776" width="12.58203125" style="160" customWidth="1"/>
    <col min="777" max="777" width="3.08203125" style="160" customWidth="1"/>
    <col min="778" max="780" width="7.75" style="160"/>
    <col min="781" max="781" width="12.58203125" style="160" customWidth="1"/>
    <col min="782" max="1024" width="7.75" style="160"/>
    <col min="1025" max="1025" width="3.08203125" style="160" customWidth="1"/>
    <col min="1026" max="1026" width="7.5" style="160" customWidth="1"/>
    <col min="1027" max="1027" width="31.08203125" style="160" customWidth="1"/>
    <col min="1028" max="1028" width="11.25" style="160" customWidth="1"/>
    <col min="1029" max="1029" width="1.25" style="160" customWidth="1"/>
    <col min="1030" max="1031" width="6.25" style="160" customWidth="1"/>
    <col min="1032" max="1032" width="12.58203125" style="160" customWidth="1"/>
    <col min="1033" max="1033" width="3.08203125" style="160" customWidth="1"/>
    <col min="1034" max="1036" width="7.75" style="160"/>
    <col min="1037" max="1037" width="12.58203125" style="160" customWidth="1"/>
    <col min="1038" max="1280" width="7.75" style="160"/>
    <col min="1281" max="1281" width="3.08203125" style="160" customWidth="1"/>
    <col min="1282" max="1282" width="7.5" style="160" customWidth="1"/>
    <col min="1283" max="1283" width="31.08203125" style="160" customWidth="1"/>
    <col min="1284" max="1284" width="11.25" style="160" customWidth="1"/>
    <col min="1285" max="1285" width="1.25" style="160" customWidth="1"/>
    <col min="1286" max="1287" width="6.25" style="160" customWidth="1"/>
    <col min="1288" max="1288" width="12.58203125" style="160" customWidth="1"/>
    <col min="1289" max="1289" width="3.08203125" style="160" customWidth="1"/>
    <col min="1290" max="1292" width="7.75" style="160"/>
    <col min="1293" max="1293" width="12.58203125" style="160" customWidth="1"/>
    <col min="1294" max="1536" width="7.75" style="160"/>
    <col min="1537" max="1537" width="3.08203125" style="160" customWidth="1"/>
    <col min="1538" max="1538" width="7.5" style="160" customWidth="1"/>
    <col min="1539" max="1539" width="31.08203125" style="160" customWidth="1"/>
    <col min="1540" max="1540" width="11.25" style="160" customWidth="1"/>
    <col min="1541" max="1541" width="1.25" style="160" customWidth="1"/>
    <col min="1542" max="1543" width="6.25" style="160" customWidth="1"/>
    <col min="1544" max="1544" width="12.58203125" style="160" customWidth="1"/>
    <col min="1545" max="1545" width="3.08203125" style="160" customWidth="1"/>
    <col min="1546" max="1548" width="7.75" style="160"/>
    <col min="1549" max="1549" width="12.58203125" style="160" customWidth="1"/>
    <col min="1550" max="1792" width="7.75" style="160"/>
    <col min="1793" max="1793" width="3.08203125" style="160" customWidth="1"/>
    <col min="1794" max="1794" width="7.5" style="160" customWidth="1"/>
    <col min="1795" max="1795" width="31.08203125" style="160" customWidth="1"/>
    <col min="1796" max="1796" width="11.25" style="160" customWidth="1"/>
    <col min="1797" max="1797" width="1.25" style="160" customWidth="1"/>
    <col min="1798" max="1799" width="6.25" style="160" customWidth="1"/>
    <col min="1800" max="1800" width="12.58203125" style="160" customWidth="1"/>
    <col min="1801" max="1801" width="3.08203125" style="160" customWidth="1"/>
    <col min="1802" max="1804" width="7.75" style="160"/>
    <col min="1805" max="1805" width="12.58203125" style="160" customWidth="1"/>
    <col min="1806" max="2048" width="7.75" style="160"/>
    <col min="2049" max="2049" width="3.08203125" style="160" customWidth="1"/>
    <col min="2050" max="2050" width="7.5" style="160" customWidth="1"/>
    <col min="2051" max="2051" width="31.08203125" style="160" customWidth="1"/>
    <col min="2052" max="2052" width="11.25" style="160" customWidth="1"/>
    <col min="2053" max="2053" width="1.25" style="160" customWidth="1"/>
    <col min="2054" max="2055" width="6.25" style="160" customWidth="1"/>
    <col min="2056" max="2056" width="12.58203125" style="160" customWidth="1"/>
    <col min="2057" max="2057" width="3.08203125" style="160" customWidth="1"/>
    <col min="2058" max="2060" width="7.75" style="160"/>
    <col min="2061" max="2061" width="12.58203125" style="160" customWidth="1"/>
    <col min="2062" max="2304" width="7.75" style="160"/>
    <col min="2305" max="2305" width="3.08203125" style="160" customWidth="1"/>
    <col min="2306" max="2306" width="7.5" style="160" customWidth="1"/>
    <col min="2307" max="2307" width="31.08203125" style="160" customWidth="1"/>
    <col min="2308" max="2308" width="11.25" style="160" customWidth="1"/>
    <col min="2309" max="2309" width="1.25" style="160" customWidth="1"/>
    <col min="2310" max="2311" width="6.25" style="160" customWidth="1"/>
    <col min="2312" max="2312" width="12.58203125" style="160" customWidth="1"/>
    <col min="2313" max="2313" width="3.08203125" style="160" customWidth="1"/>
    <col min="2314" max="2316" width="7.75" style="160"/>
    <col min="2317" max="2317" width="12.58203125" style="160" customWidth="1"/>
    <col min="2318" max="2560" width="7.75" style="160"/>
    <col min="2561" max="2561" width="3.08203125" style="160" customWidth="1"/>
    <col min="2562" max="2562" width="7.5" style="160" customWidth="1"/>
    <col min="2563" max="2563" width="31.08203125" style="160" customWidth="1"/>
    <col min="2564" max="2564" width="11.25" style="160" customWidth="1"/>
    <col min="2565" max="2565" width="1.25" style="160" customWidth="1"/>
    <col min="2566" max="2567" width="6.25" style="160" customWidth="1"/>
    <col min="2568" max="2568" width="12.58203125" style="160" customWidth="1"/>
    <col min="2569" max="2569" width="3.08203125" style="160" customWidth="1"/>
    <col min="2570" max="2572" width="7.75" style="160"/>
    <col min="2573" max="2573" width="12.58203125" style="160" customWidth="1"/>
    <col min="2574" max="2816" width="7.75" style="160"/>
    <col min="2817" max="2817" width="3.08203125" style="160" customWidth="1"/>
    <col min="2818" max="2818" width="7.5" style="160" customWidth="1"/>
    <col min="2819" max="2819" width="31.08203125" style="160" customWidth="1"/>
    <col min="2820" max="2820" width="11.25" style="160" customWidth="1"/>
    <col min="2821" max="2821" width="1.25" style="160" customWidth="1"/>
    <col min="2822" max="2823" width="6.25" style="160" customWidth="1"/>
    <col min="2824" max="2824" width="12.58203125" style="160" customWidth="1"/>
    <col min="2825" max="2825" width="3.08203125" style="160" customWidth="1"/>
    <col min="2826" max="2828" width="7.75" style="160"/>
    <col min="2829" max="2829" width="12.58203125" style="160" customWidth="1"/>
    <col min="2830" max="3072" width="7.75" style="160"/>
    <col min="3073" max="3073" width="3.08203125" style="160" customWidth="1"/>
    <col min="3074" max="3074" width="7.5" style="160" customWidth="1"/>
    <col min="3075" max="3075" width="31.08203125" style="160" customWidth="1"/>
    <col min="3076" max="3076" width="11.25" style="160" customWidth="1"/>
    <col min="3077" max="3077" width="1.25" style="160" customWidth="1"/>
    <col min="3078" max="3079" width="6.25" style="160" customWidth="1"/>
    <col min="3080" max="3080" width="12.58203125" style="160" customWidth="1"/>
    <col min="3081" max="3081" width="3.08203125" style="160" customWidth="1"/>
    <col min="3082" max="3084" width="7.75" style="160"/>
    <col min="3085" max="3085" width="12.58203125" style="160" customWidth="1"/>
    <col min="3086" max="3328" width="7.75" style="160"/>
    <col min="3329" max="3329" width="3.08203125" style="160" customWidth="1"/>
    <col min="3330" max="3330" width="7.5" style="160" customWidth="1"/>
    <col min="3331" max="3331" width="31.08203125" style="160" customWidth="1"/>
    <col min="3332" max="3332" width="11.25" style="160" customWidth="1"/>
    <col min="3333" max="3333" width="1.25" style="160" customWidth="1"/>
    <col min="3334" max="3335" width="6.25" style="160" customWidth="1"/>
    <col min="3336" max="3336" width="12.58203125" style="160" customWidth="1"/>
    <col min="3337" max="3337" width="3.08203125" style="160" customWidth="1"/>
    <col min="3338" max="3340" width="7.75" style="160"/>
    <col min="3341" max="3341" width="12.58203125" style="160" customWidth="1"/>
    <col min="3342" max="3584" width="7.75" style="160"/>
    <col min="3585" max="3585" width="3.08203125" style="160" customWidth="1"/>
    <col min="3586" max="3586" width="7.5" style="160" customWidth="1"/>
    <col min="3587" max="3587" width="31.08203125" style="160" customWidth="1"/>
    <col min="3588" max="3588" width="11.25" style="160" customWidth="1"/>
    <col min="3589" max="3589" width="1.25" style="160" customWidth="1"/>
    <col min="3590" max="3591" width="6.25" style="160" customWidth="1"/>
    <col min="3592" max="3592" width="12.58203125" style="160" customWidth="1"/>
    <col min="3593" max="3593" width="3.08203125" style="160" customWidth="1"/>
    <col min="3594" max="3596" width="7.75" style="160"/>
    <col min="3597" max="3597" width="12.58203125" style="160" customWidth="1"/>
    <col min="3598" max="3840" width="7.75" style="160"/>
    <col min="3841" max="3841" width="3.08203125" style="160" customWidth="1"/>
    <col min="3842" max="3842" width="7.5" style="160" customWidth="1"/>
    <col min="3843" max="3843" width="31.08203125" style="160" customWidth="1"/>
    <col min="3844" max="3844" width="11.25" style="160" customWidth="1"/>
    <col min="3845" max="3845" width="1.25" style="160" customWidth="1"/>
    <col min="3846" max="3847" width="6.25" style="160" customWidth="1"/>
    <col min="3848" max="3848" width="12.58203125" style="160" customWidth="1"/>
    <col min="3849" max="3849" width="3.08203125" style="160" customWidth="1"/>
    <col min="3850" max="3852" width="7.75" style="160"/>
    <col min="3853" max="3853" width="12.58203125" style="160" customWidth="1"/>
    <col min="3854" max="4096" width="7.75" style="160"/>
    <col min="4097" max="4097" width="3.08203125" style="160" customWidth="1"/>
    <col min="4098" max="4098" width="7.5" style="160" customWidth="1"/>
    <col min="4099" max="4099" width="31.08203125" style="160" customWidth="1"/>
    <col min="4100" max="4100" width="11.25" style="160" customWidth="1"/>
    <col min="4101" max="4101" width="1.25" style="160" customWidth="1"/>
    <col min="4102" max="4103" width="6.25" style="160" customWidth="1"/>
    <col min="4104" max="4104" width="12.58203125" style="160" customWidth="1"/>
    <col min="4105" max="4105" width="3.08203125" style="160" customWidth="1"/>
    <col min="4106" max="4108" width="7.75" style="160"/>
    <col min="4109" max="4109" width="12.58203125" style="160" customWidth="1"/>
    <col min="4110" max="4352" width="7.75" style="160"/>
    <col min="4353" max="4353" width="3.08203125" style="160" customWidth="1"/>
    <col min="4354" max="4354" width="7.5" style="160" customWidth="1"/>
    <col min="4355" max="4355" width="31.08203125" style="160" customWidth="1"/>
    <col min="4356" max="4356" width="11.25" style="160" customWidth="1"/>
    <col min="4357" max="4357" width="1.25" style="160" customWidth="1"/>
    <col min="4358" max="4359" width="6.25" style="160" customWidth="1"/>
    <col min="4360" max="4360" width="12.58203125" style="160" customWidth="1"/>
    <col min="4361" max="4361" width="3.08203125" style="160" customWidth="1"/>
    <col min="4362" max="4364" width="7.75" style="160"/>
    <col min="4365" max="4365" width="12.58203125" style="160" customWidth="1"/>
    <col min="4366" max="4608" width="7.75" style="160"/>
    <col min="4609" max="4609" width="3.08203125" style="160" customWidth="1"/>
    <col min="4610" max="4610" width="7.5" style="160" customWidth="1"/>
    <col min="4611" max="4611" width="31.08203125" style="160" customWidth="1"/>
    <col min="4612" max="4612" width="11.25" style="160" customWidth="1"/>
    <col min="4613" max="4613" width="1.25" style="160" customWidth="1"/>
    <col min="4614" max="4615" width="6.25" style="160" customWidth="1"/>
    <col min="4616" max="4616" width="12.58203125" style="160" customWidth="1"/>
    <col min="4617" max="4617" width="3.08203125" style="160" customWidth="1"/>
    <col min="4618" max="4620" width="7.75" style="160"/>
    <col min="4621" max="4621" width="12.58203125" style="160" customWidth="1"/>
    <col min="4622" max="4864" width="7.75" style="160"/>
    <col min="4865" max="4865" width="3.08203125" style="160" customWidth="1"/>
    <col min="4866" max="4866" width="7.5" style="160" customWidth="1"/>
    <col min="4867" max="4867" width="31.08203125" style="160" customWidth="1"/>
    <col min="4868" max="4868" width="11.25" style="160" customWidth="1"/>
    <col min="4869" max="4869" width="1.25" style="160" customWidth="1"/>
    <col min="4870" max="4871" width="6.25" style="160" customWidth="1"/>
    <col min="4872" max="4872" width="12.58203125" style="160" customWidth="1"/>
    <col min="4873" max="4873" width="3.08203125" style="160" customWidth="1"/>
    <col min="4874" max="4876" width="7.75" style="160"/>
    <col min="4877" max="4877" width="12.58203125" style="160" customWidth="1"/>
    <col min="4878" max="5120" width="7.75" style="160"/>
    <col min="5121" max="5121" width="3.08203125" style="160" customWidth="1"/>
    <col min="5122" max="5122" width="7.5" style="160" customWidth="1"/>
    <col min="5123" max="5123" width="31.08203125" style="160" customWidth="1"/>
    <col min="5124" max="5124" width="11.25" style="160" customWidth="1"/>
    <col min="5125" max="5125" width="1.25" style="160" customWidth="1"/>
    <col min="5126" max="5127" width="6.25" style="160" customWidth="1"/>
    <col min="5128" max="5128" width="12.58203125" style="160" customWidth="1"/>
    <col min="5129" max="5129" width="3.08203125" style="160" customWidth="1"/>
    <col min="5130" max="5132" width="7.75" style="160"/>
    <col min="5133" max="5133" width="12.58203125" style="160" customWidth="1"/>
    <col min="5134" max="5376" width="7.75" style="160"/>
    <col min="5377" max="5377" width="3.08203125" style="160" customWidth="1"/>
    <col min="5378" max="5378" width="7.5" style="160" customWidth="1"/>
    <col min="5379" max="5379" width="31.08203125" style="160" customWidth="1"/>
    <col min="5380" max="5380" width="11.25" style="160" customWidth="1"/>
    <col min="5381" max="5381" width="1.25" style="160" customWidth="1"/>
    <col min="5382" max="5383" width="6.25" style="160" customWidth="1"/>
    <col min="5384" max="5384" width="12.58203125" style="160" customWidth="1"/>
    <col min="5385" max="5385" width="3.08203125" style="160" customWidth="1"/>
    <col min="5386" max="5388" width="7.75" style="160"/>
    <col min="5389" max="5389" width="12.58203125" style="160" customWidth="1"/>
    <col min="5390" max="5632" width="7.75" style="160"/>
    <col min="5633" max="5633" width="3.08203125" style="160" customWidth="1"/>
    <col min="5634" max="5634" width="7.5" style="160" customWidth="1"/>
    <col min="5635" max="5635" width="31.08203125" style="160" customWidth="1"/>
    <col min="5636" max="5636" width="11.25" style="160" customWidth="1"/>
    <col min="5637" max="5637" width="1.25" style="160" customWidth="1"/>
    <col min="5638" max="5639" width="6.25" style="160" customWidth="1"/>
    <col min="5640" max="5640" width="12.58203125" style="160" customWidth="1"/>
    <col min="5641" max="5641" width="3.08203125" style="160" customWidth="1"/>
    <col min="5642" max="5644" width="7.75" style="160"/>
    <col min="5645" max="5645" width="12.58203125" style="160" customWidth="1"/>
    <col min="5646" max="5888" width="7.75" style="160"/>
    <col min="5889" max="5889" width="3.08203125" style="160" customWidth="1"/>
    <col min="5890" max="5890" width="7.5" style="160" customWidth="1"/>
    <col min="5891" max="5891" width="31.08203125" style="160" customWidth="1"/>
    <col min="5892" max="5892" width="11.25" style="160" customWidth="1"/>
    <col min="5893" max="5893" width="1.25" style="160" customWidth="1"/>
    <col min="5894" max="5895" width="6.25" style="160" customWidth="1"/>
    <col min="5896" max="5896" width="12.58203125" style="160" customWidth="1"/>
    <col min="5897" max="5897" width="3.08203125" style="160" customWidth="1"/>
    <col min="5898" max="5900" width="7.75" style="160"/>
    <col min="5901" max="5901" width="12.58203125" style="160" customWidth="1"/>
    <col min="5902" max="6144" width="7.75" style="160"/>
    <col min="6145" max="6145" width="3.08203125" style="160" customWidth="1"/>
    <col min="6146" max="6146" width="7.5" style="160" customWidth="1"/>
    <col min="6147" max="6147" width="31.08203125" style="160" customWidth="1"/>
    <col min="6148" max="6148" width="11.25" style="160" customWidth="1"/>
    <col min="6149" max="6149" width="1.25" style="160" customWidth="1"/>
    <col min="6150" max="6151" width="6.25" style="160" customWidth="1"/>
    <col min="6152" max="6152" width="12.58203125" style="160" customWidth="1"/>
    <col min="6153" max="6153" width="3.08203125" style="160" customWidth="1"/>
    <col min="6154" max="6156" width="7.75" style="160"/>
    <col min="6157" max="6157" width="12.58203125" style="160" customWidth="1"/>
    <col min="6158" max="6400" width="7.75" style="160"/>
    <col min="6401" max="6401" width="3.08203125" style="160" customWidth="1"/>
    <col min="6402" max="6402" width="7.5" style="160" customWidth="1"/>
    <col min="6403" max="6403" width="31.08203125" style="160" customWidth="1"/>
    <col min="6404" max="6404" width="11.25" style="160" customWidth="1"/>
    <col min="6405" max="6405" width="1.25" style="160" customWidth="1"/>
    <col min="6406" max="6407" width="6.25" style="160" customWidth="1"/>
    <col min="6408" max="6408" width="12.58203125" style="160" customWidth="1"/>
    <col min="6409" max="6409" width="3.08203125" style="160" customWidth="1"/>
    <col min="6410" max="6412" width="7.75" style="160"/>
    <col min="6413" max="6413" width="12.58203125" style="160" customWidth="1"/>
    <col min="6414" max="6656" width="7.75" style="160"/>
    <col min="6657" max="6657" width="3.08203125" style="160" customWidth="1"/>
    <col min="6658" max="6658" width="7.5" style="160" customWidth="1"/>
    <col min="6659" max="6659" width="31.08203125" style="160" customWidth="1"/>
    <col min="6660" max="6660" width="11.25" style="160" customWidth="1"/>
    <col min="6661" max="6661" width="1.25" style="160" customWidth="1"/>
    <col min="6662" max="6663" width="6.25" style="160" customWidth="1"/>
    <col min="6664" max="6664" width="12.58203125" style="160" customWidth="1"/>
    <col min="6665" max="6665" width="3.08203125" style="160" customWidth="1"/>
    <col min="6666" max="6668" width="7.75" style="160"/>
    <col min="6669" max="6669" width="12.58203125" style="160" customWidth="1"/>
    <col min="6670" max="6912" width="7.75" style="160"/>
    <col min="6913" max="6913" width="3.08203125" style="160" customWidth="1"/>
    <col min="6914" max="6914" width="7.5" style="160" customWidth="1"/>
    <col min="6915" max="6915" width="31.08203125" style="160" customWidth="1"/>
    <col min="6916" max="6916" width="11.25" style="160" customWidth="1"/>
    <col min="6917" max="6917" width="1.25" style="160" customWidth="1"/>
    <col min="6918" max="6919" width="6.25" style="160" customWidth="1"/>
    <col min="6920" max="6920" width="12.58203125" style="160" customWidth="1"/>
    <col min="6921" max="6921" width="3.08203125" style="160" customWidth="1"/>
    <col min="6922" max="6924" width="7.75" style="160"/>
    <col min="6925" max="6925" width="12.58203125" style="160" customWidth="1"/>
    <col min="6926" max="7168" width="7.75" style="160"/>
    <col min="7169" max="7169" width="3.08203125" style="160" customWidth="1"/>
    <col min="7170" max="7170" width="7.5" style="160" customWidth="1"/>
    <col min="7171" max="7171" width="31.08203125" style="160" customWidth="1"/>
    <col min="7172" max="7172" width="11.25" style="160" customWidth="1"/>
    <col min="7173" max="7173" width="1.25" style="160" customWidth="1"/>
    <col min="7174" max="7175" width="6.25" style="160" customWidth="1"/>
    <col min="7176" max="7176" width="12.58203125" style="160" customWidth="1"/>
    <col min="7177" max="7177" width="3.08203125" style="160" customWidth="1"/>
    <col min="7178" max="7180" width="7.75" style="160"/>
    <col min="7181" max="7181" width="12.58203125" style="160" customWidth="1"/>
    <col min="7182" max="7424" width="7.75" style="160"/>
    <col min="7425" max="7425" width="3.08203125" style="160" customWidth="1"/>
    <col min="7426" max="7426" width="7.5" style="160" customWidth="1"/>
    <col min="7427" max="7427" width="31.08203125" style="160" customWidth="1"/>
    <col min="7428" max="7428" width="11.25" style="160" customWidth="1"/>
    <col min="7429" max="7429" width="1.25" style="160" customWidth="1"/>
    <col min="7430" max="7431" width="6.25" style="160" customWidth="1"/>
    <col min="7432" max="7432" width="12.58203125" style="160" customWidth="1"/>
    <col min="7433" max="7433" width="3.08203125" style="160" customWidth="1"/>
    <col min="7434" max="7436" width="7.75" style="160"/>
    <col min="7437" max="7437" width="12.58203125" style="160" customWidth="1"/>
    <col min="7438" max="7680" width="7.75" style="160"/>
    <col min="7681" max="7681" width="3.08203125" style="160" customWidth="1"/>
    <col min="7682" max="7682" width="7.5" style="160" customWidth="1"/>
    <col min="7683" max="7683" width="31.08203125" style="160" customWidth="1"/>
    <col min="7684" max="7684" width="11.25" style="160" customWidth="1"/>
    <col min="7685" max="7685" width="1.25" style="160" customWidth="1"/>
    <col min="7686" max="7687" width="6.25" style="160" customWidth="1"/>
    <col min="7688" max="7688" width="12.58203125" style="160" customWidth="1"/>
    <col min="7689" max="7689" width="3.08203125" style="160" customWidth="1"/>
    <col min="7690" max="7692" width="7.75" style="160"/>
    <col min="7693" max="7693" width="12.58203125" style="160" customWidth="1"/>
    <col min="7694" max="7936" width="7.75" style="160"/>
    <col min="7937" max="7937" width="3.08203125" style="160" customWidth="1"/>
    <col min="7938" max="7938" width="7.5" style="160" customWidth="1"/>
    <col min="7939" max="7939" width="31.08203125" style="160" customWidth="1"/>
    <col min="7940" max="7940" width="11.25" style="160" customWidth="1"/>
    <col min="7941" max="7941" width="1.25" style="160" customWidth="1"/>
    <col min="7942" max="7943" width="6.25" style="160" customWidth="1"/>
    <col min="7944" max="7944" width="12.58203125" style="160" customWidth="1"/>
    <col min="7945" max="7945" width="3.08203125" style="160" customWidth="1"/>
    <col min="7946" max="7948" width="7.75" style="160"/>
    <col min="7949" max="7949" width="12.58203125" style="160" customWidth="1"/>
    <col min="7950" max="8192" width="7.75" style="160"/>
    <col min="8193" max="8193" width="3.08203125" style="160" customWidth="1"/>
    <col min="8194" max="8194" width="7.5" style="160" customWidth="1"/>
    <col min="8195" max="8195" width="31.08203125" style="160" customWidth="1"/>
    <col min="8196" max="8196" width="11.25" style="160" customWidth="1"/>
    <col min="8197" max="8197" width="1.25" style="160" customWidth="1"/>
    <col min="8198" max="8199" width="6.25" style="160" customWidth="1"/>
    <col min="8200" max="8200" width="12.58203125" style="160" customWidth="1"/>
    <col min="8201" max="8201" width="3.08203125" style="160" customWidth="1"/>
    <col min="8202" max="8204" width="7.75" style="160"/>
    <col min="8205" max="8205" width="12.58203125" style="160" customWidth="1"/>
    <col min="8206" max="8448" width="7.75" style="160"/>
    <col min="8449" max="8449" width="3.08203125" style="160" customWidth="1"/>
    <col min="8450" max="8450" width="7.5" style="160" customWidth="1"/>
    <col min="8451" max="8451" width="31.08203125" style="160" customWidth="1"/>
    <col min="8452" max="8452" width="11.25" style="160" customWidth="1"/>
    <col min="8453" max="8453" width="1.25" style="160" customWidth="1"/>
    <col min="8454" max="8455" width="6.25" style="160" customWidth="1"/>
    <col min="8456" max="8456" width="12.58203125" style="160" customWidth="1"/>
    <col min="8457" max="8457" width="3.08203125" style="160" customWidth="1"/>
    <col min="8458" max="8460" width="7.75" style="160"/>
    <col min="8461" max="8461" width="12.58203125" style="160" customWidth="1"/>
    <col min="8462" max="8704" width="7.75" style="160"/>
    <col min="8705" max="8705" width="3.08203125" style="160" customWidth="1"/>
    <col min="8706" max="8706" width="7.5" style="160" customWidth="1"/>
    <col min="8707" max="8707" width="31.08203125" style="160" customWidth="1"/>
    <col min="8708" max="8708" width="11.25" style="160" customWidth="1"/>
    <col min="8709" max="8709" width="1.25" style="160" customWidth="1"/>
    <col min="8710" max="8711" width="6.25" style="160" customWidth="1"/>
    <col min="8712" max="8712" width="12.58203125" style="160" customWidth="1"/>
    <col min="8713" max="8713" width="3.08203125" style="160" customWidth="1"/>
    <col min="8714" max="8716" width="7.75" style="160"/>
    <col min="8717" max="8717" width="12.58203125" style="160" customWidth="1"/>
    <col min="8718" max="8960" width="7.75" style="160"/>
    <col min="8961" max="8961" width="3.08203125" style="160" customWidth="1"/>
    <col min="8962" max="8962" width="7.5" style="160" customWidth="1"/>
    <col min="8963" max="8963" width="31.08203125" style="160" customWidth="1"/>
    <col min="8964" max="8964" width="11.25" style="160" customWidth="1"/>
    <col min="8965" max="8965" width="1.25" style="160" customWidth="1"/>
    <col min="8966" max="8967" width="6.25" style="160" customWidth="1"/>
    <col min="8968" max="8968" width="12.58203125" style="160" customWidth="1"/>
    <col min="8969" max="8969" width="3.08203125" style="160" customWidth="1"/>
    <col min="8970" max="8972" width="7.75" style="160"/>
    <col min="8973" max="8973" width="12.58203125" style="160" customWidth="1"/>
    <col min="8974" max="9216" width="7.75" style="160"/>
    <col min="9217" max="9217" width="3.08203125" style="160" customWidth="1"/>
    <col min="9218" max="9218" width="7.5" style="160" customWidth="1"/>
    <col min="9219" max="9219" width="31.08203125" style="160" customWidth="1"/>
    <col min="9220" max="9220" width="11.25" style="160" customWidth="1"/>
    <col min="9221" max="9221" width="1.25" style="160" customWidth="1"/>
    <col min="9222" max="9223" width="6.25" style="160" customWidth="1"/>
    <col min="9224" max="9224" width="12.58203125" style="160" customWidth="1"/>
    <col min="9225" max="9225" width="3.08203125" style="160" customWidth="1"/>
    <col min="9226" max="9228" width="7.75" style="160"/>
    <col min="9229" max="9229" width="12.58203125" style="160" customWidth="1"/>
    <col min="9230" max="9472" width="7.75" style="160"/>
    <col min="9473" max="9473" width="3.08203125" style="160" customWidth="1"/>
    <col min="9474" max="9474" width="7.5" style="160" customWidth="1"/>
    <col min="9475" max="9475" width="31.08203125" style="160" customWidth="1"/>
    <col min="9476" max="9476" width="11.25" style="160" customWidth="1"/>
    <col min="9477" max="9477" width="1.25" style="160" customWidth="1"/>
    <col min="9478" max="9479" width="6.25" style="160" customWidth="1"/>
    <col min="9480" max="9480" width="12.58203125" style="160" customWidth="1"/>
    <col min="9481" max="9481" width="3.08203125" style="160" customWidth="1"/>
    <col min="9482" max="9484" width="7.75" style="160"/>
    <col min="9485" max="9485" width="12.58203125" style="160" customWidth="1"/>
    <col min="9486" max="9728" width="7.75" style="160"/>
    <col min="9729" max="9729" width="3.08203125" style="160" customWidth="1"/>
    <col min="9730" max="9730" width="7.5" style="160" customWidth="1"/>
    <col min="9731" max="9731" width="31.08203125" style="160" customWidth="1"/>
    <col min="9732" max="9732" width="11.25" style="160" customWidth="1"/>
    <col min="9733" max="9733" width="1.25" style="160" customWidth="1"/>
    <col min="9734" max="9735" width="6.25" style="160" customWidth="1"/>
    <col min="9736" max="9736" width="12.58203125" style="160" customWidth="1"/>
    <col min="9737" max="9737" width="3.08203125" style="160" customWidth="1"/>
    <col min="9738" max="9740" width="7.75" style="160"/>
    <col min="9741" max="9741" width="12.58203125" style="160" customWidth="1"/>
    <col min="9742" max="9984" width="7.75" style="160"/>
    <col min="9985" max="9985" width="3.08203125" style="160" customWidth="1"/>
    <col min="9986" max="9986" width="7.5" style="160" customWidth="1"/>
    <col min="9987" max="9987" width="31.08203125" style="160" customWidth="1"/>
    <col min="9988" max="9988" width="11.25" style="160" customWidth="1"/>
    <col min="9989" max="9989" width="1.25" style="160" customWidth="1"/>
    <col min="9990" max="9991" width="6.25" style="160" customWidth="1"/>
    <col min="9992" max="9992" width="12.58203125" style="160" customWidth="1"/>
    <col min="9993" max="9993" width="3.08203125" style="160" customWidth="1"/>
    <col min="9994" max="9996" width="7.75" style="160"/>
    <col min="9997" max="9997" width="12.58203125" style="160" customWidth="1"/>
    <col min="9998" max="10240" width="7.75" style="160"/>
    <col min="10241" max="10241" width="3.08203125" style="160" customWidth="1"/>
    <col min="10242" max="10242" width="7.5" style="160" customWidth="1"/>
    <col min="10243" max="10243" width="31.08203125" style="160" customWidth="1"/>
    <col min="10244" max="10244" width="11.25" style="160" customWidth="1"/>
    <col min="10245" max="10245" width="1.25" style="160" customWidth="1"/>
    <col min="10246" max="10247" width="6.25" style="160" customWidth="1"/>
    <col min="10248" max="10248" width="12.58203125" style="160" customWidth="1"/>
    <col min="10249" max="10249" width="3.08203125" style="160" customWidth="1"/>
    <col min="10250" max="10252" width="7.75" style="160"/>
    <col min="10253" max="10253" width="12.58203125" style="160" customWidth="1"/>
    <col min="10254" max="10496" width="7.75" style="160"/>
    <col min="10497" max="10497" width="3.08203125" style="160" customWidth="1"/>
    <col min="10498" max="10498" width="7.5" style="160" customWidth="1"/>
    <col min="10499" max="10499" width="31.08203125" style="160" customWidth="1"/>
    <col min="10500" max="10500" width="11.25" style="160" customWidth="1"/>
    <col min="10501" max="10501" width="1.25" style="160" customWidth="1"/>
    <col min="10502" max="10503" width="6.25" style="160" customWidth="1"/>
    <col min="10504" max="10504" width="12.58203125" style="160" customWidth="1"/>
    <col min="10505" max="10505" width="3.08203125" style="160" customWidth="1"/>
    <col min="10506" max="10508" width="7.75" style="160"/>
    <col min="10509" max="10509" width="12.58203125" style="160" customWidth="1"/>
    <col min="10510" max="10752" width="7.75" style="160"/>
    <col min="10753" max="10753" width="3.08203125" style="160" customWidth="1"/>
    <col min="10754" max="10754" width="7.5" style="160" customWidth="1"/>
    <col min="10755" max="10755" width="31.08203125" style="160" customWidth="1"/>
    <col min="10756" max="10756" width="11.25" style="160" customWidth="1"/>
    <col min="10757" max="10757" width="1.25" style="160" customWidth="1"/>
    <col min="10758" max="10759" width="6.25" style="160" customWidth="1"/>
    <col min="10760" max="10760" width="12.58203125" style="160" customWidth="1"/>
    <col min="10761" max="10761" width="3.08203125" style="160" customWidth="1"/>
    <col min="10762" max="10764" width="7.75" style="160"/>
    <col min="10765" max="10765" width="12.58203125" style="160" customWidth="1"/>
    <col min="10766" max="11008" width="7.75" style="160"/>
    <col min="11009" max="11009" width="3.08203125" style="160" customWidth="1"/>
    <col min="11010" max="11010" width="7.5" style="160" customWidth="1"/>
    <col min="11011" max="11011" width="31.08203125" style="160" customWidth="1"/>
    <col min="11012" max="11012" width="11.25" style="160" customWidth="1"/>
    <col min="11013" max="11013" width="1.25" style="160" customWidth="1"/>
    <col min="11014" max="11015" width="6.25" style="160" customWidth="1"/>
    <col min="11016" max="11016" width="12.58203125" style="160" customWidth="1"/>
    <col min="11017" max="11017" width="3.08203125" style="160" customWidth="1"/>
    <col min="11018" max="11020" width="7.75" style="160"/>
    <col min="11021" max="11021" width="12.58203125" style="160" customWidth="1"/>
    <col min="11022" max="11264" width="7.75" style="160"/>
    <col min="11265" max="11265" width="3.08203125" style="160" customWidth="1"/>
    <col min="11266" max="11266" width="7.5" style="160" customWidth="1"/>
    <col min="11267" max="11267" width="31.08203125" style="160" customWidth="1"/>
    <col min="11268" max="11268" width="11.25" style="160" customWidth="1"/>
    <col min="11269" max="11269" width="1.25" style="160" customWidth="1"/>
    <col min="11270" max="11271" width="6.25" style="160" customWidth="1"/>
    <col min="11272" max="11272" width="12.58203125" style="160" customWidth="1"/>
    <col min="11273" max="11273" width="3.08203125" style="160" customWidth="1"/>
    <col min="11274" max="11276" width="7.75" style="160"/>
    <col min="11277" max="11277" width="12.58203125" style="160" customWidth="1"/>
    <col min="11278" max="11520" width="7.75" style="160"/>
    <col min="11521" max="11521" width="3.08203125" style="160" customWidth="1"/>
    <col min="11522" max="11522" width="7.5" style="160" customWidth="1"/>
    <col min="11523" max="11523" width="31.08203125" style="160" customWidth="1"/>
    <col min="11524" max="11524" width="11.25" style="160" customWidth="1"/>
    <col min="11525" max="11525" width="1.25" style="160" customWidth="1"/>
    <col min="11526" max="11527" width="6.25" style="160" customWidth="1"/>
    <col min="11528" max="11528" width="12.58203125" style="160" customWidth="1"/>
    <col min="11529" max="11529" width="3.08203125" style="160" customWidth="1"/>
    <col min="11530" max="11532" width="7.75" style="160"/>
    <col min="11533" max="11533" width="12.58203125" style="160" customWidth="1"/>
    <col min="11534" max="11776" width="7.75" style="160"/>
    <col min="11777" max="11777" width="3.08203125" style="160" customWidth="1"/>
    <col min="11778" max="11778" width="7.5" style="160" customWidth="1"/>
    <col min="11779" max="11779" width="31.08203125" style="160" customWidth="1"/>
    <col min="11780" max="11780" width="11.25" style="160" customWidth="1"/>
    <col min="11781" max="11781" width="1.25" style="160" customWidth="1"/>
    <col min="11782" max="11783" width="6.25" style="160" customWidth="1"/>
    <col min="11784" max="11784" width="12.58203125" style="160" customWidth="1"/>
    <col min="11785" max="11785" width="3.08203125" style="160" customWidth="1"/>
    <col min="11786" max="11788" width="7.75" style="160"/>
    <col min="11789" max="11789" width="12.58203125" style="160" customWidth="1"/>
    <col min="11790" max="12032" width="7.75" style="160"/>
    <col min="12033" max="12033" width="3.08203125" style="160" customWidth="1"/>
    <col min="12034" max="12034" width="7.5" style="160" customWidth="1"/>
    <col min="12035" max="12035" width="31.08203125" style="160" customWidth="1"/>
    <col min="12036" max="12036" width="11.25" style="160" customWidth="1"/>
    <col min="12037" max="12037" width="1.25" style="160" customWidth="1"/>
    <col min="12038" max="12039" width="6.25" style="160" customWidth="1"/>
    <col min="12040" max="12040" width="12.58203125" style="160" customWidth="1"/>
    <col min="12041" max="12041" width="3.08203125" style="160" customWidth="1"/>
    <col min="12042" max="12044" width="7.75" style="160"/>
    <col min="12045" max="12045" width="12.58203125" style="160" customWidth="1"/>
    <col min="12046" max="12288" width="7.75" style="160"/>
    <col min="12289" max="12289" width="3.08203125" style="160" customWidth="1"/>
    <col min="12290" max="12290" width="7.5" style="160" customWidth="1"/>
    <col min="12291" max="12291" width="31.08203125" style="160" customWidth="1"/>
    <col min="12292" max="12292" width="11.25" style="160" customWidth="1"/>
    <col min="12293" max="12293" width="1.25" style="160" customWidth="1"/>
    <col min="12294" max="12295" width="6.25" style="160" customWidth="1"/>
    <col min="12296" max="12296" width="12.58203125" style="160" customWidth="1"/>
    <col min="12297" max="12297" width="3.08203125" style="160" customWidth="1"/>
    <col min="12298" max="12300" width="7.75" style="160"/>
    <col min="12301" max="12301" width="12.58203125" style="160" customWidth="1"/>
    <col min="12302" max="12544" width="7.75" style="160"/>
    <col min="12545" max="12545" width="3.08203125" style="160" customWidth="1"/>
    <col min="12546" max="12546" width="7.5" style="160" customWidth="1"/>
    <col min="12547" max="12547" width="31.08203125" style="160" customWidth="1"/>
    <col min="12548" max="12548" width="11.25" style="160" customWidth="1"/>
    <col min="12549" max="12549" width="1.25" style="160" customWidth="1"/>
    <col min="12550" max="12551" width="6.25" style="160" customWidth="1"/>
    <col min="12552" max="12552" width="12.58203125" style="160" customWidth="1"/>
    <col min="12553" max="12553" width="3.08203125" style="160" customWidth="1"/>
    <col min="12554" max="12556" width="7.75" style="160"/>
    <col min="12557" max="12557" width="12.58203125" style="160" customWidth="1"/>
    <col min="12558" max="12800" width="7.75" style="160"/>
    <col min="12801" max="12801" width="3.08203125" style="160" customWidth="1"/>
    <col min="12802" max="12802" width="7.5" style="160" customWidth="1"/>
    <col min="12803" max="12803" width="31.08203125" style="160" customWidth="1"/>
    <col min="12804" max="12804" width="11.25" style="160" customWidth="1"/>
    <col min="12805" max="12805" width="1.25" style="160" customWidth="1"/>
    <col min="12806" max="12807" width="6.25" style="160" customWidth="1"/>
    <col min="12808" max="12808" width="12.58203125" style="160" customWidth="1"/>
    <col min="12809" max="12809" width="3.08203125" style="160" customWidth="1"/>
    <col min="12810" max="12812" width="7.75" style="160"/>
    <col min="12813" max="12813" width="12.58203125" style="160" customWidth="1"/>
    <col min="12814" max="13056" width="7.75" style="160"/>
    <col min="13057" max="13057" width="3.08203125" style="160" customWidth="1"/>
    <col min="13058" max="13058" width="7.5" style="160" customWidth="1"/>
    <col min="13059" max="13059" width="31.08203125" style="160" customWidth="1"/>
    <col min="13060" max="13060" width="11.25" style="160" customWidth="1"/>
    <col min="13061" max="13061" width="1.25" style="160" customWidth="1"/>
    <col min="13062" max="13063" width="6.25" style="160" customWidth="1"/>
    <col min="13064" max="13064" width="12.58203125" style="160" customWidth="1"/>
    <col min="13065" max="13065" width="3.08203125" style="160" customWidth="1"/>
    <col min="13066" max="13068" width="7.75" style="160"/>
    <col min="13069" max="13069" width="12.58203125" style="160" customWidth="1"/>
    <col min="13070" max="13312" width="7.75" style="160"/>
    <col min="13313" max="13313" width="3.08203125" style="160" customWidth="1"/>
    <col min="13314" max="13314" width="7.5" style="160" customWidth="1"/>
    <col min="13315" max="13315" width="31.08203125" style="160" customWidth="1"/>
    <col min="13316" max="13316" width="11.25" style="160" customWidth="1"/>
    <col min="13317" max="13317" width="1.25" style="160" customWidth="1"/>
    <col min="13318" max="13319" width="6.25" style="160" customWidth="1"/>
    <col min="13320" max="13320" width="12.58203125" style="160" customWidth="1"/>
    <col min="13321" max="13321" width="3.08203125" style="160" customWidth="1"/>
    <col min="13322" max="13324" width="7.75" style="160"/>
    <col min="13325" max="13325" width="12.58203125" style="160" customWidth="1"/>
    <col min="13326" max="13568" width="7.75" style="160"/>
    <col min="13569" max="13569" width="3.08203125" style="160" customWidth="1"/>
    <col min="13570" max="13570" width="7.5" style="160" customWidth="1"/>
    <col min="13571" max="13571" width="31.08203125" style="160" customWidth="1"/>
    <col min="13572" max="13572" width="11.25" style="160" customWidth="1"/>
    <col min="13573" max="13573" width="1.25" style="160" customWidth="1"/>
    <col min="13574" max="13575" width="6.25" style="160" customWidth="1"/>
    <col min="13576" max="13576" width="12.58203125" style="160" customWidth="1"/>
    <col min="13577" max="13577" width="3.08203125" style="160" customWidth="1"/>
    <col min="13578" max="13580" width="7.75" style="160"/>
    <col min="13581" max="13581" width="12.58203125" style="160" customWidth="1"/>
    <col min="13582" max="13824" width="7.75" style="160"/>
    <col min="13825" max="13825" width="3.08203125" style="160" customWidth="1"/>
    <col min="13826" max="13826" width="7.5" style="160" customWidth="1"/>
    <col min="13827" max="13827" width="31.08203125" style="160" customWidth="1"/>
    <col min="13828" max="13828" width="11.25" style="160" customWidth="1"/>
    <col min="13829" max="13829" width="1.25" style="160" customWidth="1"/>
    <col min="13830" max="13831" width="6.25" style="160" customWidth="1"/>
    <col min="13832" max="13832" width="12.58203125" style="160" customWidth="1"/>
    <col min="13833" max="13833" width="3.08203125" style="160" customWidth="1"/>
    <col min="13834" max="13836" width="7.75" style="160"/>
    <col min="13837" max="13837" width="12.58203125" style="160" customWidth="1"/>
    <col min="13838" max="14080" width="7.75" style="160"/>
    <col min="14081" max="14081" width="3.08203125" style="160" customWidth="1"/>
    <col min="14082" max="14082" width="7.5" style="160" customWidth="1"/>
    <col min="14083" max="14083" width="31.08203125" style="160" customWidth="1"/>
    <col min="14084" max="14084" width="11.25" style="160" customWidth="1"/>
    <col min="14085" max="14085" width="1.25" style="160" customWidth="1"/>
    <col min="14086" max="14087" width="6.25" style="160" customWidth="1"/>
    <col min="14088" max="14088" width="12.58203125" style="160" customWidth="1"/>
    <col min="14089" max="14089" width="3.08203125" style="160" customWidth="1"/>
    <col min="14090" max="14092" width="7.75" style="160"/>
    <col min="14093" max="14093" width="12.58203125" style="160" customWidth="1"/>
    <col min="14094" max="14336" width="7.75" style="160"/>
    <col min="14337" max="14337" width="3.08203125" style="160" customWidth="1"/>
    <col min="14338" max="14338" width="7.5" style="160" customWidth="1"/>
    <col min="14339" max="14339" width="31.08203125" style="160" customWidth="1"/>
    <col min="14340" max="14340" width="11.25" style="160" customWidth="1"/>
    <col min="14341" max="14341" width="1.25" style="160" customWidth="1"/>
    <col min="14342" max="14343" width="6.25" style="160" customWidth="1"/>
    <col min="14344" max="14344" width="12.58203125" style="160" customWidth="1"/>
    <col min="14345" max="14345" width="3.08203125" style="160" customWidth="1"/>
    <col min="14346" max="14348" width="7.75" style="160"/>
    <col min="14349" max="14349" width="12.58203125" style="160" customWidth="1"/>
    <col min="14350" max="14592" width="7.75" style="160"/>
    <col min="14593" max="14593" width="3.08203125" style="160" customWidth="1"/>
    <col min="14594" max="14594" width="7.5" style="160" customWidth="1"/>
    <col min="14595" max="14595" width="31.08203125" style="160" customWidth="1"/>
    <col min="14596" max="14596" width="11.25" style="160" customWidth="1"/>
    <col min="14597" max="14597" width="1.25" style="160" customWidth="1"/>
    <col min="14598" max="14599" width="6.25" style="160" customWidth="1"/>
    <col min="14600" max="14600" width="12.58203125" style="160" customWidth="1"/>
    <col min="14601" max="14601" width="3.08203125" style="160" customWidth="1"/>
    <col min="14602" max="14604" width="7.75" style="160"/>
    <col min="14605" max="14605" width="12.58203125" style="160" customWidth="1"/>
    <col min="14606" max="14848" width="7.75" style="160"/>
    <col min="14849" max="14849" width="3.08203125" style="160" customWidth="1"/>
    <col min="14850" max="14850" width="7.5" style="160" customWidth="1"/>
    <col min="14851" max="14851" width="31.08203125" style="160" customWidth="1"/>
    <col min="14852" max="14852" width="11.25" style="160" customWidth="1"/>
    <col min="14853" max="14853" width="1.25" style="160" customWidth="1"/>
    <col min="14854" max="14855" width="6.25" style="160" customWidth="1"/>
    <col min="14856" max="14856" width="12.58203125" style="160" customWidth="1"/>
    <col min="14857" max="14857" width="3.08203125" style="160" customWidth="1"/>
    <col min="14858" max="14860" width="7.75" style="160"/>
    <col min="14861" max="14861" width="12.58203125" style="160" customWidth="1"/>
    <col min="14862" max="15104" width="7.75" style="160"/>
    <col min="15105" max="15105" width="3.08203125" style="160" customWidth="1"/>
    <col min="15106" max="15106" width="7.5" style="160" customWidth="1"/>
    <col min="15107" max="15107" width="31.08203125" style="160" customWidth="1"/>
    <col min="15108" max="15108" width="11.25" style="160" customWidth="1"/>
    <col min="15109" max="15109" width="1.25" style="160" customWidth="1"/>
    <col min="15110" max="15111" width="6.25" style="160" customWidth="1"/>
    <col min="15112" max="15112" width="12.58203125" style="160" customWidth="1"/>
    <col min="15113" max="15113" width="3.08203125" style="160" customWidth="1"/>
    <col min="15114" max="15116" width="7.75" style="160"/>
    <col min="15117" max="15117" width="12.58203125" style="160" customWidth="1"/>
    <col min="15118" max="15360" width="7.75" style="160"/>
    <col min="15361" max="15361" width="3.08203125" style="160" customWidth="1"/>
    <col min="15362" max="15362" width="7.5" style="160" customWidth="1"/>
    <col min="15363" max="15363" width="31.08203125" style="160" customWidth="1"/>
    <col min="15364" max="15364" width="11.25" style="160" customWidth="1"/>
    <col min="15365" max="15365" width="1.25" style="160" customWidth="1"/>
    <col min="15366" max="15367" width="6.25" style="160" customWidth="1"/>
    <col min="15368" max="15368" width="12.58203125" style="160" customWidth="1"/>
    <col min="15369" max="15369" width="3.08203125" style="160" customWidth="1"/>
    <col min="15370" max="15372" width="7.75" style="160"/>
    <col min="15373" max="15373" width="12.58203125" style="160" customWidth="1"/>
    <col min="15374" max="15616" width="7.75" style="160"/>
    <col min="15617" max="15617" width="3.08203125" style="160" customWidth="1"/>
    <col min="15618" max="15618" width="7.5" style="160" customWidth="1"/>
    <col min="15619" max="15619" width="31.08203125" style="160" customWidth="1"/>
    <col min="15620" max="15620" width="11.25" style="160" customWidth="1"/>
    <col min="15621" max="15621" width="1.25" style="160" customWidth="1"/>
    <col min="15622" max="15623" width="6.25" style="160" customWidth="1"/>
    <col min="15624" max="15624" width="12.58203125" style="160" customWidth="1"/>
    <col min="15625" max="15625" width="3.08203125" style="160" customWidth="1"/>
    <col min="15626" max="15628" width="7.75" style="160"/>
    <col min="15629" max="15629" width="12.58203125" style="160" customWidth="1"/>
    <col min="15630" max="15872" width="7.75" style="160"/>
    <col min="15873" max="15873" width="3.08203125" style="160" customWidth="1"/>
    <col min="15874" max="15874" width="7.5" style="160" customWidth="1"/>
    <col min="15875" max="15875" width="31.08203125" style="160" customWidth="1"/>
    <col min="15876" max="15876" width="11.25" style="160" customWidth="1"/>
    <col min="15877" max="15877" width="1.25" style="160" customWidth="1"/>
    <col min="15878" max="15879" width="6.25" style="160" customWidth="1"/>
    <col min="15880" max="15880" width="12.58203125" style="160" customWidth="1"/>
    <col min="15881" max="15881" width="3.08203125" style="160" customWidth="1"/>
    <col min="15882" max="15884" width="7.75" style="160"/>
    <col min="15885" max="15885" width="12.58203125" style="160" customWidth="1"/>
    <col min="15886" max="16128" width="7.75" style="160"/>
    <col min="16129" max="16129" width="3.08203125" style="160" customWidth="1"/>
    <col min="16130" max="16130" width="7.5" style="160" customWidth="1"/>
    <col min="16131" max="16131" width="31.08203125" style="160" customWidth="1"/>
    <col min="16132" max="16132" width="11.25" style="160" customWidth="1"/>
    <col min="16133" max="16133" width="1.25" style="160" customWidth="1"/>
    <col min="16134" max="16135" width="6.25" style="160" customWidth="1"/>
    <col min="16136" max="16136" width="12.58203125" style="160" customWidth="1"/>
    <col min="16137" max="16137" width="3.08203125" style="160" customWidth="1"/>
    <col min="16138" max="16140" width="7.75" style="160"/>
    <col min="16141" max="16141" width="12.58203125" style="160" customWidth="1"/>
    <col min="16142" max="16384" width="7.75" style="160"/>
  </cols>
  <sheetData>
    <row r="1" spans="1:28" s="148" customFormat="1" ht="16.5" customHeight="1">
      <c r="J1" s="149" t="s">
        <v>343</v>
      </c>
    </row>
    <row r="2" spans="1:28" s="153" customFormat="1" ht="19.5" customHeight="1">
      <c r="A2" s="150" t="s">
        <v>498</v>
      </c>
      <c r="B2" s="149"/>
      <c r="C2" s="149"/>
      <c r="D2" s="149"/>
      <c r="E2" s="149"/>
      <c r="F2" s="149"/>
      <c r="G2" s="149"/>
      <c r="H2" s="151" t="str">
        <f>'SP13-1'!L2</f>
        <v>Spreadsheet 14-Apr-2023</v>
      </c>
      <c r="I2" s="149"/>
      <c r="J2" s="152" t="s">
        <v>344</v>
      </c>
      <c r="K2" s="149"/>
      <c r="L2" s="149"/>
      <c r="M2" s="149"/>
      <c r="N2" s="149"/>
      <c r="O2" s="149"/>
      <c r="P2" s="149"/>
      <c r="Q2" s="149"/>
      <c r="R2" s="149"/>
      <c r="S2" s="149"/>
      <c r="T2" s="149"/>
      <c r="U2" s="149"/>
      <c r="V2" s="149"/>
      <c r="W2" s="149"/>
      <c r="X2" s="149"/>
      <c r="Y2" s="149"/>
      <c r="Z2" s="149"/>
      <c r="AA2" s="149"/>
      <c r="AB2" s="149"/>
    </row>
    <row r="3" spans="1:28" s="148" customFormat="1" ht="11.25" customHeight="1">
      <c r="A3" s="154" t="s">
        <v>451</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row>
    <row r="4" spans="1:28" s="148" customFormat="1" ht="11.25" customHeight="1">
      <c r="A4" s="154"/>
      <c r="B4" s="454" t="s">
        <v>505</v>
      </c>
      <c r="C4" s="454"/>
      <c r="D4" s="454"/>
      <c r="E4" s="454"/>
      <c r="F4" s="454"/>
      <c r="G4" s="454"/>
      <c r="H4" s="454"/>
      <c r="I4" s="454"/>
      <c r="J4" s="149"/>
      <c r="K4" s="149"/>
      <c r="L4" s="149"/>
      <c r="M4" s="149"/>
      <c r="N4" s="149"/>
      <c r="O4" s="149"/>
      <c r="P4" s="149"/>
      <c r="Q4" s="149"/>
      <c r="R4" s="149"/>
      <c r="S4" s="149"/>
      <c r="T4" s="149"/>
      <c r="U4" s="149"/>
      <c r="V4" s="149"/>
      <c r="W4" s="149"/>
      <c r="X4" s="149"/>
      <c r="Y4" s="149"/>
      <c r="Z4" s="149"/>
      <c r="AA4" s="149"/>
      <c r="AB4" s="149"/>
    </row>
    <row r="5" spans="1:28" s="148" customFormat="1" ht="15.75" customHeight="1">
      <c r="A5" s="155"/>
      <c r="B5" s="149"/>
      <c r="C5" s="149"/>
      <c r="D5" s="149"/>
      <c r="E5" s="149"/>
      <c r="F5" s="149"/>
      <c r="G5" s="149"/>
      <c r="H5" s="149"/>
      <c r="I5" s="149"/>
      <c r="J5" s="149"/>
      <c r="K5" s="387"/>
      <c r="L5" s="387"/>
      <c r="M5" s="387"/>
      <c r="N5" s="149"/>
      <c r="O5" s="149"/>
      <c r="P5" s="149"/>
      <c r="Q5" s="149"/>
      <c r="R5" s="149"/>
      <c r="S5" s="149"/>
      <c r="T5" s="149"/>
      <c r="U5" s="149"/>
      <c r="V5" s="149"/>
      <c r="W5" s="149"/>
      <c r="X5" s="149"/>
      <c r="Y5" s="149"/>
      <c r="Z5" s="149"/>
      <c r="AA5" s="149"/>
      <c r="AB5" s="149"/>
    </row>
    <row r="6" spans="1:28" s="149" customFormat="1" ht="3.75" customHeight="1">
      <c r="A6" s="268"/>
      <c r="B6" s="256"/>
      <c r="C6" s="256"/>
      <c r="D6" s="256"/>
      <c r="E6" s="256"/>
      <c r="F6" s="256"/>
      <c r="G6" s="256"/>
      <c r="H6" s="256"/>
      <c r="I6" s="256"/>
    </row>
    <row r="7" spans="1:28" s="167" customFormat="1" ht="16.5" customHeight="1">
      <c r="A7" s="255">
        <v>1</v>
      </c>
      <c r="B7" s="380" t="s">
        <v>452</v>
      </c>
      <c r="C7" s="380"/>
      <c r="D7" s="256"/>
      <c r="E7" s="256"/>
      <c r="F7" s="256"/>
      <c r="G7" s="256"/>
      <c r="H7" s="256"/>
      <c r="I7" s="256"/>
      <c r="J7" s="159"/>
      <c r="K7" s="159"/>
      <c r="L7" s="159"/>
      <c r="M7" s="159"/>
      <c r="N7" s="159"/>
      <c r="O7" s="159"/>
      <c r="P7" s="159"/>
      <c r="Q7" s="159"/>
      <c r="R7" s="159"/>
      <c r="S7" s="159"/>
      <c r="T7" s="159"/>
      <c r="U7" s="159"/>
      <c r="V7" s="159"/>
      <c r="W7" s="159"/>
      <c r="X7" s="159"/>
      <c r="Y7" s="159"/>
      <c r="Z7" s="159"/>
      <c r="AA7" s="159"/>
      <c r="AB7" s="159"/>
    </row>
    <row r="8" spans="1:28" s="167" customFormat="1" ht="16.5" customHeight="1">
      <c r="A8" s="268"/>
      <c r="B8" s="256" t="s">
        <v>506</v>
      </c>
      <c r="C8" s="256"/>
      <c r="D8" s="256"/>
      <c r="E8" s="256"/>
      <c r="F8" s="256"/>
      <c r="G8" s="257" t="s">
        <v>257</v>
      </c>
      <c r="H8" s="282"/>
      <c r="I8" s="259" t="s">
        <v>373</v>
      </c>
      <c r="J8" s="159"/>
      <c r="K8" s="159"/>
      <c r="L8" s="159"/>
      <c r="M8" s="159"/>
      <c r="N8" s="159"/>
      <c r="O8" s="159"/>
      <c r="P8" s="159"/>
      <c r="Q8" s="159"/>
      <c r="R8" s="159"/>
      <c r="S8" s="159"/>
      <c r="T8" s="159"/>
      <c r="U8" s="159"/>
      <c r="V8" s="159"/>
      <c r="W8" s="159"/>
      <c r="X8" s="159"/>
      <c r="Y8" s="159"/>
      <c r="Z8" s="159"/>
      <c r="AA8" s="159"/>
      <c r="AB8" s="159"/>
    </row>
    <row r="9" spans="1:28" s="167" customFormat="1" ht="16.5" customHeight="1">
      <c r="A9" s="268"/>
      <c r="B9" s="272" t="s">
        <v>507</v>
      </c>
      <c r="C9" s="273"/>
      <c r="D9" s="273"/>
      <c r="E9" s="273"/>
      <c r="F9" s="273"/>
      <c r="G9" s="257" t="s">
        <v>257</v>
      </c>
      <c r="H9" s="282"/>
      <c r="I9" s="271" t="s">
        <v>508</v>
      </c>
      <c r="J9" s="159"/>
      <c r="K9" s="159"/>
      <c r="L9" s="159"/>
      <c r="M9" s="159"/>
      <c r="N9" s="159"/>
      <c r="O9" s="159"/>
      <c r="P9" s="159"/>
      <c r="Q9" s="159"/>
      <c r="R9" s="159"/>
      <c r="S9" s="159"/>
      <c r="T9" s="159"/>
      <c r="U9" s="159"/>
      <c r="V9" s="159"/>
      <c r="W9" s="159"/>
      <c r="X9" s="159"/>
      <c r="Y9" s="159"/>
      <c r="Z9" s="159"/>
      <c r="AA9" s="159"/>
      <c r="AB9" s="159"/>
    </row>
    <row r="10" spans="1:28" s="167" customFormat="1" ht="16.5" customHeight="1">
      <c r="A10" s="268"/>
      <c r="B10" s="256" t="s">
        <v>509</v>
      </c>
      <c r="C10" s="256"/>
      <c r="D10" s="257" t="s">
        <v>453</v>
      </c>
      <c r="E10" s="256"/>
      <c r="F10" s="270">
        <f>Tables!L4</f>
        <v>0.96153846153846145</v>
      </c>
      <c r="G10" s="257" t="s">
        <v>380</v>
      </c>
      <c r="H10" s="283">
        <f>(H8+H9)*F10</f>
        <v>0</v>
      </c>
      <c r="I10" s="259" t="s">
        <v>379</v>
      </c>
      <c r="J10" s="159"/>
      <c r="K10" s="159"/>
      <c r="L10" s="159"/>
      <c r="M10" s="159"/>
      <c r="N10" s="159"/>
      <c r="O10" s="159"/>
      <c r="P10" s="159"/>
      <c r="Q10" s="159"/>
      <c r="R10" s="159"/>
      <c r="S10" s="159"/>
      <c r="T10" s="159"/>
      <c r="U10" s="159"/>
      <c r="V10" s="159"/>
      <c r="W10" s="159"/>
      <c r="X10" s="159"/>
      <c r="Y10" s="159"/>
      <c r="Z10" s="159"/>
      <c r="AA10" s="159"/>
      <c r="AB10" s="159"/>
    </row>
    <row r="11" spans="1:28" s="167" customFormat="1" ht="3.75" customHeight="1" thickBot="1">
      <c r="A11" s="267"/>
      <c r="B11" s="269"/>
      <c r="C11" s="269"/>
      <c r="D11" s="269"/>
      <c r="E11" s="269"/>
      <c r="F11" s="269"/>
      <c r="G11" s="269"/>
      <c r="H11" s="269"/>
      <c r="I11" s="269"/>
      <c r="J11" s="159"/>
      <c r="K11" s="159"/>
      <c r="L11" s="159"/>
      <c r="M11" s="159"/>
      <c r="N11" s="159"/>
      <c r="O11" s="159"/>
      <c r="P11" s="159"/>
      <c r="Q11" s="159"/>
      <c r="R11" s="159"/>
      <c r="S11" s="159"/>
      <c r="T11" s="159"/>
      <c r="U11" s="159"/>
      <c r="V11" s="159"/>
      <c r="W11" s="159"/>
      <c r="X11" s="159"/>
      <c r="Y11" s="159"/>
      <c r="Z11" s="159"/>
      <c r="AA11" s="159"/>
      <c r="AB11" s="159"/>
    </row>
    <row r="12" spans="1:28" s="167" customFormat="1" ht="16.5" customHeight="1" thickTop="1">
      <c r="A12" s="255">
        <v>2</v>
      </c>
      <c r="B12" s="417" t="s">
        <v>510</v>
      </c>
      <c r="C12" s="417"/>
      <c r="D12" s="417"/>
      <c r="E12" s="417"/>
      <c r="F12" s="417"/>
      <c r="G12" s="417"/>
      <c r="H12" s="417"/>
      <c r="I12" s="417"/>
      <c r="J12" s="159"/>
      <c r="K12" s="159"/>
      <c r="L12" s="159"/>
      <c r="M12" s="159"/>
      <c r="N12" s="159"/>
      <c r="O12" s="159"/>
      <c r="P12" s="159"/>
      <c r="Q12" s="159"/>
      <c r="R12" s="159"/>
      <c r="S12" s="159"/>
      <c r="T12" s="159"/>
      <c r="U12" s="159"/>
      <c r="V12" s="159"/>
      <c r="W12" s="159"/>
      <c r="X12" s="159"/>
      <c r="Y12" s="159"/>
      <c r="Z12" s="159"/>
      <c r="AA12" s="159"/>
      <c r="AB12" s="159"/>
    </row>
    <row r="13" spans="1:28" s="167" customFormat="1" ht="16.5" customHeight="1">
      <c r="A13" s="268"/>
      <c r="B13" s="256"/>
      <c r="C13" s="257" t="s">
        <v>454</v>
      </c>
      <c r="D13" s="168"/>
      <c r="E13" s="256" t="s">
        <v>511</v>
      </c>
      <c r="F13" s="281">
        <f>Tables!L3-Tables!L2</f>
        <v>-0.98064352657801512</v>
      </c>
      <c r="G13" s="257" t="s">
        <v>380</v>
      </c>
      <c r="H13" s="169">
        <f>D13*F13</f>
        <v>0</v>
      </c>
      <c r="I13" s="259" t="s">
        <v>381</v>
      </c>
      <c r="J13" s="230"/>
      <c r="K13" s="159"/>
      <c r="L13" s="159"/>
      <c r="M13" s="159"/>
      <c r="N13" s="159"/>
      <c r="O13" s="159"/>
      <c r="P13" s="159"/>
      <c r="Q13" s="159"/>
      <c r="R13" s="159"/>
      <c r="S13" s="159"/>
      <c r="T13" s="159"/>
      <c r="U13" s="159"/>
      <c r="V13" s="159"/>
      <c r="W13" s="159"/>
      <c r="X13" s="159"/>
      <c r="Y13" s="159"/>
      <c r="Z13" s="159"/>
      <c r="AA13" s="159"/>
      <c r="AB13" s="159"/>
    </row>
    <row r="14" spans="1:28" s="167" customFormat="1" ht="3.75" customHeight="1" thickBot="1">
      <c r="A14" s="267"/>
      <c r="B14" s="248"/>
      <c r="C14" s="249"/>
      <c r="D14" s="279"/>
      <c r="E14" s="279"/>
      <c r="F14" s="249"/>
      <c r="G14" s="249"/>
      <c r="H14" s="280"/>
      <c r="I14" s="262"/>
      <c r="J14" s="159"/>
      <c r="K14" s="159"/>
      <c r="L14" s="159"/>
      <c r="M14" s="159"/>
      <c r="N14" s="159"/>
      <c r="O14" s="159"/>
      <c r="P14" s="159"/>
      <c r="Q14" s="159"/>
      <c r="R14" s="159"/>
      <c r="S14" s="159"/>
      <c r="T14" s="159"/>
      <c r="U14" s="159"/>
      <c r="V14" s="159"/>
      <c r="W14" s="159"/>
      <c r="X14" s="159"/>
      <c r="Y14" s="159"/>
      <c r="Z14" s="159"/>
      <c r="AA14" s="159"/>
      <c r="AB14" s="159"/>
    </row>
    <row r="15" spans="1:28" s="167" customFormat="1" ht="16.5" customHeight="1" thickTop="1">
      <c r="A15" s="255">
        <v>3</v>
      </c>
      <c r="B15" s="417" t="s">
        <v>512</v>
      </c>
      <c r="C15" s="417"/>
      <c r="D15" s="256"/>
      <c r="E15" s="256"/>
      <c r="F15" s="256"/>
      <c r="G15" s="256"/>
      <c r="H15" s="256"/>
      <c r="I15" s="275"/>
      <c r="J15" s="159"/>
      <c r="K15" s="159"/>
      <c r="L15" s="159"/>
      <c r="M15" s="159"/>
      <c r="N15" s="159"/>
      <c r="O15" s="159"/>
      <c r="P15" s="159"/>
      <c r="Q15" s="159"/>
      <c r="R15" s="159"/>
      <c r="S15" s="159"/>
      <c r="T15" s="159"/>
      <c r="U15" s="159"/>
      <c r="V15" s="159"/>
      <c r="W15" s="159"/>
      <c r="X15" s="159"/>
      <c r="Y15" s="159"/>
      <c r="Z15" s="159"/>
      <c r="AA15" s="159"/>
      <c r="AB15" s="159"/>
    </row>
    <row r="16" spans="1:28" s="167" customFormat="1" ht="16.5" customHeight="1">
      <c r="A16" s="255"/>
      <c r="B16" s="256" t="s">
        <v>513</v>
      </c>
      <c r="C16" s="256"/>
      <c r="D16" s="256"/>
      <c r="E16" s="256"/>
      <c r="F16" s="257" t="s">
        <v>374</v>
      </c>
      <c r="G16" s="257"/>
      <c r="H16" s="170">
        <f>'SP13-1'!I24</f>
        <v>0</v>
      </c>
      <c r="I16" s="275"/>
      <c r="J16" s="159"/>
      <c r="K16" s="159"/>
      <c r="L16" s="159"/>
      <c r="M16" s="159"/>
      <c r="N16" s="159"/>
      <c r="O16" s="159"/>
      <c r="P16" s="159"/>
      <c r="Q16" s="159"/>
      <c r="R16" s="159"/>
      <c r="S16" s="159"/>
      <c r="T16" s="159"/>
      <c r="U16" s="159"/>
      <c r="V16" s="159"/>
      <c r="W16" s="159"/>
      <c r="X16" s="159"/>
      <c r="Y16" s="159"/>
      <c r="Z16" s="159"/>
      <c r="AA16" s="159"/>
      <c r="AB16" s="159"/>
    </row>
    <row r="17" spans="1:28" s="167" customFormat="1" ht="19.5" customHeight="1">
      <c r="A17" s="268"/>
      <c r="B17" s="171" t="s">
        <v>375</v>
      </c>
      <c r="C17" s="176" t="s">
        <v>514</v>
      </c>
      <c r="D17" s="452" t="s">
        <v>376</v>
      </c>
      <c r="E17" s="453"/>
      <c r="F17" s="452" t="s">
        <v>377</v>
      </c>
      <c r="G17" s="453"/>
      <c r="H17" s="172" t="s">
        <v>270</v>
      </c>
      <c r="I17" s="275"/>
      <c r="J17" s="159"/>
      <c r="K17" s="159"/>
      <c r="L17" s="159"/>
      <c r="M17" s="159"/>
      <c r="N17" s="159"/>
      <c r="O17" s="159"/>
      <c r="P17" s="159"/>
      <c r="Q17" s="159"/>
      <c r="R17" s="159"/>
      <c r="S17" s="159"/>
      <c r="T17" s="159"/>
      <c r="U17" s="159"/>
      <c r="V17" s="159"/>
      <c r="W17" s="159"/>
      <c r="X17" s="159"/>
      <c r="Y17" s="159"/>
      <c r="Z17" s="159"/>
      <c r="AA17" s="159"/>
      <c r="AB17" s="159"/>
    </row>
    <row r="18" spans="1:28" s="167" customFormat="1" ht="18.75" customHeight="1">
      <c r="A18" s="268"/>
      <c r="B18" s="284"/>
      <c r="C18" s="284"/>
      <c r="D18" s="455"/>
      <c r="E18" s="455"/>
      <c r="F18" s="456" t="str">
        <f ca="1">Tables!H4</f>
        <v/>
      </c>
      <c r="G18" s="456"/>
      <c r="H18" s="283" t="str">
        <f ca="1">IF(F18="","",D18*F18)</f>
        <v/>
      </c>
      <c r="I18" s="275"/>
      <c r="J18" s="159"/>
      <c r="K18" s="159"/>
      <c r="L18" s="159"/>
      <c r="M18" s="159"/>
      <c r="N18" s="159"/>
      <c r="O18" s="159"/>
      <c r="P18" s="159"/>
      <c r="Q18" s="159"/>
      <c r="R18" s="159"/>
      <c r="S18" s="159"/>
      <c r="T18" s="159"/>
      <c r="U18" s="159"/>
      <c r="V18" s="159"/>
      <c r="W18" s="159"/>
      <c r="X18" s="159"/>
      <c r="Y18" s="159"/>
      <c r="Z18" s="159"/>
      <c r="AA18" s="159"/>
      <c r="AB18" s="159"/>
    </row>
    <row r="19" spans="1:28" s="167" customFormat="1" ht="18.75" customHeight="1">
      <c r="A19" s="268"/>
      <c r="B19" s="284"/>
      <c r="C19" s="284"/>
      <c r="D19" s="455"/>
      <c r="E19" s="455"/>
      <c r="F19" s="456" t="str">
        <f ca="1">Tables!H5</f>
        <v/>
      </c>
      <c r="G19" s="456"/>
      <c r="H19" s="283" t="str">
        <f ca="1">IF(F19="","",D19*F19)</f>
        <v/>
      </c>
      <c r="I19" s="275"/>
      <c r="J19" s="159"/>
      <c r="K19" s="159"/>
      <c r="L19" s="159"/>
      <c r="M19" s="159"/>
      <c r="N19" s="159"/>
      <c r="O19" s="159"/>
      <c r="P19" s="159"/>
      <c r="Q19" s="159"/>
      <c r="R19" s="159"/>
      <c r="S19" s="159"/>
      <c r="T19" s="159"/>
      <c r="U19" s="159"/>
      <c r="V19" s="159"/>
      <c r="W19" s="159"/>
      <c r="X19" s="159"/>
      <c r="Y19" s="159"/>
      <c r="Z19" s="159"/>
      <c r="AA19" s="159"/>
      <c r="AB19" s="159"/>
    </row>
    <row r="20" spans="1:28" s="167" customFormat="1" ht="18.75" customHeight="1">
      <c r="A20" s="268"/>
      <c r="B20" s="284"/>
      <c r="C20" s="284"/>
      <c r="D20" s="455"/>
      <c r="E20" s="455"/>
      <c r="F20" s="456" t="str">
        <f ca="1">Tables!H6</f>
        <v/>
      </c>
      <c r="G20" s="456"/>
      <c r="H20" s="283" t="str">
        <f ca="1">IF(F20="","",D20*F20)</f>
        <v/>
      </c>
      <c r="I20" s="275"/>
      <c r="J20" s="159"/>
      <c r="K20" s="159"/>
      <c r="L20" s="159"/>
      <c r="M20" s="159"/>
      <c r="N20" s="159"/>
      <c r="O20" s="159"/>
      <c r="P20" s="159"/>
      <c r="Q20" s="159"/>
      <c r="R20" s="159"/>
      <c r="S20" s="159"/>
      <c r="T20" s="159"/>
      <c r="U20" s="159"/>
      <c r="V20" s="159"/>
      <c r="W20" s="159"/>
      <c r="X20" s="159"/>
      <c r="Y20" s="159"/>
      <c r="Z20" s="159"/>
      <c r="AA20" s="159"/>
      <c r="AB20" s="159"/>
    </row>
    <row r="21" spans="1:28" s="167" customFormat="1" ht="18.75" customHeight="1">
      <c r="A21" s="268"/>
      <c r="B21" s="284"/>
      <c r="C21" s="284"/>
      <c r="D21" s="455"/>
      <c r="E21" s="455"/>
      <c r="F21" s="456" t="str">
        <f ca="1">Tables!H7</f>
        <v/>
      </c>
      <c r="G21" s="456"/>
      <c r="H21" s="283" t="str">
        <f ca="1">IF(F21="","",D21*F21)</f>
        <v/>
      </c>
      <c r="I21" s="275"/>
      <c r="J21" s="159"/>
      <c r="K21" s="159"/>
      <c r="L21" s="159"/>
      <c r="M21" s="159"/>
      <c r="N21" s="159"/>
      <c r="O21" s="159"/>
      <c r="P21" s="159"/>
      <c r="Q21" s="159"/>
      <c r="R21" s="159"/>
      <c r="S21" s="159"/>
      <c r="T21" s="159"/>
      <c r="U21" s="159"/>
      <c r="V21" s="159"/>
      <c r="W21" s="159"/>
      <c r="X21" s="159"/>
      <c r="Y21" s="159"/>
      <c r="Z21" s="159"/>
      <c r="AA21" s="159"/>
      <c r="AB21" s="159"/>
    </row>
    <row r="22" spans="1:28" s="167" customFormat="1" ht="16.5" customHeight="1">
      <c r="A22" s="268"/>
      <c r="B22" s="256"/>
      <c r="C22" s="256"/>
      <c r="D22" s="256"/>
      <c r="E22" s="256"/>
      <c r="F22" s="257" t="s">
        <v>515</v>
      </c>
      <c r="G22" s="257" t="s">
        <v>380</v>
      </c>
      <c r="H22" s="285">
        <f ca="1">SUM(H18:H21)</f>
        <v>0</v>
      </c>
      <c r="I22" s="259" t="s">
        <v>382</v>
      </c>
      <c r="J22" s="159"/>
      <c r="K22" s="159"/>
      <c r="L22" s="159"/>
      <c r="M22" s="159"/>
      <c r="N22" s="159"/>
      <c r="O22" s="159"/>
      <c r="P22" s="159"/>
      <c r="Q22" s="159"/>
      <c r="R22" s="159"/>
      <c r="S22" s="159"/>
      <c r="T22" s="159"/>
      <c r="U22" s="159"/>
      <c r="V22" s="159"/>
      <c r="W22" s="159"/>
      <c r="X22" s="159"/>
      <c r="Y22" s="159"/>
      <c r="Z22" s="159"/>
      <c r="AA22" s="159"/>
      <c r="AB22" s="159"/>
    </row>
    <row r="23" spans="1:28" s="167" customFormat="1" ht="4.5" customHeight="1" thickBot="1">
      <c r="A23" s="267"/>
      <c r="B23" s="248"/>
      <c r="C23" s="248"/>
      <c r="D23" s="248"/>
      <c r="E23" s="248"/>
      <c r="F23" s="248"/>
      <c r="G23" s="248"/>
      <c r="H23" s="248"/>
      <c r="I23" s="276"/>
      <c r="J23" s="159"/>
      <c r="K23" s="159"/>
      <c r="L23" s="159"/>
      <c r="M23" s="159"/>
      <c r="N23" s="159"/>
      <c r="O23" s="159"/>
      <c r="P23" s="159"/>
      <c r="Q23" s="159"/>
      <c r="R23" s="159"/>
      <c r="S23" s="159"/>
      <c r="T23" s="159"/>
      <c r="U23" s="159"/>
      <c r="V23" s="159"/>
      <c r="W23" s="159"/>
      <c r="X23" s="159"/>
      <c r="Y23" s="159"/>
      <c r="Z23" s="159"/>
      <c r="AA23" s="159"/>
      <c r="AB23" s="159"/>
    </row>
    <row r="24" spans="1:28" s="167" customFormat="1" ht="16.5" customHeight="1" thickTop="1">
      <c r="A24" s="255">
        <v>4</v>
      </c>
      <c r="B24" s="417" t="s">
        <v>516</v>
      </c>
      <c r="C24" s="417"/>
      <c r="D24" s="256"/>
      <c r="E24" s="256"/>
      <c r="F24" s="256"/>
      <c r="G24" s="256"/>
      <c r="H24" s="256"/>
      <c r="I24" s="275"/>
      <c r="J24" s="159"/>
      <c r="K24" s="159"/>
      <c r="L24" s="159"/>
      <c r="M24" s="159"/>
      <c r="N24" s="159"/>
      <c r="O24" s="159"/>
      <c r="P24" s="159"/>
      <c r="Q24" s="159"/>
      <c r="R24" s="159"/>
      <c r="S24" s="159"/>
      <c r="T24" s="159"/>
      <c r="U24" s="159"/>
      <c r="V24" s="159"/>
      <c r="W24" s="159"/>
      <c r="X24" s="159"/>
      <c r="Y24" s="159"/>
      <c r="Z24" s="159"/>
      <c r="AA24" s="159"/>
      <c r="AB24" s="159"/>
    </row>
    <row r="25" spans="1:28" s="167" customFormat="1" ht="8.5" customHeight="1">
      <c r="A25" s="268"/>
      <c r="B25" s="256"/>
      <c r="C25" s="256"/>
      <c r="D25" s="256"/>
      <c r="E25" s="256"/>
      <c r="F25" s="256"/>
      <c r="G25" s="256"/>
      <c r="H25" s="256"/>
      <c r="I25" s="275"/>
      <c r="J25" s="159"/>
      <c r="K25" s="159"/>
      <c r="L25" s="159"/>
      <c r="M25" s="159"/>
      <c r="N25" s="159"/>
      <c r="O25" s="159"/>
      <c r="P25" s="159"/>
      <c r="Q25" s="159"/>
      <c r="R25" s="159"/>
      <c r="S25" s="159"/>
      <c r="T25" s="159"/>
      <c r="U25" s="159"/>
      <c r="V25" s="159"/>
      <c r="W25" s="159"/>
      <c r="X25" s="159"/>
      <c r="Y25" s="159"/>
      <c r="Z25" s="159"/>
      <c r="AA25" s="159"/>
      <c r="AB25" s="159"/>
    </row>
    <row r="26" spans="1:28" s="167" customFormat="1" ht="16.5" customHeight="1">
      <c r="A26" s="268"/>
      <c r="B26" s="256"/>
      <c r="C26" s="256"/>
      <c r="D26" s="278"/>
      <c r="E26" s="278"/>
      <c r="F26" s="265" t="s">
        <v>517</v>
      </c>
      <c r="G26" s="257" t="s">
        <v>380</v>
      </c>
      <c r="H26" s="169">
        <f ca="1">H10+H13+H22</f>
        <v>0</v>
      </c>
      <c r="I26" s="277" t="s">
        <v>362</v>
      </c>
      <c r="J26" s="159"/>
      <c r="K26" s="159"/>
      <c r="L26" s="159"/>
      <c r="M26" s="159"/>
      <c r="N26" s="159"/>
      <c r="O26" s="159"/>
      <c r="P26" s="159"/>
      <c r="Q26" s="159"/>
      <c r="R26" s="159"/>
      <c r="S26" s="159"/>
      <c r="T26" s="159"/>
      <c r="U26" s="159"/>
      <c r="V26" s="159"/>
      <c r="W26" s="159"/>
      <c r="X26" s="159"/>
      <c r="Y26" s="159"/>
      <c r="Z26" s="159"/>
      <c r="AA26" s="159"/>
      <c r="AB26" s="159"/>
    </row>
    <row r="27" spans="1:28" s="167" customFormat="1" ht="19.5" customHeight="1" thickBot="1">
      <c r="A27" s="267"/>
      <c r="B27" s="248"/>
      <c r="C27" s="248"/>
      <c r="D27" s="248"/>
      <c r="E27" s="248"/>
      <c r="F27" s="248"/>
      <c r="G27" s="248"/>
      <c r="H27" s="249" t="s">
        <v>518</v>
      </c>
      <c r="I27" s="276"/>
      <c r="J27" s="159"/>
      <c r="K27" s="159"/>
      <c r="L27" s="159"/>
      <c r="M27" s="159"/>
      <c r="N27" s="159"/>
      <c r="O27" s="159"/>
      <c r="P27" s="159"/>
      <c r="Q27" s="159"/>
      <c r="R27" s="159"/>
      <c r="S27" s="159"/>
      <c r="T27" s="159"/>
      <c r="U27" s="159"/>
      <c r="V27" s="159"/>
      <c r="W27" s="159"/>
      <c r="X27" s="159"/>
      <c r="Y27" s="159"/>
      <c r="Z27" s="159"/>
      <c r="AA27" s="159"/>
      <c r="AB27" s="159"/>
    </row>
    <row r="28" spans="1:28" s="167" customFormat="1" ht="16.5" customHeight="1" thickTop="1">
      <c r="A28" s="255">
        <v>5</v>
      </c>
      <c r="B28" s="417" t="s">
        <v>456</v>
      </c>
      <c r="C28" s="417"/>
      <c r="D28" s="256"/>
      <c r="E28" s="256"/>
      <c r="F28" s="256"/>
      <c r="G28" s="256"/>
      <c r="H28" s="256"/>
      <c r="I28" s="275"/>
      <c r="J28" s="159"/>
      <c r="K28" s="159"/>
      <c r="L28" s="159"/>
      <c r="M28" s="159"/>
      <c r="N28" s="159"/>
      <c r="O28" s="159"/>
      <c r="P28" s="159"/>
      <c r="Q28" s="159"/>
      <c r="R28" s="159"/>
      <c r="S28" s="159"/>
      <c r="T28" s="159"/>
      <c r="U28" s="159"/>
      <c r="V28" s="159"/>
      <c r="W28" s="159"/>
      <c r="X28" s="159"/>
      <c r="Y28" s="159"/>
      <c r="Z28" s="159"/>
      <c r="AA28" s="159"/>
      <c r="AB28" s="159"/>
    </row>
    <row r="29" spans="1:28" s="167" customFormat="1" ht="16.5" customHeight="1">
      <c r="A29" s="255"/>
      <c r="B29" s="256" t="s">
        <v>513</v>
      </c>
      <c r="C29" s="256"/>
      <c r="D29" s="256"/>
      <c r="E29" s="256"/>
      <c r="F29" s="257" t="s">
        <v>374</v>
      </c>
      <c r="G29" s="257"/>
      <c r="H29" s="173">
        <f>'SP13-1'!I24</f>
        <v>0</v>
      </c>
      <c r="I29" s="275"/>
      <c r="J29" s="159"/>
      <c r="K29" s="159"/>
      <c r="L29" s="159"/>
      <c r="M29" s="159"/>
      <c r="N29" s="159"/>
      <c r="O29" s="159"/>
      <c r="P29" s="159"/>
      <c r="Q29" s="159"/>
      <c r="R29" s="159"/>
      <c r="S29" s="159"/>
      <c r="T29" s="159"/>
      <c r="U29" s="159"/>
      <c r="V29" s="159"/>
      <c r="W29" s="159"/>
      <c r="X29" s="159"/>
      <c r="Y29" s="159"/>
      <c r="Z29" s="159"/>
      <c r="AA29" s="159"/>
      <c r="AB29" s="159"/>
    </row>
    <row r="30" spans="1:28" s="167" customFormat="1" ht="3.75" customHeight="1">
      <c r="A30" s="268"/>
      <c r="B30" s="256"/>
      <c r="C30" s="256"/>
      <c r="D30" s="256"/>
      <c r="E30" s="256"/>
      <c r="F30" s="256"/>
      <c r="G30" s="256"/>
      <c r="H30" s="256"/>
      <c r="I30" s="275"/>
      <c r="J30" s="159"/>
      <c r="K30" s="159"/>
      <c r="L30" s="159"/>
      <c r="M30" s="159"/>
      <c r="N30" s="159"/>
      <c r="O30" s="159"/>
      <c r="P30" s="159"/>
      <c r="Q30" s="159"/>
      <c r="R30" s="159"/>
      <c r="S30" s="159"/>
      <c r="T30" s="159"/>
      <c r="U30" s="159"/>
      <c r="V30" s="159"/>
      <c r="W30" s="159"/>
      <c r="X30" s="159"/>
      <c r="Y30" s="159"/>
      <c r="Z30" s="159"/>
      <c r="AA30" s="159"/>
      <c r="AB30" s="159"/>
    </row>
    <row r="31" spans="1:28" s="167" customFormat="1" ht="19.5" customHeight="1">
      <c r="A31" s="268"/>
      <c r="B31" s="171" t="s">
        <v>375</v>
      </c>
      <c r="C31" s="176" t="s">
        <v>514</v>
      </c>
      <c r="D31" s="452" t="s">
        <v>376</v>
      </c>
      <c r="E31" s="453"/>
      <c r="F31" s="452" t="s">
        <v>377</v>
      </c>
      <c r="G31" s="453"/>
      <c r="H31" s="172" t="s">
        <v>270</v>
      </c>
      <c r="I31" s="275"/>
      <c r="J31" s="159"/>
      <c r="K31" s="159"/>
      <c r="L31" s="159"/>
      <c r="M31" s="159"/>
      <c r="N31" s="159"/>
      <c r="O31" s="159"/>
      <c r="P31" s="159"/>
      <c r="Q31" s="159"/>
      <c r="R31" s="159"/>
      <c r="S31" s="159"/>
      <c r="T31" s="159"/>
      <c r="U31" s="159"/>
      <c r="V31" s="159"/>
      <c r="W31" s="159"/>
      <c r="X31" s="159"/>
      <c r="Y31" s="159"/>
      <c r="Z31" s="159"/>
      <c r="AA31" s="159"/>
      <c r="AB31" s="159"/>
    </row>
    <row r="32" spans="1:28" s="167" customFormat="1" ht="18" customHeight="1">
      <c r="A32" s="268"/>
      <c r="B32" s="284"/>
      <c r="C32" s="284"/>
      <c r="D32" s="455"/>
      <c r="E32" s="455"/>
      <c r="F32" s="456" t="str">
        <f ca="1">Tables!H37</f>
        <v/>
      </c>
      <c r="G32" s="456"/>
      <c r="H32" s="283" t="str">
        <f ca="1">IF(F32="","",D32*F32)</f>
        <v/>
      </c>
      <c r="I32" s="275"/>
      <c r="J32" s="159"/>
      <c r="K32" s="159"/>
      <c r="L32" s="159"/>
      <c r="M32" s="159"/>
      <c r="N32" s="159"/>
      <c r="O32" s="159"/>
      <c r="P32" s="159"/>
      <c r="Q32" s="159"/>
      <c r="R32" s="159"/>
      <c r="S32" s="159"/>
      <c r="T32" s="159"/>
      <c r="U32" s="159"/>
      <c r="V32" s="159"/>
      <c r="W32" s="159"/>
      <c r="X32" s="159"/>
      <c r="Y32" s="159"/>
      <c r="Z32" s="159"/>
      <c r="AA32" s="159"/>
      <c r="AB32" s="159"/>
    </row>
    <row r="33" spans="1:28" s="167" customFormat="1" ht="18" customHeight="1">
      <c r="A33" s="268"/>
      <c r="B33" s="284"/>
      <c r="C33" s="284"/>
      <c r="D33" s="455"/>
      <c r="E33" s="455"/>
      <c r="F33" s="456" t="str">
        <f ca="1">Tables!H38</f>
        <v/>
      </c>
      <c r="G33" s="456"/>
      <c r="H33" s="283" t="str">
        <f ca="1">IF(F33="","",D33*F33)</f>
        <v/>
      </c>
      <c r="I33" s="275"/>
      <c r="J33" s="159"/>
      <c r="K33" s="159"/>
      <c r="L33" s="159"/>
      <c r="M33" s="159"/>
      <c r="N33" s="159"/>
      <c r="O33" s="159"/>
      <c r="P33" s="159"/>
      <c r="Q33" s="159"/>
      <c r="R33" s="159"/>
      <c r="S33" s="159"/>
      <c r="T33" s="159"/>
      <c r="U33" s="159"/>
      <c r="V33" s="159"/>
      <c r="W33" s="159"/>
      <c r="X33" s="159"/>
      <c r="Y33" s="159"/>
      <c r="Z33" s="159"/>
      <c r="AA33" s="159"/>
      <c r="AB33" s="159"/>
    </row>
    <row r="34" spans="1:28" s="167" customFormat="1" ht="18" customHeight="1">
      <c r="A34" s="268"/>
      <c r="B34" s="284"/>
      <c r="C34" s="284"/>
      <c r="D34" s="455"/>
      <c r="E34" s="455"/>
      <c r="F34" s="456" t="str">
        <f ca="1">Tables!H39</f>
        <v/>
      </c>
      <c r="G34" s="456"/>
      <c r="H34" s="283" t="str">
        <f ca="1">IF(F34="","",D34*F34)</f>
        <v/>
      </c>
      <c r="I34" s="275"/>
      <c r="J34" s="159"/>
      <c r="K34" s="159"/>
      <c r="L34" s="159"/>
      <c r="M34" s="159"/>
      <c r="N34" s="159"/>
      <c r="O34" s="159"/>
      <c r="P34" s="159"/>
      <c r="Q34" s="159"/>
      <c r="R34" s="159"/>
      <c r="S34" s="159"/>
      <c r="T34" s="159"/>
      <c r="U34" s="159"/>
      <c r="V34" s="159"/>
      <c r="W34" s="159"/>
      <c r="X34" s="159"/>
      <c r="Y34" s="159"/>
      <c r="Z34" s="159"/>
      <c r="AA34" s="159"/>
      <c r="AB34" s="159"/>
    </row>
    <row r="35" spans="1:28" s="167" customFormat="1" ht="18" customHeight="1">
      <c r="A35" s="268"/>
      <c r="B35" s="284"/>
      <c r="C35" s="284"/>
      <c r="D35" s="455"/>
      <c r="E35" s="455"/>
      <c r="F35" s="456" t="str">
        <f ca="1">Tables!H40</f>
        <v/>
      </c>
      <c r="G35" s="456"/>
      <c r="H35" s="283" t="str">
        <f ca="1">IF(F35="","",D35*F35)</f>
        <v/>
      </c>
      <c r="I35" s="275"/>
      <c r="J35" s="159"/>
      <c r="K35" s="159"/>
      <c r="L35" s="159"/>
      <c r="M35" s="159"/>
      <c r="N35" s="159"/>
      <c r="O35" s="159"/>
      <c r="P35" s="159"/>
      <c r="Q35" s="159"/>
      <c r="R35" s="159"/>
      <c r="S35" s="159"/>
      <c r="T35" s="159"/>
      <c r="U35" s="159"/>
      <c r="V35" s="159"/>
      <c r="W35" s="159"/>
      <c r="X35" s="159"/>
      <c r="Y35" s="159"/>
      <c r="Z35" s="159"/>
      <c r="AA35" s="159"/>
      <c r="AB35" s="159"/>
    </row>
    <row r="36" spans="1:28" s="167" customFormat="1" ht="16.5" customHeight="1">
      <c r="A36" s="268"/>
      <c r="B36" s="256"/>
      <c r="C36" s="256"/>
      <c r="D36" s="256"/>
      <c r="E36" s="256"/>
      <c r="F36" s="257" t="s">
        <v>519</v>
      </c>
      <c r="G36" s="257" t="s">
        <v>380</v>
      </c>
      <c r="H36" s="285">
        <f ca="1">SUM(H32:I35)</f>
        <v>0</v>
      </c>
      <c r="I36" s="275"/>
      <c r="J36" s="159"/>
      <c r="K36" s="159"/>
      <c r="L36" s="159"/>
      <c r="M36" s="159"/>
      <c r="N36" s="159"/>
      <c r="O36" s="159"/>
      <c r="P36" s="159"/>
      <c r="Q36" s="159"/>
      <c r="R36" s="159"/>
      <c r="S36" s="159"/>
      <c r="T36" s="159"/>
      <c r="U36" s="159"/>
      <c r="V36" s="159"/>
      <c r="W36" s="159"/>
      <c r="X36" s="159"/>
      <c r="Y36" s="159"/>
      <c r="Z36" s="159"/>
      <c r="AA36" s="159"/>
      <c r="AB36" s="159"/>
    </row>
    <row r="37" spans="1:28" s="167" customFormat="1" ht="7.5" customHeight="1">
      <c r="A37" s="256"/>
      <c r="B37" s="256"/>
      <c r="C37" s="274"/>
      <c r="D37" s="274"/>
      <c r="E37" s="274"/>
      <c r="F37" s="256"/>
      <c r="G37" s="256"/>
      <c r="H37" s="274"/>
      <c r="I37" s="274"/>
      <c r="J37" s="159"/>
      <c r="K37" s="159"/>
      <c r="L37" s="159"/>
      <c r="M37" s="159"/>
      <c r="N37" s="159"/>
      <c r="O37" s="159"/>
      <c r="P37" s="159"/>
      <c r="Q37" s="159"/>
      <c r="R37" s="159"/>
      <c r="S37" s="159"/>
      <c r="T37" s="159"/>
      <c r="U37" s="159"/>
      <c r="V37" s="159"/>
      <c r="W37" s="159"/>
      <c r="X37" s="159"/>
      <c r="Y37" s="159"/>
      <c r="Z37" s="159"/>
      <c r="AA37" s="159"/>
      <c r="AB37" s="159"/>
    </row>
    <row r="38" spans="1:28" ht="12" customHeight="1">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row>
    <row r="39" spans="1:28" ht="24" customHeight="1">
      <c r="A39" s="159" t="s">
        <v>341</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row>
    <row r="40" spans="1:28">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row>
    <row r="41" spans="1:28" ht="12.75" customHeight="1">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row>
    <row r="42" spans="1:28" ht="16.5" hidden="1" customHeight="1">
      <c r="A42" s="159">
        <v>0</v>
      </c>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row>
    <row r="43" spans="1:28" ht="12.75" hidden="1" customHeight="1">
      <c r="A43" s="159">
        <v>1</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row>
    <row r="44" spans="1:28" ht="12.75" hidden="1" customHeight="1">
      <c r="A44" s="159">
        <v>2</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row>
    <row r="45" spans="1:28" ht="12.75" hidden="1" customHeight="1">
      <c r="A45" s="159">
        <v>3</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row>
    <row r="46" spans="1:28" ht="12.75" hidden="1" customHeight="1">
      <c r="A46" s="159">
        <v>4</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row>
    <row r="47" spans="1:28" ht="12.75" hidden="1" customHeight="1">
      <c r="A47" s="159">
        <v>5</v>
      </c>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row>
    <row r="48" spans="1:28" ht="12.75" hidden="1" customHeight="1">
      <c r="A48" s="159">
        <v>6</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row>
    <row r="49" spans="1:28" ht="12.75" hidden="1" customHeight="1">
      <c r="A49" s="159">
        <v>7</v>
      </c>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row>
    <row r="50" spans="1:28" ht="12.75" hidden="1" customHeight="1">
      <c r="A50" s="159">
        <v>8</v>
      </c>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row>
    <row r="51" spans="1:28" ht="12.75" hidden="1" customHeight="1">
      <c r="A51" s="159">
        <v>9</v>
      </c>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row>
    <row r="52" spans="1:28" ht="12.75" hidden="1" customHeight="1">
      <c r="A52" s="159">
        <v>10</v>
      </c>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row>
    <row r="53" spans="1:28" ht="12.75" hidden="1" customHeight="1">
      <c r="A53" s="159">
        <v>11</v>
      </c>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row>
    <row r="54" spans="1:28" ht="12.75" hidden="1" customHeight="1">
      <c r="A54" s="159">
        <v>12</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row>
    <row r="55" spans="1:28" ht="12.75" hidden="1" customHeight="1">
      <c r="A55" s="159">
        <v>13</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row>
    <row r="56" spans="1:28" ht="12.75" hidden="1" customHeight="1">
      <c r="A56" s="159">
        <v>14</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row>
    <row r="57" spans="1:28" ht="12.75" hidden="1" customHeight="1">
      <c r="A57" s="159">
        <v>15</v>
      </c>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row>
    <row r="58" spans="1:28" ht="12.75" hidden="1" customHeight="1">
      <c r="A58" s="159">
        <v>16</v>
      </c>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row>
    <row r="59" spans="1:28" hidden="1">
      <c r="A59" s="159">
        <v>17</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row>
    <row r="60" spans="1:28" hidden="1">
      <c r="A60" s="159">
        <v>18</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row>
    <row r="61" spans="1:28" hidden="1">
      <c r="A61" s="159">
        <v>19</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row>
    <row r="62" spans="1:28" hidden="1">
      <c r="A62" s="159">
        <v>20</v>
      </c>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row>
    <row r="63" spans="1:28" hidden="1">
      <c r="A63" s="159">
        <v>21</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row>
    <row r="64" spans="1:28" hidden="1">
      <c r="A64" s="159">
        <v>22</v>
      </c>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row>
    <row r="65" spans="1:28" hidden="1">
      <c r="A65" s="159">
        <v>23</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row>
    <row r="66" spans="1:28" hidden="1">
      <c r="A66" s="159">
        <v>24</v>
      </c>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row>
    <row r="67" spans="1:28" hidden="1">
      <c r="A67" s="159">
        <v>25</v>
      </c>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row>
    <row r="68" spans="1:28" hidden="1">
      <c r="A68" s="159">
        <v>26</v>
      </c>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row>
    <row r="69" spans="1:28" hidden="1">
      <c r="A69" s="159">
        <v>27</v>
      </c>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row>
    <row r="70" spans="1:28" hidden="1">
      <c r="A70" s="159">
        <v>28</v>
      </c>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row>
    <row r="71" spans="1:28" hidden="1">
      <c r="A71" s="159">
        <v>29</v>
      </c>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row>
    <row r="72" spans="1:28" hidden="1">
      <c r="A72" s="159">
        <v>30</v>
      </c>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row>
    <row r="73" spans="1:28" hidden="1">
      <c r="A73" s="159">
        <v>31</v>
      </c>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row>
    <row r="74" spans="1:28" hidden="1">
      <c r="A74" s="159">
        <v>32</v>
      </c>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row>
    <row r="75" spans="1:28" hidden="1">
      <c r="A75" s="159">
        <v>33</v>
      </c>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row>
    <row r="76" spans="1:28" hidden="1">
      <c r="A76" s="159">
        <v>34</v>
      </c>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row>
    <row r="77" spans="1:28" hidden="1">
      <c r="A77" s="159">
        <v>35</v>
      </c>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row>
    <row r="78" spans="1:28" hidden="1">
      <c r="A78" s="159">
        <v>36</v>
      </c>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row>
    <row r="79" spans="1:28" hidden="1">
      <c r="A79" s="159">
        <v>37</v>
      </c>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row>
    <row r="80" spans="1:28" hidden="1">
      <c r="A80" s="159">
        <v>38</v>
      </c>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row>
    <row r="81" spans="1:1" hidden="1">
      <c r="A81" s="160">
        <v>39</v>
      </c>
    </row>
    <row r="82" spans="1:1" hidden="1">
      <c r="A82" s="160">
        <v>40</v>
      </c>
    </row>
    <row r="83" spans="1:1" hidden="1">
      <c r="A83" s="160">
        <v>41</v>
      </c>
    </row>
    <row r="84" spans="1:1" hidden="1">
      <c r="A84" s="160">
        <v>42</v>
      </c>
    </row>
    <row r="85" spans="1:1" hidden="1">
      <c r="A85" s="160">
        <v>43</v>
      </c>
    </row>
    <row r="86" spans="1:1" hidden="1">
      <c r="A86" s="160">
        <v>44</v>
      </c>
    </row>
    <row r="87" spans="1:1" hidden="1">
      <c r="A87" s="160">
        <v>45</v>
      </c>
    </row>
  </sheetData>
  <sheetProtection algorithmName="SHA-512" hashValue="zPPUJ8cJKRKCHXqkKWn3fdiu3LYT8tRcopOwQeqSE8fBnVGqf/+N6+TtcDdiIksdVyKutW29HUkNtSexFwkWBw==" saltValue="/ZrCwf0tsVgWQGpHKEad1g==" spinCount="100000" sheet="1" selectLockedCells="1"/>
  <protectedRanges>
    <protectedRange sqref="I9:I11 F13:G14 I13:I14 I22 B9 G9:G10 F7:I7 H8:H11 C7:E11 E13 F8:F10" name="Range1"/>
    <protectedRange sqref="D22:E22 I36" name="Range5"/>
    <protectedRange sqref="D25:E25" name="Range7"/>
    <protectedRange sqref="D27:E27" name="Range8"/>
    <protectedRange sqref="F22:G22 F36:G36" name="Range5_4"/>
    <protectedRange sqref="H18:H21 H32:H35" name="Range5_1"/>
    <protectedRange sqref="F18:G21 F32:G35" name="Range5_2"/>
  </protectedRanges>
  <mergeCells count="27">
    <mergeCell ref="D35:E35"/>
    <mergeCell ref="F35:G35"/>
    <mergeCell ref="D32:E32"/>
    <mergeCell ref="F32:G32"/>
    <mergeCell ref="D33:E33"/>
    <mergeCell ref="F33:G33"/>
    <mergeCell ref="D34:E34"/>
    <mergeCell ref="F34:G34"/>
    <mergeCell ref="D21:E21"/>
    <mergeCell ref="F21:G21"/>
    <mergeCell ref="B24:C24"/>
    <mergeCell ref="B28:C28"/>
    <mergeCell ref="D31:E31"/>
    <mergeCell ref="F31:G31"/>
    <mergeCell ref="D18:E18"/>
    <mergeCell ref="F18:G18"/>
    <mergeCell ref="D19:E19"/>
    <mergeCell ref="F19:G19"/>
    <mergeCell ref="D20:E20"/>
    <mergeCell ref="F20:G20"/>
    <mergeCell ref="D17:E17"/>
    <mergeCell ref="F17:G17"/>
    <mergeCell ref="B4:I4"/>
    <mergeCell ref="K5:M5"/>
    <mergeCell ref="B7:C7"/>
    <mergeCell ref="B12:I12"/>
    <mergeCell ref="B15:C15"/>
  </mergeCells>
  <dataValidations count="1">
    <dataValidation type="list" allowBlank="1" errorTitle="Incorrect input" error="Please select the year by pushing the drop-down arrow and clicking the correct year" prompt="Select the year" sqref="B18:B21 IX18:IX21 ST18:ST21 ACP18:ACP21 AML18:AML21 AWH18:AWH21 BGD18:BGD21 BPZ18:BPZ21 BZV18:BZV21 CJR18:CJR21 CTN18:CTN21 DDJ18:DDJ21 DNF18:DNF21 DXB18:DXB21 EGX18:EGX21 EQT18:EQT21 FAP18:FAP21 FKL18:FKL21 FUH18:FUH21 GED18:GED21 GNZ18:GNZ21 GXV18:GXV21 HHR18:HHR21 HRN18:HRN21 IBJ18:IBJ21 ILF18:ILF21 IVB18:IVB21 JEX18:JEX21 JOT18:JOT21 JYP18:JYP21 KIL18:KIL21 KSH18:KSH21 LCD18:LCD21 LLZ18:LLZ21 LVV18:LVV21 MFR18:MFR21 MPN18:MPN21 MZJ18:MZJ21 NJF18:NJF21 NTB18:NTB21 OCX18:OCX21 OMT18:OMT21 OWP18:OWP21 PGL18:PGL21 PQH18:PQH21 QAD18:QAD21 QJZ18:QJZ21 QTV18:QTV21 RDR18:RDR21 RNN18:RNN21 RXJ18:RXJ21 SHF18:SHF21 SRB18:SRB21 TAX18:TAX21 TKT18:TKT21 TUP18:TUP21 UEL18:UEL21 UOH18:UOH21 UYD18:UYD21 VHZ18:VHZ21 VRV18:VRV21 WBR18:WBR21 WLN18:WLN21 WVJ18:WVJ21 B65554:B65557 IX65554:IX65557 ST65554:ST65557 ACP65554:ACP65557 AML65554:AML65557 AWH65554:AWH65557 BGD65554:BGD65557 BPZ65554:BPZ65557 BZV65554:BZV65557 CJR65554:CJR65557 CTN65554:CTN65557 DDJ65554:DDJ65557 DNF65554:DNF65557 DXB65554:DXB65557 EGX65554:EGX65557 EQT65554:EQT65557 FAP65554:FAP65557 FKL65554:FKL65557 FUH65554:FUH65557 GED65554:GED65557 GNZ65554:GNZ65557 GXV65554:GXV65557 HHR65554:HHR65557 HRN65554:HRN65557 IBJ65554:IBJ65557 ILF65554:ILF65557 IVB65554:IVB65557 JEX65554:JEX65557 JOT65554:JOT65557 JYP65554:JYP65557 KIL65554:KIL65557 KSH65554:KSH65557 LCD65554:LCD65557 LLZ65554:LLZ65557 LVV65554:LVV65557 MFR65554:MFR65557 MPN65554:MPN65557 MZJ65554:MZJ65557 NJF65554:NJF65557 NTB65554:NTB65557 OCX65554:OCX65557 OMT65554:OMT65557 OWP65554:OWP65557 PGL65554:PGL65557 PQH65554:PQH65557 QAD65554:QAD65557 QJZ65554:QJZ65557 QTV65554:QTV65557 RDR65554:RDR65557 RNN65554:RNN65557 RXJ65554:RXJ65557 SHF65554:SHF65557 SRB65554:SRB65557 TAX65554:TAX65557 TKT65554:TKT65557 TUP65554:TUP65557 UEL65554:UEL65557 UOH65554:UOH65557 UYD65554:UYD65557 VHZ65554:VHZ65557 VRV65554:VRV65557 WBR65554:WBR65557 WLN65554:WLN65557 WVJ65554:WVJ65557 B131090:B131093 IX131090:IX131093 ST131090:ST131093 ACP131090:ACP131093 AML131090:AML131093 AWH131090:AWH131093 BGD131090:BGD131093 BPZ131090:BPZ131093 BZV131090:BZV131093 CJR131090:CJR131093 CTN131090:CTN131093 DDJ131090:DDJ131093 DNF131090:DNF131093 DXB131090:DXB131093 EGX131090:EGX131093 EQT131090:EQT131093 FAP131090:FAP131093 FKL131090:FKL131093 FUH131090:FUH131093 GED131090:GED131093 GNZ131090:GNZ131093 GXV131090:GXV131093 HHR131090:HHR131093 HRN131090:HRN131093 IBJ131090:IBJ131093 ILF131090:ILF131093 IVB131090:IVB131093 JEX131090:JEX131093 JOT131090:JOT131093 JYP131090:JYP131093 KIL131090:KIL131093 KSH131090:KSH131093 LCD131090:LCD131093 LLZ131090:LLZ131093 LVV131090:LVV131093 MFR131090:MFR131093 MPN131090:MPN131093 MZJ131090:MZJ131093 NJF131090:NJF131093 NTB131090:NTB131093 OCX131090:OCX131093 OMT131090:OMT131093 OWP131090:OWP131093 PGL131090:PGL131093 PQH131090:PQH131093 QAD131090:QAD131093 QJZ131090:QJZ131093 QTV131090:QTV131093 RDR131090:RDR131093 RNN131090:RNN131093 RXJ131090:RXJ131093 SHF131090:SHF131093 SRB131090:SRB131093 TAX131090:TAX131093 TKT131090:TKT131093 TUP131090:TUP131093 UEL131090:UEL131093 UOH131090:UOH131093 UYD131090:UYD131093 VHZ131090:VHZ131093 VRV131090:VRV131093 WBR131090:WBR131093 WLN131090:WLN131093 WVJ131090:WVJ131093 B196626:B196629 IX196626:IX196629 ST196626:ST196629 ACP196626:ACP196629 AML196626:AML196629 AWH196626:AWH196629 BGD196626:BGD196629 BPZ196626:BPZ196629 BZV196626:BZV196629 CJR196626:CJR196629 CTN196626:CTN196629 DDJ196626:DDJ196629 DNF196626:DNF196629 DXB196626:DXB196629 EGX196626:EGX196629 EQT196626:EQT196629 FAP196626:FAP196629 FKL196626:FKL196629 FUH196626:FUH196629 GED196626:GED196629 GNZ196626:GNZ196629 GXV196626:GXV196629 HHR196626:HHR196629 HRN196626:HRN196629 IBJ196626:IBJ196629 ILF196626:ILF196629 IVB196626:IVB196629 JEX196626:JEX196629 JOT196626:JOT196629 JYP196626:JYP196629 KIL196626:KIL196629 KSH196626:KSH196629 LCD196626:LCD196629 LLZ196626:LLZ196629 LVV196626:LVV196629 MFR196626:MFR196629 MPN196626:MPN196629 MZJ196626:MZJ196629 NJF196626:NJF196629 NTB196626:NTB196629 OCX196626:OCX196629 OMT196626:OMT196629 OWP196626:OWP196629 PGL196626:PGL196629 PQH196626:PQH196629 QAD196626:QAD196629 QJZ196626:QJZ196629 QTV196626:QTV196629 RDR196626:RDR196629 RNN196626:RNN196629 RXJ196626:RXJ196629 SHF196626:SHF196629 SRB196626:SRB196629 TAX196626:TAX196629 TKT196626:TKT196629 TUP196626:TUP196629 UEL196626:UEL196629 UOH196626:UOH196629 UYD196626:UYD196629 VHZ196626:VHZ196629 VRV196626:VRV196629 WBR196626:WBR196629 WLN196626:WLN196629 WVJ196626:WVJ196629 B262162:B262165 IX262162:IX262165 ST262162:ST262165 ACP262162:ACP262165 AML262162:AML262165 AWH262162:AWH262165 BGD262162:BGD262165 BPZ262162:BPZ262165 BZV262162:BZV262165 CJR262162:CJR262165 CTN262162:CTN262165 DDJ262162:DDJ262165 DNF262162:DNF262165 DXB262162:DXB262165 EGX262162:EGX262165 EQT262162:EQT262165 FAP262162:FAP262165 FKL262162:FKL262165 FUH262162:FUH262165 GED262162:GED262165 GNZ262162:GNZ262165 GXV262162:GXV262165 HHR262162:HHR262165 HRN262162:HRN262165 IBJ262162:IBJ262165 ILF262162:ILF262165 IVB262162:IVB262165 JEX262162:JEX262165 JOT262162:JOT262165 JYP262162:JYP262165 KIL262162:KIL262165 KSH262162:KSH262165 LCD262162:LCD262165 LLZ262162:LLZ262165 LVV262162:LVV262165 MFR262162:MFR262165 MPN262162:MPN262165 MZJ262162:MZJ262165 NJF262162:NJF262165 NTB262162:NTB262165 OCX262162:OCX262165 OMT262162:OMT262165 OWP262162:OWP262165 PGL262162:PGL262165 PQH262162:PQH262165 QAD262162:QAD262165 QJZ262162:QJZ262165 QTV262162:QTV262165 RDR262162:RDR262165 RNN262162:RNN262165 RXJ262162:RXJ262165 SHF262162:SHF262165 SRB262162:SRB262165 TAX262162:TAX262165 TKT262162:TKT262165 TUP262162:TUP262165 UEL262162:UEL262165 UOH262162:UOH262165 UYD262162:UYD262165 VHZ262162:VHZ262165 VRV262162:VRV262165 WBR262162:WBR262165 WLN262162:WLN262165 WVJ262162:WVJ262165 B327698:B327701 IX327698:IX327701 ST327698:ST327701 ACP327698:ACP327701 AML327698:AML327701 AWH327698:AWH327701 BGD327698:BGD327701 BPZ327698:BPZ327701 BZV327698:BZV327701 CJR327698:CJR327701 CTN327698:CTN327701 DDJ327698:DDJ327701 DNF327698:DNF327701 DXB327698:DXB327701 EGX327698:EGX327701 EQT327698:EQT327701 FAP327698:FAP327701 FKL327698:FKL327701 FUH327698:FUH327701 GED327698:GED327701 GNZ327698:GNZ327701 GXV327698:GXV327701 HHR327698:HHR327701 HRN327698:HRN327701 IBJ327698:IBJ327701 ILF327698:ILF327701 IVB327698:IVB327701 JEX327698:JEX327701 JOT327698:JOT327701 JYP327698:JYP327701 KIL327698:KIL327701 KSH327698:KSH327701 LCD327698:LCD327701 LLZ327698:LLZ327701 LVV327698:LVV327701 MFR327698:MFR327701 MPN327698:MPN327701 MZJ327698:MZJ327701 NJF327698:NJF327701 NTB327698:NTB327701 OCX327698:OCX327701 OMT327698:OMT327701 OWP327698:OWP327701 PGL327698:PGL327701 PQH327698:PQH327701 QAD327698:QAD327701 QJZ327698:QJZ327701 QTV327698:QTV327701 RDR327698:RDR327701 RNN327698:RNN327701 RXJ327698:RXJ327701 SHF327698:SHF327701 SRB327698:SRB327701 TAX327698:TAX327701 TKT327698:TKT327701 TUP327698:TUP327701 UEL327698:UEL327701 UOH327698:UOH327701 UYD327698:UYD327701 VHZ327698:VHZ327701 VRV327698:VRV327701 WBR327698:WBR327701 WLN327698:WLN327701 WVJ327698:WVJ327701 B393234:B393237 IX393234:IX393237 ST393234:ST393237 ACP393234:ACP393237 AML393234:AML393237 AWH393234:AWH393237 BGD393234:BGD393237 BPZ393234:BPZ393237 BZV393234:BZV393237 CJR393234:CJR393237 CTN393234:CTN393237 DDJ393234:DDJ393237 DNF393234:DNF393237 DXB393234:DXB393237 EGX393234:EGX393237 EQT393234:EQT393237 FAP393234:FAP393237 FKL393234:FKL393237 FUH393234:FUH393237 GED393234:GED393237 GNZ393234:GNZ393237 GXV393234:GXV393237 HHR393234:HHR393237 HRN393234:HRN393237 IBJ393234:IBJ393237 ILF393234:ILF393237 IVB393234:IVB393237 JEX393234:JEX393237 JOT393234:JOT393237 JYP393234:JYP393237 KIL393234:KIL393237 KSH393234:KSH393237 LCD393234:LCD393237 LLZ393234:LLZ393237 LVV393234:LVV393237 MFR393234:MFR393237 MPN393234:MPN393237 MZJ393234:MZJ393237 NJF393234:NJF393237 NTB393234:NTB393237 OCX393234:OCX393237 OMT393234:OMT393237 OWP393234:OWP393237 PGL393234:PGL393237 PQH393234:PQH393237 QAD393234:QAD393237 QJZ393234:QJZ393237 QTV393234:QTV393237 RDR393234:RDR393237 RNN393234:RNN393237 RXJ393234:RXJ393237 SHF393234:SHF393237 SRB393234:SRB393237 TAX393234:TAX393237 TKT393234:TKT393237 TUP393234:TUP393237 UEL393234:UEL393237 UOH393234:UOH393237 UYD393234:UYD393237 VHZ393234:VHZ393237 VRV393234:VRV393237 WBR393234:WBR393237 WLN393234:WLN393237 WVJ393234:WVJ393237 B458770:B458773 IX458770:IX458773 ST458770:ST458773 ACP458770:ACP458773 AML458770:AML458773 AWH458770:AWH458773 BGD458770:BGD458773 BPZ458770:BPZ458773 BZV458770:BZV458773 CJR458770:CJR458773 CTN458770:CTN458773 DDJ458770:DDJ458773 DNF458770:DNF458773 DXB458770:DXB458773 EGX458770:EGX458773 EQT458770:EQT458773 FAP458770:FAP458773 FKL458770:FKL458773 FUH458770:FUH458773 GED458770:GED458773 GNZ458770:GNZ458773 GXV458770:GXV458773 HHR458770:HHR458773 HRN458770:HRN458773 IBJ458770:IBJ458773 ILF458770:ILF458773 IVB458770:IVB458773 JEX458770:JEX458773 JOT458770:JOT458773 JYP458770:JYP458773 KIL458770:KIL458773 KSH458770:KSH458773 LCD458770:LCD458773 LLZ458770:LLZ458773 LVV458770:LVV458773 MFR458770:MFR458773 MPN458770:MPN458773 MZJ458770:MZJ458773 NJF458770:NJF458773 NTB458770:NTB458773 OCX458770:OCX458773 OMT458770:OMT458773 OWP458770:OWP458773 PGL458770:PGL458773 PQH458770:PQH458773 QAD458770:QAD458773 QJZ458770:QJZ458773 QTV458770:QTV458773 RDR458770:RDR458773 RNN458770:RNN458773 RXJ458770:RXJ458773 SHF458770:SHF458773 SRB458770:SRB458773 TAX458770:TAX458773 TKT458770:TKT458773 TUP458770:TUP458773 UEL458770:UEL458773 UOH458770:UOH458773 UYD458770:UYD458773 VHZ458770:VHZ458773 VRV458770:VRV458773 WBR458770:WBR458773 WLN458770:WLN458773 WVJ458770:WVJ458773 B524306:B524309 IX524306:IX524309 ST524306:ST524309 ACP524306:ACP524309 AML524306:AML524309 AWH524306:AWH524309 BGD524306:BGD524309 BPZ524306:BPZ524309 BZV524306:BZV524309 CJR524306:CJR524309 CTN524306:CTN524309 DDJ524306:DDJ524309 DNF524306:DNF524309 DXB524306:DXB524309 EGX524306:EGX524309 EQT524306:EQT524309 FAP524306:FAP524309 FKL524306:FKL524309 FUH524306:FUH524309 GED524306:GED524309 GNZ524306:GNZ524309 GXV524306:GXV524309 HHR524306:HHR524309 HRN524306:HRN524309 IBJ524306:IBJ524309 ILF524306:ILF524309 IVB524306:IVB524309 JEX524306:JEX524309 JOT524306:JOT524309 JYP524306:JYP524309 KIL524306:KIL524309 KSH524306:KSH524309 LCD524306:LCD524309 LLZ524306:LLZ524309 LVV524306:LVV524309 MFR524306:MFR524309 MPN524306:MPN524309 MZJ524306:MZJ524309 NJF524306:NJF524309 NTB524306:NTB524309 OCX524306:OCX524309 OMT524306:OMT524309 OWP524306:OWP524309 PGL524306:PGL524309 PQH524306:PQH524309 QAD524306:QAD524309 QJZ524306:QJZ524309 QTV524306:QTV524309 RDR524306:RDR524309 RNN524306:RNN524309 RXJ524306:RXJ524309 SHF524306:SHF524309 SRB524306:SRB524309 TAX524306:TAX524309 TKT524306:TKT524309 TUP524306:TUP524309 UEL524306:UEL524309 UOH524306:UOH524309 UYD524306:UYD524309 VHZ524306:VHZ524309 VRV524306:VRV524309 WBR524306:WBR524309 WLN524306:WLN524309 WVJ524306:WVJ524309 B589842:B589845 IX589842:IX589845 ST589842:ST589845 ACP589842:ACP589845 AML589842:AML589845 AWH589842:AWH589845 BGD589842:BGD589845 BPZ589842:BPZ589845 BZV589842:BZV589845 CJR589842:CJR589845 CTN589842:CTN589845 DDJ589842:DDJ589845 DNF589842:DNF589845 DXB589842:DXB589845 EGX589842:EGX589845 EQT589842:EQT589845 FAP589842:FAP589845 FKL589842:FKL589845 FUH589842:FUH589845 GED589842:GED589845 GNZ589842:GNZ589845 GXV589842:GXV589845 HHR589842:HHR589845 HRN589842:HRN589845 IBJ589842:IBJ589845 ILF589842:ILF589845 IVB589842:IVB589845 JEX589842:JEX589845 JOT589842:JOT589845 JYP589842:JYP589845 KIL589842:KIL589845 KSH589842:KSH589845 LCD589842:LCD589845 LLZ589842:LLZ589845 LVV589842:LVV589845 MFR589842:MFR589845 MPN589842:MPN589845 MZJ589842:MZJ589845 NJF589842:NJF589845 NTB589842:NTB589845 OCX589842:OCX589845 OMT589842:OMT589845 OWP589842:OWP589845 PGL589842:PGL589845 PQH589842:PQH589845 QAD589842:QAD589845 QJZ589842:QJZ589845 QTV589842:QTV589845 RDR589842:RDR589845 RNN589842:RNN589845 RXJ589842:RXJ589845 SHF589842:SHF589845 SRB589842:SRB589845 TAX589842:TAX589845 TKT589842:TKT589845 TUP589842:TUP589845 UEL589842:UEL589845 UOH589842:UOH589845 UYD589842:UYD589845 VHZ589842:VHZ589845 VRV589842:VRV589845 WBR589842:WBR589845 WLN589842:WLN589845 WVJ589842:WVJ589845 B655378:B655381 IX655378:IX655381 ST655378:ST655381 ACP655378:ACP655381 AML655378:AML655381 AWH655378:AWH655381 BGD655378:BGD655381 BPZ655378:BPZ655381 BZV655378:BZV655381 CJR655378:CJR655381 CTN655378:CTN655381 DDJ655378:DDJ655381 DNF655378:DNF655381 DXB655378:DXB655381 EGX655378:EGX655381 EQT655378:EQT655381 FAP655378:FAP655381 FKL655378:FKL655381 FUH655378:FUH655381 GED655378:GED655381 GNZ655378:GNZ655381 GXV655378:GXV655381 HHR655378:HHR655381 HRN655378:HRN655381 IBJ655378:IBJ655381 ILF655378:ILF655381 IVB655378:IVB655381 JEX655378:JEX655381 JOT655378:JOT655381 JYP655378:JYP655381 KIL655378:KIL655381 KSH655378:KSH655381 LCD655378:LCD655381 LLZ655378:LLZ655381 LVV655378:LVV655381 MFR655378:MFR655381 MPN655378:MPN655381 MZJ655378:MZJ655381 NJF655378:NJF655381 NTB655378:NTB655381 OCX655378:OCX655381 OMT655378:OMT655381 OWP655378:OWP655381 PGL655378:PGL655381 PQH655378:PQH655381 QAD655378:QAD655381 QJZ655378:QJZ655381 QTV655378:QTV655381 RDR655378:RDR655381 RNN655378:RNN655381 RXJ655378:RXJ655381 SHF655378:SHF655381 SRB655378:SRB655381 TAX655378:TAX655381 TKT655378:TKT655381 TUP655378:TUP655381 UEL655378:UEL655381 UOH655378:UOH655381 UYD655378:UYD655381 VHZ655378:VHZ655381 VRV655378:VRV655381 WBR655378:WBR655381 WLN655378:WLN655381 WVJ655378:WVJ655381 B720914:B720917 IX720914:IX720917 ST720914:ST720917 ACP720914:ACP720917 AML720914:AML720917 AWH720914:AWH720917 BGD720914:BGD720917 BPZ720914:BPZ720917 BZV720914:BZV720917 CJR720914:CJR720917 CTN720914:CTN720917 DDJ720914:DDJ720917 DNF720914:DNF720917 DXB720914:DXB720917 EGX720914:EGX720917 EQT720914:EQT720917 FAP720914:FAP720917 FKL720914:FKL720917 FUH720914:FUH720917 GED720914:GED720917 GNZ720914:GNZ720917 GXV720914:GXV720917 HHR720914:HHR720917 HRN720914:HRN720917 IBJ720914:IBJ720917 ILF720914:ILF720917 IVB720914:IVB720917 JEX720914:JEX720917 JOT720914:JOT720917 JYP720914:JYP720917 KIL720914:KIL720917 KSH720914:KSH720917 LCD720914:LCD720917 LLZ720914:LLZ720917 LVV720914:LVV720917 MFR720914:MFR720917 MPN720914:MPN720917 MZJ720914:MZJ720917 NJF720914:NJF720917 NTB720914:NTB720917 OCX720914:OCX720917 OMT720914:OMT720917 OWP720914:OWP720917 PGL720914:PGL720917 PQH720914:PQH720917 QAD720914:QAD720917 QJZ720914:QJZ720917 QTV720914:QTV720917 RDR720914:RDR720917 RNN720914:RNN720917 RXJ720914:RXJ720917 SHF720914:SHF720917 SRB720914:SRB720917 TAX720914:TAX720917 TKT720914:TKT720917 TUP720914:TUP720917 UEL720914:UEL720917 UOH720914:UOH720917 UYD720914:UYD720917 VHZ720914:VHZ720917 VRV720914:VRV720917 WBR720914:WBR720917 WLN720914:WLN720917 WVJ720914:WVJ720917 B786450:B786453 IX786450:IX786453 ST786450:ST786453 ACP786450:ACP786453 AML786450:AML786453 AWH786450:AWH786453 BGD786450:BGD786453 BPZ786450:BPZ786453 BZV786450:BZV786453 CJR786450:CJR786453 CTN786450:CTN786453 DDJ786450:DDJ786453 DNF786450:DNF786453 DXB786450:DXB786453 EGX786450:EGX786453 EQT786450:EQT786453 FAP786450:FAP786453 FKL786450:FKL786453 FUH786450:FUH786453 GED786450:GED786453 GNZ786450:GNZ786453 GXV786450:GXV786453 HHR786450:HHR786453 HRN786450:HRN786453 IBJ786450:IBJ786453 ILF786450:ILF786453 IVB786450:IVB786453 JEX786450:JEX786453 JOT786450:JOT786453 JYP786450:JYP786453 KIL786450:KIL786453 KSH786450:KSH786453 LCD786450:LCD786453 LLZ786450:LLZ786453 LVV786450:LVV786453 MFR786450:MFR786453 MPN786450:MPN786453 MZJ786450:MZJ786453 NJF786450:NJF786453 NTB786450:NTB786453 OCX786450:OCX786453 OMT786450:OMT786453 OWP786450:OWP786453 PGL786450:PGL786453 PQH786450:PQH786453 QAD786450:QAD786453 QJZ786450:QJZ786453 QTV786450:QTV786453 RDR786450:RDR786453 RNN786450:RNN786453 RXJ786450:RXJ786453 SHF786450:SHF786453 SRB786450:SRB786453 TAX786450:TAX786453 TKT786450:TKT786453 TUP786450:TUP786453 UEL786450:UEL786453 UOH786450:UOH786453 UYD786450:UYD786453 VHZ786450:VHZ786453 VRV786450:VRV786453 WBR786450:WBR786453 WLN786450:WLN786453 WVJ786450:WVJ786453 B851986:B851989 IX851986:IX851989 ST851986:ST851989 ACP851986:ACP851989 AML851986:AML851989 AWH851986:AWH851989 BGD851986:BGD851989 BPZ851986:BPZ851989 BZV851986:BZV851989 CJR851986:CJR851989 CTN851986:CTN851989 DDJ851986:DDJ851989 DNF851986:DNF851989 DXB851986:DXB851989 EGX851986:EGX851989 EQT851986:EQT851989 FAP851986:FAP851989 FKL851986:FKL851989 FUH851986:FUH851989 GED851986:GED851989 GNZ851986:GNZ851989 GXV851986:GXV851989 HHR851986:HHR851989 HRN851986:HRN851989 IBJ851986:IBJ851989 ILF851986:ILF851989 IVB851986:IVB851989 JEX851986:JEX851989 JOT851986:JOT851989 JYP851986:JYP851989 KIL851986:KIL851989 KSH851986:KSH851989 LCD851986:LCD851989 LLZ851986:LLZ851989 LVV851986:LVV851989 MFR851986:MFR851989 MPN851986:MPN851989 MZJ851986:MZJ851989 NJF851986:NJF851989 NTB851986:NTB851989 OCX851986:OCX851989 OMT851986:OMT851989 OWP851986:OWP851989 PGL851986:PGL851989 PQH851986:PQH851989 QAD851986:QAD851989 QJZ851986:QJZ851989 QTV851986:QTV851989 RDR851986:RDR851989 RNN851986:RNN851989 RXJ851986:RXJ851989 SHF851986:SHF851989 SRB851986:SRB851989 TAX851986:TAX851989 TKT851986:TKT851989 TUP851986:TUP851989 UEL851986:UEL851989 UOH851986:UOH851989 UYD851986:UYD851989 VHZ851986:VHZ851989 VRV851986:VRV851989 WBR851986:WBR851989 WLN851986:WLN851989 WVJ851986:WVJ851989 B917522:B917525 IX917522:IX917525 ST917522:ST917525 ACP917522:ACP917525 AML917522:AML917525 AWH917522:AWH917525 BGD917522:BGD917525 BPZ917522:BPZ917525 BZV917522:BZV917525 CJR917522:CJR917525 CTN917522:CTN917525 DDJ917522:DDJ917525 DNF917522:DNF917525 DXB917522:DXB917525 EGX917522:EGX917525 EQT917522:EQT917525 FAP917522:FAP917525 FKL917522:FKL917525 FUH917522:FUH917525 GED917522:GED917525 GNZ917522:GNZ917525 GXV917522:GXV917525 HHR917522:HHR917525 HRN917522:HRN917525 IBJ917522:IBJ917525 ILF917522:ILF917525 IVB917522:IVB917525 JEX917522:JEX917525 JOT917522:JOT917525 JYP917522:JYP917525 KIL917522:KIL917525 KSH917522:KSH917525 LCD917522:LCD917525 LLZ917522:LLZ917525 LVV917522:LVV917525 MFR917522:MFR917525 MPN917522:MPN917525 MZJ917522:MZJ917525 NJF917522:NJF917525 NTB917522:NTB917525 OCX917522:OCX917525 OMT917522:OMT917525 OWP917522:OWP917525 PGL917522:PGL917525 PQH917522:PQH917525 QAD917522:QAD917525 QJZ917522:QJZ917525 QTV917522:QTV917525 RDR917522:RDR917525 RNN917522:RNN917525 RXJ917522:RXJ917525 SHF917522:SHF917525 SRB917522:SRB917525 TAX917522:TAX917525 TKT917522:TKT917525 TUP917522:TUP917525 UEL917522:UEL917525 UOH917522:UOH917525 UYD917522:UYD917525 VHZ917522:VHZ917525 VRV917522:VRV917525 WBR917522:WBR917525 WLN917522:WLN917525 WVJ917522:WVJ917525 B983058:B983061 IX983058:IX983061 ST983058:ST983061 ACP983058:ACP983061 AML983058:AML983061 AWH983058:AWH983061 BGD983058:BGD983061 BPZ983058:BPZ983061 BZV983058:BZV983061 CJR983058:CJR983061 CTN983058:CTN983061 DDJ983058:DDJ983061 DNF983058:DNF983061 DXB983058:DXB983061 EGX983058:EGX983061 EQT983058:EQT983061 FAP983058:FAP983061 FKL983058:FKL983061 FUH983058:FUH983061 GED983058:GED983061 GNZ983058:GNZ983061 GXV983058:GXV983061 HHR983058:HHR983061 HRN983058:HRN983061 IBJ983058:IBJ983061 ILF983058:ILF983061 IVB983058:IVB983061 JEX983058:JEX983061 JOT983058:JOT983061 JYP983058:JYP983061 KIL983058:KIL983061 KSH983058:KSH983061 LCD983058:LCD983061 LLZ983058:LLZ983061 LVV983058:LVV983061 MFR983058:MFR983061 MPN983058:MPN983061 MZJ983058:MZJ983061 NJF983058:NJF983061 NTB983058:NTB983061 OCX983058:OCX983061 OMT983058:OMT983061 OWP983058:OWP983061 PGL983058:PGL983061 PQH983058:PQH983061 QAD983058:QAD983061 QJZ983058:QJZ983061 QTV983058:QTV983061 RDR983058:RDR983061 RNN983058:RNN983061 RXJ983058:RXJ983061 SHF983058:SHF983061 SRB983058:SRB983061 TAX983058:TAX983061 TKT983058:TKT983061 TUP983058:TUP983061 UEL983058:UEL983061 UOH983058:UOH983061 UYD983058:UYD983061 VHZ983058:VHZ983061 VRV983058:VRV983061 WBR983058:WBR983061 WLN983058:WLN983061 WVJ983058:WVJ983061 B32:B35 IX32:IX35 ST32:ST35 ACP32:ACP35 AML32:AML35 AWH32:AWH35 BGD32:BGD35 BPZ32:BPZ35 BZV32:BZV35 CJR32:CJR35 CTN32:CTN35 DDJ32:DDJ35 DNF32:DNF35 DXB32:DXB35 EGX32:EGX35 EQT32:EQT35 FAP32:FAP35 FKL32:FKL35 FUH32:FUH35 GED32:GED35 GNZ32:GNZ35 GXV32:GXV35 HHR32:HHR35 HRN32:HRN35 IBJ32:IBJ35 ILF32:ILF35 IVB32:IVB35 JEX32:JEX35 JOT32:JOT35 JYP32:JYP35 KIL32:KIL35 KSH32:KSH35 LCD32:LCD35 LLZ32:LLZ35 LVV32:LVV35 MFR32:MFR35 MPN32:MPN35 MZJ32:MZJ35 NJF32:NJF35 NTB32:NTB35 OCX32:OCX35 OMT32:OMT35 OWP32:OWP35 PGL32:PGL35 PQH32:PQH35 QAD32:QAD35 QJZ32:QJZ35 QTV32:QTV35 RDR32:RDR35 RNN32:RNN35 RXJ32:RXJ35 SHF32:SHF35 SRB32:SRB35 TAX32:TAX35 TKT32:TKT35 TUP32:TUP35 UEL32:UEL35 UOH32:UOH35 UYD32:UYD35 VHZ32:VHZ35 VRV32:VRV35 WBR32:WBR35 WLN32:WLN35 WVJ32:WVJ35 B65568:B65571 IX65568:IX65571 ST65568:ST65571 ACP65568:ACP65571 AML65568:AML65571 AWH65568:AWH65571 BGD65568:BGD65571 BPZ65568:BPZ65571 BZV65568:BZV65571 CJR65568:CJR65571 CTN65568:CTN65571 DDJ65568:DDJ65571 DNF65568:DNF65571 DXB65568:DXB65571 EGX65568:EGX65571 EQT65568:EQT65571 FAP65568:FAP65571 FKL65568:FKL65571 FUH65568:FUH65571 GED65568:GED65571 GNZ65568:GNZ65571 GXV65568:GXV65571 HHR65568:HHR65571 HRN65568:HRN65571 IBJ65568:IBJ65571 ILF65568:ILF65571 IVB65568:IVB65571 JEX65568:JEX65571 JOT65568:JOT65571 JYP65568:JYP65571 KIL65568:KIL65571 KSH65568:KSH65571 LCD65568:LCD65571 LLZ65568:LLZ65571 LVV65568:LVV65571 MFR65568:MFR65571 MPN65568:MPN65571 MZJ65568:MZJ65571 NJF65568:NJF65571 NTB65568:NTB65571 OCX65568:OCX65571 OMT65568:OMT65571 OWP65568:OWP65571 PGL65568:PGL65571 PQH65568:PQH65571 QAD65568:QAD65571 QJZ65568:QJZ65571 QTV65568:QTV65571 RDR65568:RDR65571 RNN65568:RNN65571 RXJ65568:RXJ65571 SHF65568:SHF65571 SRB65568:SRB65571 TAX65568:TAX65571 TKT65568:TKT65571 TUP65568:TUP65571 UEL65568:UEL65571 UOH65568:UOH65571 UYD65568:UYD65571 VHZ65568:VHZ65571 VRV65568:VRV65571 WBR65568:WBR65571 WLN65568:WLN65571 WVJ65568:WVJ65571 B131104:B131107 IX131104:IX131107 ST131104:ST131107 ACP131104:ACP131107 AML131104:AML131107 AWH131104:AWH131107 BGD131104:BGD131107 BPZ131104:BPZ131107 BZV131104:BZV131107 CJR131104:CJR131107 CTN131104:CTN131107 DDJ131104:DDJ131107 DNF131104:DNF131107 DXB131104:DXB131107 EGX131104:EGX131107 EQT131104:EQT131107 FAP131104:FAP131107 FKL131104:FKL131107 FUH131104:FUH131107 GED131104:GED131107 GNZ131104:GNZ131107 GXV131104:GXV131107 HHR131104:HHR131107 HRN131104:HRN131107 IBJ131104:IBJ131107 ILF131104:ILF131107 IVB131104:IVB131107 JEX131104:JEX131107 JOT131104:JOT131107 JYP131104:JYP131107 KIL131104:KIL131107 KSH131104:KSH131107 LCD131104:LCD131107 LLZ131104:LLZ131107 LVV131104:LVV131107 MFR131104:MFR131107 MPN131104:MPN131107 MZJ131104:MZJ131107 NJF131104:NJF131107 NTB131104:NTB131107 OCX131104:OCX131107 OMT131104:OMT131107 OWP131104:OWP131107 PGL131104:PGL131107 PQH131104:PQH131107 QAD131104:QAD131107 QJZ131104:QJZ131107 QTV131104:QTV131107 RDR131104:RDR131107 RNN131104:RNN131107 RXJ131104:RXJ131107 SHF131104:SHF131107 SRB131104:SRB131107 TAX131104:TAX131107 TKT131104:TKT131107 TUP131104:TUP131107 UEL131104:UEL131107 UOH131104:UOH131107 UYD131104:UYD131107 VHZ131104:VHZ131107 VRV131104:VRV131107 WBR131104:WBR131107 WLN131104:WLN131107 WVJ131104:WVJ131107 B196640:B196643 IX196640:IX196643 ST196640:ST196643 ACP196640:ACP196643 AML196640:AML196643 AWH196640:AWH196643 BGD196640:BGD196643 BPZ196640:BPZ196643 BZV196640:BZV196643 CJR196640:CJR196643 CTN196640:CTN196643 DDJ196640:DDJ196643 DNF196640:DNF196643 DXB196640:DXB196643 EGX196640:EGX196643 EQT196640:EQT196643 FAP196640:FAP196643 FKL196640:FKL196643 FUH196640:FUH196643 GED196640:GED196643 GNZ196640:GNZ196643 GXV196640:GXV196643 HHR196640:HHR196643 HRN196640:HRN196643 IBJ196640:IBJ196643 ILF196640:ILF196643 IVB196640:IVB196643 JEX196640:JEX196643 JOT196640:JOT196643 JYP196640:JYP196643 KIL196640:KIL196643 KSH196640:KSH196643 LCD196640:LCD196643 LLZ196640:LLZ196643 LVV196640:LVV196643 MFR196640:MFR196643 MPN196640:MPN196643 MZJ196640:MZJ196643 NJF196640:NJF196643 NTB196640:NTB196643 OCX196640:OCX196643 OMT196640:OMT196643 OWP196640:OWP196643 PGL196640:PGL196643 PQH196640:PQH196643 QAD196640:QAD196643 QJZ196640:QJZ196643 QTV196640:QTV196643 RDR196640:RDR196643 RNN196640:RNN196643 RXJ196640:RXJ196643 SHF196640:SHF196643 SRB196640:SRB196643 TAX196640:TAX196643 TKT196640:TKT196643 TUP196640:TUP196643 UEL196640:UEL196643 UOH196640:UOH196643 UYD196640:UYD196643 VHZ196640:VHZ196643 VRV196640:VRV196643 WBR196640:WBR196643 WLN196640:WLN196643 WVJ196640:WVJ196643 B262176:B262179 IX262176:IX262179 ST262176:ST262179 ACP262176:ACP262179 AML262176:AML262179 AWH262176:AWH262179 BGD262176:BGD262179 BPZ262176:BPZ262179 BZV262176:BZV262179 CJR262176:CJR262179 CTN262176:CTN262179 DDJ262176:DDJ262179 DNF262176:DNF262179 DXB262176:DXB262179 EGX262176:EGX262179 EQT262176:EQT262179 FAP262176:FAP262179 FKL262176:FKL262179 FUH262176:FUH262179 GED262176:GED262179 GNZ262176:GNZ262179 GXV262176:GXV262179 HHR262176:HHR262179 HRN262176:HRN262179 IBJ262176:IBJ262179 ILF262176:ILF262179 IVB262176:IVB262179 JEX262176:JEX262179 JOT262176:JOT262179 JYP262176:JYP262179 KIL262176:KIL262179 KSH262176:KSH262179 LCD262176:LCD262179 LLZ262176:LLZ262179 LVV262176:LVV262179 MFR262176:MFR262179 MPN262176:MPN262179 MZJ262176:MZJ262179 NJF262176:NJF262179 NTB262176:NTB262179 OCX262176:OCX262179 OMT262176:OMT262179 OWP262176:OWP262179 PGL262176:PGL262179 PQH262176:PQH262179 QAD262176:QAD262179 QJZ262176:QJZ262179 QTV262176:QTV262179 RDR262176:RDR262179 RNN262176:RNN262179 RXJ262176:RXJ262179 SHF262176:SHF262179 SRB262176:SRB262179 TAX262176:TAX262179 TKT262176:TKT262179 TUP262176:TUP262179 UEL262176:UEL262179 UOH262176:UOH262179 UYD262176:UYD262179 VHZ262176:VHZ262179 VRV262176:VRV262179 WBR262176:WBR262179 WLN262176:WLN262179 WVJ262176:WVJ262179 B327712:B327715 IX327712:IX327715 ST327712:ST327715 ACP327712:ACP327715 AML327712:AML327715 AWH327712:AWH327715 BGD327712:BGD327715 BPZ327712:BPZ327715 BZV327712:BZV327715 CJR327712:CJR327715 CTN327712:CTN327715 DDJ327712:DDJ327715 DNF327712:DNF327715 DXB327712:DXB327715 EGX327712:EGX327715 EQT327712:EQT327715 FAP327712:FAP327715 FKL327712:FKL327715 FUH327712:FUH327715 GED327712:GED327715 GNZ327712:GNZ327715 GXV327712:GXV327715 HHR327712:HHR327715 HRN327712:HRN327715 IBJ327712:IBJ327715 ILF327712:ILF327715 IVB327712:IVB327715 JEX327712:JEX327715 JOT327712:JOT327715 JYP327712:JYP327715 KIL327712:KIL327715 KSH327712:KSH327715 LCD327712:LCD327715 LLZ327712:LLZ327715 LVV327712:LVV327715 MFR327712:MFR327715 MPN327712:MPN327715 MZJ327712:MZJ327715 NJF327712:NJF327715 NTB327712:NTB327715 OCX327712:OCX327715 OMT327712:OMT327715 OWP327712:OWP327715 PGL327712:PGL327715 PQH327712:PQH327715 QAD327712:QAD327715 QJZ327712:QJZ327715 QTV327712:QTV327715 RDR327712:RDR327715 RNN327712:RNN327715 RXJ327712:RXJ327715 SHF327712:SHF327715 SRB327712:SRB327715 TAX327712:TAX327715 TKT327712:TKT327715 TUP327712:TUP327715 UEL327712:UEL327715 UOH327712:UOH327715 UYD327712:UYD327715 VHZ327712:VHZ327715 VRV327712:VRV327715 WBR327712:WBR327715 WLN327712:WLN327715 WVJ327712:WVJ327715 B393248:B393251 IX393248:IX393251 ST393248:ST393251 ACP393248:ACP393251 AML393248:AML393251 AWH393248:AWH393251 BGD393248:BGD393251 BPZ393248:BPZ393251 BZV393248:BZV393251 CJR393248:CJR393251 CTN393248:CTN393251 DDJ393248:DDJ393251 DNF393248:DNF393251 DXB393248:DXB393251 EGX393248:EGX393251 EQT393248:EQT393251 FAP393248:FAP393251 FKL393248:FKL393251 FUH393248:FUH393251 GED393248:GED393251 GNZ393248:GNZ393251 GXV393248:GXV393251 HHR393248:HHR393251 HRN393248:HRN393251 IBJ393248:IBJ393251 ILF393248:ILF393251 IVB393248:IVB393251 JEX393248:JEX393251 JOT393248:JOT393251 JYP393248:JYP393251 KIL393248:KIL393251 KSH393248:KSH393251 LCD393248:LCD393251 LLZ393248:LLZ393251 LVV393248:LVV393251 MFR393248:MFR393251 MPN393248:MPN393251 MZJ393248:MZJ393251 NJF393248:NJF393251 NTB393248:NTB393251 OCX393248:OCX393251 OMT393248:OMT393251 OWP393248:OWP393251 PGL393248:PGL393251 PQH393248:PQH393251 QAD393248:QAD393251 QJZ393248:QJZ393251 QTV393248:QTV393251 RDR393248:RDR393251 RNN393248:RNN393251 RXJ393248:RXJ393251 SHF393248:SHF393251 SRB393248:SRB393251 TAX393248:TAX393251 TKT393248:TKT393251 TUP393248:TUP393251 UEL393248:UEL393251 UOH393248:UOH393251 UYD393248:UYD393251 VHZ393248:VHZ393251 VRV393248:VRV393251 WBR393248:WBR393251 WLN393248:WLN393251 WVJ393248:WVJ393251 B458784:B458787 IX458784:IX458787 ST458784:ST458787 ACP458784:ACP458787 AML458784:AML458787 AWH458784:AWH458787 BGD458784:BGD458787 BPZ458784:BPZ458787 BZV458784:BZV458787 CJR458784:CJR458787 CTN458784:CTN458787 DDJ458784:DDJ458787 DNF458784:DNF458787 DXB458784:DXB458787 EGX458784:EGX458787 EQT458784:EQT458787 FAP458784:FAP458787 FKL458784:FKL458787 FUH458784:FUH458787 GED458784:GED458787 GNZ458784:GNZ458787 GXV458784:GXV458787 HHR458784:HHR458787 HRN458784:HRN458787 IBJ458784:IBJ458787 ILF458784:ILF458787 IVB458784:IVB458787 JEX458784:JEX458787 JOT458784:JOT458787 JYP458784:JYP458787 KIL458784:KIL458787 KSH458784:KSH458787 LCD458784:LCD458787 LLZ458784:LLZ458787 LVV458784:LVV458787 MFR458784:MFR458787 MPN458784:MPN458787 MZJ458784:MZJ458787 NJF458784:NJF458787 NTB458784:NTB458787 OCX458784:OCX458787 OMT458784:OMT458787 OWP458784:OWP458787 PGL458784:PGL458787 PQH458784:PQH458787 QAD458784:QAD458787 QJZ458784:QJZ458787 QTV458784:QTV458787 RDR458784:RDR458787 RNN458784:RNN458787 RXJ458784:RXJ458787 SHF458784:SHF458787 SRB458784:SRB458787 TAX458784:TAX458787 TKT458784:TKT458787 TUP458784:TUP458787 UEL458784:UEL458787 UOH458784:UOH458787 UYD458784:UYD458787 VHZ458784:VHZ458787 VRV458784:VRV458787 WBR458784:WBR458787 WLN458784:WLN458787 WVJ458784:WVJ458787 B524320:B524323 IX524320:IX524323 ST524320:ST524323 ACP524320:ACP524323 AML524320:AML524323 AWH524320:AWH524323 BGD524320:BGD524323 BPZ524320:BPZ524323 BZV524320:BZV524323 CJR524320:CJR524323 CTN524320:CTN524323 DDJ524320:DDJ524323 DNF524320:DNF524323 DXB524320:DXB524323 EGX524320:EGX524323 EQT524320:EQT524323 FAP524320:FAP524323 FKL524320:FKL524323 FUH524320:FUH524323 GED524320:GED524323 GNZ524320:GNZ524323 GXV524320:GXV524323 HHR524320:HHR524323 HRN524320:HRN524323 IBJ524320:IBJ524323 ILF524320:ILF524323 IVB524320:IVB524323 JEX524320:JEX524323 JOT524320:JOT524323 JYP524320:JYP524323 KIL524320:KIL524323 KSH524320:KSH524323 LCD524320:LCD524323 LLZ524320:LLZ524323 LVV524320:LVV524323 MFR524320:MFR524323 MPN524320:MPN524323 MZJ524320:MZJ524323 NJF524320:NJF524323 NTB524320:NTB524323 OCX524320:OCX524323 OMT524320:OMT524323 OWP524320:OWP524323 PGL524320:PGL524323 PQH524320:PQH524323 QAD524320:QAD524323 QJZ524320:QJZ524323 QTV524320:QTV524323 RDR524320:RDR524323 RNN524320:RNN524323 RXJ524320:RXJ524323 SHF524320:SHF524323 SRB524320:SRB524323 TAX524320:TAX524323 TKT524320:TKT524323 TUP524320:TUP524323 UEL524320:UEL524323 UOH524320:UOH524323 UYD524320:UYD524323 VHZ524320:VHZ524323 VRV524320:VRV524323 WBR524320:WBR524323 WLN524320:WLN524323 WVJ524320:WVJ524323 B589856:B589859 IX589856:IX589859 ST589856:ST589859 ACP589856:ACP589859 AML589856:AML589859 AWH589856:AWH589859 BGD589856:BGD589859 BPZ589856:BPZ589859 BZV589856:BZV589859 CJR589856:CJR589859 CTN589856:CTN589859 DDJ589856:DDJ589859 DNF589856:DNF589859 DXB589856:DXB589859 EGX589856:EGX589859 EQT589856:EQT589859 FAP589856:FAP589859 FKL589856:FKL589859 FUH589856:FUH589859 GED589856:GED589859 GNZ589856:GNZ589859 GXV589856:GXV589859 HHR589856:HHR589859 HRN589856:HRN589859 IBJ589856:IBJ589859 ILF589856:ILF589859 IVB589856:IVB589859 JEX589856:JEX589859 JOT589856:JOT589859 JYP589856:JYP589859 KIL589856:KIL589859 KSH589856:KSH589859 LCD589856:LCD589859 LLZ589856:LLZ589859 LVV589856:LVV589859 MFR589856:MFR589859 MPN589856:MPN589859 MZJ589856:MZJ589859 NJF589856:NJF589859 NTB589856:NTB589859 OCX589856:OCX589859 OMT589856:OMT589859 OWP589856:OWP589859 PGL589856:PGL589859 PQH589856:PQH589859 QAD589856:QAD589859 QJZ589856:QJZ589859 QTV589856:QTV589859 RDR589856:RDR589859 RNN589856:RNN589859 RXJ589856:RXJ589859 SHF589856:SHF589859 SRB589856:SRB589859 TAX589856:TAX589859 TKT589856:TKT589859 TUP589856:TUP589859 UEL589856:UEL589859 UOH589856:UOH589859 UYD589856:UYD589859 VHZ589856:VHZ589859 VRV589856:VRV589859 WBR589856:WBR589859 WLN589856:WLN589859 WVJ589856:WVJ589859 B655392:B655395 IX655392:IX655395 ST655392:ST655395 ACP655392:ACP655395 AML655392:AML655395 AWH655392:AWH655395 BGD655392:BGD655395 BPZ655392:BPZ655395 BZV655392:BZV655395 CJR655392:CJR655395 CTN655392:CTN655395 DDJ655392:DDJ655395 DNF655392:DNF655395 DXB655392:DXB655395 EGX655392:EGX655395 EQT655392:EQT655395 FAP655392:FAP655395 FKL655392:FKL655395 FUH655392:FUH655395 GED655392:GED655395 GNZ655392:GNZ655395 GXV655392:GXV655395 HHR655392:HHR655395 HRN655392:HRN655395 IBJ655392:IBJ655395 ILF655392:ILF655395 IVB655392:IVB655395 JEX655392:JEX655395 JOT655392:JOT655395 JYP655392:JYP655395 KIL655392:KIL655395 KSH655392:KSH655395 LCD655392:LCD655395 LLZ655392:LLZ655395 LVV655392:LVV655395 MFR655392:MFR655395 MPN655392:MPN655395 MZJ655392:MZJ655395 NJF655392:NJF655395 NTB655392:NTB655395 OCX655392:OCX655395 OMT655392:OMT655395 OWP655392:OWP655395 PGL655392:PGL655395 PQH655392:PQH655395 QAD655392:QAD655395 QJZ655392:QJZ655395 QTV655392:QTV655395 RDR655392:RDR655395 RNN655392:RNN655395 RXJ655392:RXJ655395 SHF655392:SHF655395 SRB655392:SRB655395 TAX655392:TAX655395 TKT655392:TKT655395 TUP655392:TUP655395 UEL655392:UEL655395 UOH655392:UOH655395 UYD655392:UYD655395 VHZ655392:VHZ655395 VRV655392:VRV655395 WBR655392:WBR655395 WLN655392:WLN655395 WVJ655392:WVJ655395 B720928:B720931 IX720928:IX720931 ST720928:ST720931 ACP720928:ACP720931 AML720928:AML720931 AWH720928:AWH720931 BGD720928:BGD720931 BPZ720928:BPZ720931 BZV720928:BZV720931 CJR720928:CJR720931 CTN720928:CTN720931 DDJ720928:DDJ720931 DNF720928:DNF720931 DXB720928:DXB720931 EGX720928:EGX720931 EQT720928:EQT720931 FAP720928:FAP720931 FKL720928:FKL720931 FUH720928:FUH720931 GED720928:GED720931 GNZ720928:GNZ720931 GXV720928:GXV720931 HHR720928:HHR720931 HRN720928:HRN720931 IBJ720928:IBJ720931 ILF720928:ILF720931 IVB720928:IVB720931 JEX720928:JEX720931 JOT720928:JOT720931 JYP720928:JYP720931 KIL720928:KIL720931 KSH720928:KSH720931 LCD720928:LCD720931 LLZ720928:LLZ720931 LVV720928:LVV720931 MFR720928:MFR720931 MPN720928:MPN720931 MZJ720928:MZJ720931 NJF720928:NJF720931 NTB720928:NTB720931 OCX720928:OCX720931 OMT720928:OMT720931 OWP720928:OWP720931 PGL720928:PGL720931 PQH720928:PQH720931 QAD720928:QAD720931 QJZ720928:QJZ720931 QTV720928:QTV720931 RDR720928:RDR720931 RNN720928:RNN720931 RXJ720928:RXJ720931 SHF720928:SHF720931 SRB720928:SRB720931 TAX720928:TAX720931 TKT720928:TKT720931 TUP720928:TUP720931 UEL720928:UEL720931 UOH720928:UOH720931 UYD720928:UYD720931 VHZ720928:VHZ720931 VRV720928:VRV720931 WBR720928:WBR720931 WLN720928:WLN720931 WVJ720928:WVJ720931 B786464:B786467 IX786464:IX786467 ST786464:ST786467 ACP786464:ACP786467 AML786464:AML786467 AWH786464:AWH786467 BGD786464:BGD786467 BPZ786464:BPZ786467 BZV786464:BZV786467 CJR786464:CJR786467 CTN786464:CTN786467 DDJ786464:DDJ786467 DNF786464:DNF786467 DXB786464:DXB786467 EGX786464:EGX786467 EQT786464:EQT786467 FAP786464:FAP786467 FKL786464:FKL786467 FUH786464:FUH786467 GED786464:GED786467 GNZ786464:GNZ786467 GXV786464:GXV786467 HHR786464:HHR786467 HRN786464:HRN786467 IBJ786464:IBJ786467 ILF786464:ILF786467 IVB786464:IVB786467 JEX786464:JEX786467 JOT786464:JOT786467 JYP786464:JYP786467 KIL786464:KIL786467 KSH786464:KSH786467 LCD786464:LCD786467 LLZ786464:LLZ786467 LVV786464:LVV786467 MFR786464:MFR786467 MPN786464:MPN786467 MZJ786464:MZJ786467 NJF786464:NJF786467 NTB786464:NTB786467 OCX786464:OCX786467 OMT786464:OMT786467 OWP786464:OWP786467 PGL786464:PGL786467 PQH786464:PQH786467 QAD786464:QAD786467 QJZ786464:QJZ786467 QTV786464:QTV786467 RDR786464:RDR786467 RNN786464:RNN786467 RXJ786464:RXJ786467 SHF786464:SHF786467 SRB786464:SRB786467 TAX786464:TAX786467 TKT786464:TKT786467 TUP786464:TUP786467 UEL786464:UEL786467 UOH786464:UOH786467 UYD786464:UYD786467 VHZ786464:VHZ786467 VRV786464:VRV786467 WBR786464:WBR786467 WLN786464:WLN786467 WVJ786464:WVJ786467 B852000:B852003 IX852000:IX852003 ST852000:ST852003 ACP852000:ACP852003 AML852000:AML852003 AWH852000:AWH852003 BGD852000:BGD852003 BPZ852000:BPZ852003 BZV852000:BZV852003 CJR852000:CJR852003 CTN852000:CTN852003 DDJ852000:DDJ852003 DNF852000:DNF852003 DXB852000:DXB852003 EGX852000:EGX852003 EQT852000:EQT852003 FAP852000:FAP852003 FKL852000:FKL852003 FUH852000:FUH852003 GED852000:GED852003 GNZ852000:GNZ852003 GXV852000:GXV852003 HHR852000:HHR852003 HRN852000:HRN852003 IBJ852000:IBJ852003 ILF852000:ILF852003 IVB852000:IVB852003 JEX852000:JEX852003 JOT852000:JOT852003 JYP852000:JYP852003 KIL852000:KIL852003 KSH852000:KSH852003 LCD852000:LCD852003 LLZ852000:LLZ852003 LVV852000:LVV852003 MFR852000:MFR852003 MPN852000:MPN852003 MZJ852000:MZJ852003 NJF852000:NJF852003 NTB852000:NTB852003 OCX852000:OCX852003 OMT852000:OMT852003 OWP852000:OWP852003 PGL852000:PGL852003 PQH852000:PQH852003 QAD852000:QAD852003 QJZ852000:QJZ852003 QTV852000:QTV852003 RDR852000:RDR852003 RNN852000:RNN852003 RXJ852000:RXJ852003 SHF852000:SHF852003 SRB852000:SRB852003 TAX852000:TAX852003 TKT852000:TKT852003 TUP852000:TUP852003 UEL852000:UEL852003 UOH852000:UOH852003 UYD852000:UYD852003 VHZ852000:VHZ852003 VRV852000:VRV852003 WBR852000:WBR852003 WLN852000:WLN852003 WVJ852000:WVJ852003 B917536:B917539 IX917536:IX917539 ST917536:ST917539 ACP917536:ACP917539 AML917536:AML917539 AWH917536:AWH917539 BGD917536:BGD917539 BPZ917536:BPZ917539 BZV917536:BZV917539 CJR917536:CJR917539 CTN917536:CTN917539 DDJ917536:DDJ917539 DNF917536:DNF917539 DXB917536:DXB917539 EGX917536:EGX917539 EQT917536:EQT917539 FAP917536:FAP917539 FKL917536:FKL917539 FUH917536:FUH917539 GED917536:GED917539 GNZ917536:GNZ917539 GXV917536:GXV917539 HHR917536:HHR917539 HRN917536:HRN917539 IBJ917536:IBJ917539 ILF917536:ILF917539 IVB917536:IVB917539 JEX917536:JEX917539 JOT917536:JOT917539 JYP917536:JYP917539 KIL917536:KIL917539 KSH917536:KSH917539 LCD917536:LCD917539 LLZ917536:LLZ917539 LVV917536:LVV917539 MFR917536:MFR917539 MPN917536:MPN917539 MZJ917536:MZJ917539 NJF917536:NJF917539 NTB917536:NTB917539 OCX917536:OCX917539 OMT917536:OMT917539 OWP917536:OWP917539 PGL917536:PGL917539 PQH917536:PQH917539 QAD917536:QAD917539 QJZ917536:QJZ917539 QTV917536:QTV917539 RDR917536:RDR917539 RNN917536:RNN917539 RXJ917536:RXJ917539 SHF917536:SHF917539 SRB917536:SRB917539 TAX917536:TAX917539 TKT917536:TKT917539 TUP917536:TUP917539 UEL917536:UEL917539 UOH917536:UOH917539 UYD917536:UYD917539 VHZ917536:VHZ917539 VRV917536:VRV917539 WBR917536:WBR917539 WLN917536:WLN917539 WVJ917536:WVJ917539 B983072:B983075 IX983072:IX983075 ST983072:ST983075 ACP983072:ACP983075 AML983072:AML983075 AWH983072:AWH983075 BGD983072:BGD983075 BPZ983072:BPZ983075 BZV983072:BZV983075 CJR983072:CJR983075 CTN983072:CTN983075 DDJ983072:DDJ983075 DNF983072:DNF983075 DXB983072:DXB983075 EGX983072:EGX983075 EQT983072:EQT983075 FAP983072:FAP983075 FKL983072:FKL983075 FUH983072:FUH983075 GED983072:GED983075 GNZ983072:GNZ983075 GXV983072:GXV983075 HHR983072:HHR983075 HRN983072:HRN983075 IBJ983072:IBJ983075 ILF983072:ILF983075 IVB983072:IVB983075 JEX983072:JEX983075 JOT983072:JOT983075 JYP983072:JYP983075 KIL983072:KIL983075 KSH983072:KSH983075 LCD983072:LCD983075 LLZ983072:LLZ983075 LVV983072:LVV983075 MFR983072:MFR983075 MPN983072:MPN983075 MZJ983072:MZJ983075 NJF983072:NJF983075 NTB983072:NTB983075 OCX983072:OCX983075 OMT983072:OMT983075 OWP983072:OWP983075 PGL983072:PGL983075 PQH983072:PQH983075 QAD983072:QAD983075 QJZ983072:QJZ983075 QTV983072:QTV983075 RDR983072:RDR983075 RNN983072:RNN983075 RXJ983072:RXJ983075 SHF983072:SHF983075 SRB983072:SRB983075 TAX983072:TAX983075 TKT983072:TKT983075 TUP983072:TUP983075 UEL983072:UEL983075 UOH983072:UOH983075 UYD983072:UYD983075 VHZ983072:VHZ983075 VRV983072:VRV983075 WBR983072:WBR983075 WLN983072:WLN983075 WVJ983072:WVJ983075" xr:uid="{1BC232FE-EFF8-413B-9C6E-B60C80E57A72}">
      <formula1>$A$42:$A$92</formula1>
    </dataValidation>
  </dataValidations>
  <printOptions horizontalCentered="1"/>
  <pageMargins left="0.74803149606299213" right="0.74803149606299213" top="0.98425196850393704" bottom="0.98425196850393704" header="0.51181102362204722" footer="0.51181102362204722"/>
  <pageSetup paperSize="9" scale="93" orientation="portrait" r:id="rId1"/>
  <headerFooter scaleWithDoc="0" alignWithMargins="0">
    <oddHeader>&amp;L&amp;"-,Regular"&amp;8&amp;F&amp;R&amp;"-,Regular"&amp;8&amp;A
____________________________________________________________________________________</oddHeader>
    <oddFooter>&amp;L&amp;"-,Regular"&amp;8______________________________________________________________________________
NZ Transport Agency’s Economic evaluation manual 
Effective from Jul 2013</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D9DC8-C9FF-4998-904E-0A330C0CDA1E}">
  <sheetPr>
    <pageSetUpPr fitToPage="1"/>
  </sheetPr>
  <dimension ref="A1:AA39"/>
  <sheetViews>
    <sheetView zoomScale="110" zoomScaleNormal="110" workbookViewId="0">
      <selection activeCell="K18" sqref="K18:M18"/>
    </sheetView>
  </sheetViews>
  <sheetFormatPr defaultColWidth="7.75" defaultRowHeight="13.5"/>
  <cols>
    <col min="1" max="1" width="3.83203125" style="166" customWidth="1"/>
    <col min="2" max="2" width="11.83203125" style="160" customWidth="1"/>
    <col min="3" max="5" width="8" style="160" customWidth="1"/>
    <col min="6" max="13" width="5.58203125" style="160" customWidth="1"/>
    <col min="14" max="14" width="3.08203125" style="166" customWidth="1"/>
    <col min="15" max="15" width="1.83203125" style="231" customWidth="1"/>
    <col min="16" max="18" width="7.75" style="160"/>
    <col min="19" max="19" width="14.75" style="160" customWidth="1"/>
    <col min="20" max="256" width="7.75" style="160"/>
    <col min="257" max="257" width="3.83203125" style="160" customWidth="1"/>
    <col min="258" max="258" width="11.83203125" style="160" customWidth="1"/>
    <col min="259" max="261" width="8" style="160" customWidth="1"/>
    <col min="262" max="269" width="5.58203125" style="160" customWidth="1"/>
    <col min="270" max="270" width="3.08203125" style="160" customWidth="1"/>
    <col min="271" max="271" width="1.83203125" style="160" customWidth="1"/>
    <col min="272" max="274" width="7.75" style="160"/>
    <col min="275" max="275" width="14.75" style="160" customWidth="1"/>
    <col min="276" max="512" width="7.75" style="160"/>
    <col min="513" max="513" width="3.83203125" style="160" customWidth="1"/>
    <col min="514" max="514" width="11.83203125" style="160" customWidth="1"/>
    <col min="515" max="517" width="8" style="160" customWidth="1"/>
    <col min="518" max="525" width="5.58203125" style="160" customWidth="1"/>
    <col min="526" max="526" width="3.08203125" style="160" customWidth="1"/>
    <col min="527" max="527" width="1.83203125" style="160" customWidth="1"/>
    <col min="528" max="530" width="7.75" style="160"/>
    <col min="531" max="531" width="14.75" style="160" customWidth="1"/>
    <col min="532" max="768" width="7.75" style="160"/>
    <col min="769" max="769" width="3.83203125" style="160" customWidth="1"/>
    <col min="770" max="770" width="11.83203125" style="160" customWidth="1"/>
    <col min="771" max="773" width="8" style="160" customWidth="1"/>
    <col min="774" max="781" width="5.58203125" style="160" customWidth="1"/>
    <col min="782" max="782" width="3.08203125" style="160" customWidth="1"/>
    <col min="783" max="783" width="1.83203125" style="160" customWidth="1"/>
    <col min="784" max="786" width="7.75" style="160"/>
    <col min="787" max="787" width="14.75" style="160" customWidth="1"/>
    <col min="788" max="1024" width="7.75" style="160"/>
    <col min="1025" max="1025" width="3.83203125" style="160" customWidth="1"/>
    <col min="1026" max="1026" width="11.83203125" style="160" customWidth="1"/>
    <col min="1027" max="1029" width="8" style="160" customWidth="1"/>
    <col min="1030" max="1037" width="5.58203125" style="160" customWidth="1"/>
    <col min="1038" max="1038" width="3.08203125" style="160" customWidth="1"/>
    <col min="1039" max="1039" width="1.83203125" style="160" customWidth="1"/>
    <col min="1040" max="1042" width="7.75" style="160"/>
    <col min="1043" max="1043" width="14.75" style="160" customWidth="1"/>
    <col min="1044" max="1280" width="7.75" style="160"/>
    <col min="1281" max="1281" width="3.83203125" style="160" customWidth="1"/>
    <col min="1282" max="1282" width="11.83203125" style="160" customWidth="1"/>
    <col min="1283" max="1285" width="8" style="160" customWidth="1"/>
    <col min="1286" max="1293" width="5.58203125" style="160" customWidth="1"/>
    <col min="1294" max="1294" width="3.08203125" style="160" customWidth="1"/>
    <col min="1295" max="1295" width="1.83203125" style="160" customWidth="1"/>
    <col min="1296" max="1298" width="7.75" style="160"/>
    <col min="1299" max="1299" width="14.75" style="160" customWidth="1"/>
    <col min="1300" max="1536" width="7.75" style="160"/>
    <col min="1537" max="1537" width="3.83203125" style="160" customWidth="1"/>
    <col min="1538" max="1538" width="11.83203125" style="160" customWidth="1"/>
    <col min="1539" max="1541" width="8" style="160" customWidth="1"/>
    <col min="1542" max="1549" width="5.58203125" style="160" customWidth="1"/>
    <col min="1550" max="1550" width="3.08203125" style="160" customWidth="1"/>
    <col min="1551" max="1551" width="1.83203125" style="160" customWidth="1"/>
    <col min="1552" max="1554" width="7.75" style="160"/>
    <col min="1555" max="1555" width="14.75" style="160" customWidth="1"/>
    <col min="1556" max="1792" width="7.75" style="160"/>
    <col min="1793" max="1793" width="3.83203125" style="160" customWidth="1"/>
    <col min="1794" max="1794" width="11.83203125" style="160" customWidth="1"/>
    <col min="1795" max="1797" width="8" style="160" customWidth="1"/>
    <col min="1798" max="1805" width="5.58203125" style="160" customWidth="1"/>
    <col min="1806" max="1806" width="3.08203125" style="160" customWidth="1"/>
    <col min="1807" max="1807" width="1.83203125" style="160" customWidth="1"/>
    <col min="1808" max="1810" width="7.75" style="160"/>
    <col min="1811" max="1811" width="14.75" style="160" customWidth="1"/>
    <col min="1812" max="2048" width="7.75" style="160"/>
    <col min="2049" max="2049" width="3.83203125" style="160" customWidth="1"/>
    <col min="2050" max="2050" width="11.83203125" style="160" customWidth="1"/>
    <col min="2051" max="2053" width="8" style="160" customWidth="1"/>
    <col min="2054" max="2061" width="5.58203125" style="160" customWidth="1"/>
    <col min="2062" max="2062" width="3.08203125" style="160" customWidth="1"/>
    <col min="2063" max="2063" width="1.83203125" style="160" customWidth="1"/>
    <col min="2064" max="2066" width="7.75" style="160"/>
    <col min="2067" max="2067" width="14.75" style="160" customWidth="1"/>
    <col min="2068" max="2304" width="7.75" style="160"/>
    <col min="2305" max="2305" width="3.83203125" style="160" customWidth="1"/>
    <col min="2306" max="2306" width="11.83203125" style="160" customWidth="1"/>
    <col min="2307" max="2309" width="8" style="160" customWidth="1"/>
    <col min="2310" max="2317" width="5.58203125" style="160" customWidth="1"/>
    <col min="2318" max="2318" width="3.08203125" style="160" customWidth="1"/>
    <col min="2319" max="2319" width="1.83203125" style="160" customWidth="1"/>
    <col min="2320" max="2322" width="7.75" style="160"/>
    <col min="2323" max="2323" width="14.75" style="160" customWidth="1"/>
    <col min="2324" max="2560" width="7.75" style="160"/>
    <col min="2561" max="2561" width="3.83203125" style="160" customWidth="1"/>
    <col min="2562" max="2562" width="11.83203125" style="160" customWidth="1"/>
    <col min="2563" max="2565" width="8" style="160" customWidth="1"/>
    <col min="2566" max="2573" width="5.58203125" style="160" customWidth="1"/>
    <col min="2574" max="2574" width="3.08203125" style="160" customWidth="1"/>
    <col min="2575" max="2575" width="1.83203125" style="160" customWidth="1"/>
    <col min="2576" max="2578" width="7.75" style="160"/>
    <col min="2579" max="2579" width="14.75" style="160" customWidth="1"/>
    <col min="2580" max="2816" width="7.75" style="160"/>
    <col min="2817" max="2817" width="3.83203125" style="160" customWidth="1"/>
    <col min="2818" max="2818" width="11.83203125" style="160" customWidth="1"/>
    <col min="2819" max="2821" width="8" style="160" customWidth="1"/>
    <col min="2822" max="2829" width="5.58203125" style="160" customWidth="1"/>
    <col min="2830" max="2830" width="3.08203125" style="160" customWidth="1"/>
    <col min="2831" max="2831" width="1.83203125" style="160" customWidth="1"/>
    <col min="2832" max="2834" width="7.75" style="160"/>
    <col min="2835" max="2835" width="14.75" style="160" customWidth="1"/>
    <col min="2836" max="3072" width="7.75" style="160"/>
    <col min="3073" max="3073" width="3.83203125" style="160" customWidth="1"/>
    <col min="3074" max="3074" width="11.83203125" style="160" customWidth="1"/>
    <col min="3075" max="3077" width="8" style="160" customWidth="1"/>
    <col min="3078" max="3085" width="5.58203125" style="160" customWidth="1"/>
    <col min="3086" max="3086" width="3.08203125" style="160" customWidth="1"/>
    <col min="3087" max="3087" width="1.83203125" style="160" customWidth="1"/>
    <col min="3088" max="3090" width="7.75" style="160"/>
    <col min="3091" max="3091" width="14.75" style="160" customWidth="1"/>
    <col min="3092" max="3328" width="7.75" style="160"/>
    <col min="3329" max="3329" width="3.83203125" style="160" customWidth="1"/>
    <col min="3330" max="3330" width="11.83203125" style="160" customWidth="1"/>
    <col min="3331" max="3333" width="8" style="160" customWidth="1"/>
    <col min="3334" max="3341" width="5.58203125" style="160" customWidth="1"/>
    <col min="3342" max="3342" width="3.08203125" style="160" customWidth="1"/>
    <col min="3343" max="3343" width="1.83203125" style="160" customWidth="1"/>
    <col min="3344" max="3346" width="7.75" style="160"/>
    <col min="3347" max="3347" width="14.75" style="160" customWidth="1"/>
    <col min="3348" max="3584" width="7.75" style="160"/>
    <col min="3585" max="3585" width="3.83203125" style="160" customWidth="1"/>
    <col min="3586" max="3586" width="11.83203125" style="160" customWidth="1"/>
    <col min="3587" max="3589" width="8" style="160" customWidth="1"/>
    <col min="3590" max="3597" width="5.58203125" style="160" customWidth="1"/>
    <col min="3598" max="3598" width="3.08203125" style="160" customWidth="1"/>
    <col min="3599" max="3599" width="1.83203125" style="160" customWidth="1"/>
    <col min="3600" max="3602" width="7.75" style="160"/>
    <col min="3603" max="3603" width="14.75" style="160" customWidth="1"/>
    <col min="3604" max="3840" width="7.75" style="160"/>
    <col min="3841" max="3841" width="3.83203125" style="160" customWidth="1"/>
    <col min="3842" max="3842" width="11.83203125" style="160" customWidth="1"/>
    <col min="3843" max="3845" width="8" style="160" customWidth="1"/>
    <col min="3846" max="3853" width="5.58203125" style="160" customWidth="1"/>
    <col min="3854" max="3854" width="3.08203125" style="160" customWidth="1"/>
    <col min="3855" max="3855" width="1.83203125" style="160" customWidth="1"/>
    <col min="3856" max="3858" width="7.75" style="160"/>
    <col min="3859" max="3859" width="14.75" style="160" customWidth="1"/>
    <col min="3860" max="4096" width="7.75" style="160"/>
    <col min="4097" max="4097" width="3.83203125" style="160" customWidth="1"/>
    <col min="4098" max="4098" width="11.83203125" style="160" customWidth="1"/>
    <col min="4099" max="4101" width="8" style="160" customWidth="1"/>
    <col min="4102" max="4109" width="5.58203125" style="160" customWidth="1"/>
    <col min="4110" max="4110" width="3.08203125" style="160" customWidth="1"/>
    <col min="4111" max="4111" width="1.83203125" style="160" customWidth="1"/>
    <col min="4112" max="4114" width="7.75" style="160"/>
    <col min="4115" max="4115" width="14.75" style="160" customWidth="1"/>
    <col min="4116" max="4352" width="7.75" style="160"/>
    <col min="4353" max="4353" width="3.83203125" style="160" customWidth="1"/>
    <col min="4354" max="4354" width="11.83203125" style="160" customWidth="1"/>
    <col min="4355" max="4357" width="8" style="160" customWidth="1"/>
    <col min="4358" max="4365" width="5.58203125" style="160" customWidth="1"/>
    <col min="4366" max="4366" width="3.08203125" style="160" customWidth="1"/>
    <col min="4367" max="4367" width="1.83203125" style="160" customWidth="1"/>
    <col min="4368" max="4370" width="7.75" style="160"/>
    <col min="4371" max="4371" width="14.75" style="160" customWidth="1"/>
    <col min="4372" max="4608" width="7.75" style="160"/>
    <col min="4609" max="4609" width="3.83203125" style="160" customWidth="1"/>
    <col min="4610" max="4610" width="11.83203125" style="160" customWidth="1"/>
    <col min="4611" max="4613" width="8" style="160" customWidth="1"/>
    <col min="4614" max="4621" width="5.58203125" style="160" customWidth="1"/>
    <col min="4622" max="4622" width="3.08203125" style="160" customWidth="1"/>
    <col min="4623" max="4623" width="1.83203125" style="160" customWidth="1"/>
    <col min="4624" max="4626" width="7.75" style="160"/>
    <col min="4627" max="4627" width="14.75" style="160" customWidth="1"/>
    <col min="4628" max="4864" width="7.75" style="160"/>
    <col min="4865" max="4865" width="3.83203125" style="160" customWidth="1"/>
    <col min="4866" max="4866" width="11.83203125" style="160" customWidth="1"/>
    <col min="4867" max="4869" width="8" style="160" customWidth="1"/>
    <col min="4870" max="4877" width="5.58203125" style="160" customWidth="1"/>
    <col min="4878" max="4878" width="3.08203125" style="160" customWidth="1"/>
    <col min="4879" max="4879" width="1.83203125" style="160" customWidth="1"/>
    <col min="4880" max="4882" width="7.75" style="160"/>
    <col min="4883" max="4883" width="14.75" style="160" customWidth="1"/>
    <col min="4884" max="5120" width="7.75" style="160"/>
    <col min="5121" max="5121" width="3.83203125" style="160" customWidth="1"/>
    <col min="5122" max="5122" width="11.83203125" style="160" customWidth="1"/>
    <col min="5123" max="5125" width="8" style="160" customWidth="1"/>
    <col min="5126" max="5133" width="5.58203125" style="160" customWidth="1"/>
    <col min="5134" max="5134" width="3.08203125" style="160" customWidth="1"/>
    <col min="5135" max="5135" width="1.83203125" style="160" customWidth="1"/>
    <col min="5136" max="5138" width="7.75" style="160"/>
    <col min="5139" max="5139" width="14.75" style="160" customWidth="1"/>
    <col min="5140" max="5376" width="7.75" style="160"/>
    <col min="5377" max="5377" width="3.83203125" style="160" customWidth="1"/>
    <col min="5378" max="5378" width="11.83203125" style="160" customWidth="1"/>
    <col min="5379" max="5381" width="8" style="160" customWidth="1"/>
    <col min="5382" max="5389" width="5.58203125" style="160" customWidth="1"/>
    <col min="5390" max="5390" width="3.08203125" style="160" customWidth="1"/>
    <col min="5391" max="5391" width="1.83203125" style="160" customWidth="1"/>
    <col min="5392" max="5394" width="7.75" style="160"/>
    <col min="5395" max="5395" width="14.75" style="160" customWidth="1"/>
    <col min="5396" max="5632" width="7.75" style="160"/>
    <col min="5633" max="5633" width="3.83203125" style="160" customWidth="1"/>
    <col min="5634" max="5634" width="11.83203125" style="160" customWidth="1"/>
    <col min="5635" max="5637" width="8" style="160" customWidth="1"/>
    <col min="5638" max="5645" width="5.58203125" style="160" customWidth="1"/>
    <col min="5646" max="5646" width="3.08203125" style="160" customWidth="1"/>
    <col min="5647" max="5647" width="1.83203125" style="160" customWidth="1"/>
    <col min="5648" max="5650" width="7.75" style="160"/>
    <col min="5651" max="5651" width="14.75" style="160" customWidth="1"/>
    <col min="5652" max="5888" width="7.75" style="160"/>
    <col min="5889" max="5889" width="3.83203125" style="160" customWidth="1"/>
    <col min="5890" max="5890" width="11.83203125" style="160" customWidth="1"/>
    <col min="5891" max="5893" width="8" style="160" customWidth="1"/>
    <col min="5894" max="5901" width="5.58203125" style="160" customWidth="1"/>
    <col min="5902" max="5902" width="3.08203125" style="160" customWidth="1"/>
    <col min="5903" max="5903" width="1.83203125" style="160" customWidth="1"/>
    <col min="5904" max="5906" width="7.75" style="160"/>
    <col min="5907" max="5907" width="14.75" style="160" customWidth="1"/>
    <col min="5908" max="6144" width="7.75" style="160"/>
    <col min="6145" max="6145" width="3.83203125" style="160" customWidth="1"/>
    <col min="6146" max="6146" width="11.83203125" style="160" customWidth="1"/>
    <col min="6147" max="6149" width="8" style="160" customWidth="1"/>
    <col min="6150" max="6157" width="5.58203125" style="160" customWidth="1"/>
    <col min="6158" max="6158" width="3.08203125" style="160" customWidth="1"/>
    <col min="6159" max="6159" width="1.83203125" style="160" customWidth="1"/>
    <col min="6160" max="6162" width="7.75" style="160"/>
    <col min="6163" max="6163" width="14.75" style="160" customWidth="1"/>
    <col min="6164" max="6400" width="7.75" style="160"/>
    <col min="6401" max="6401" width="3.83203125" style="160" customWidth="1"/>
    <col min="6402" max="6402" width="11.83203125" style="160" customWidth="1"/>
    <col min="6403" max="6405" width="8" style="160" customWidth="1"/>
    <col min="6406" max="6413" width="5.58203125" style="160" customWidth="1"/>
    <col min="6414" max="6414" width="3.08203125" style="160" customWidth="1"/>
    <col min="6415" max="6415" width="1.83203125" style="160" customWidth="1"/>
    <col min="6416" max="6418" width="7.75" style="160"/>
    <col min="6419" max="6419" width="14.75" style="160" customWidth="1"/>
    <col min="6420" max="6656" width="7.75" style="160"/>
    <col min="6657" max="6657" width="3.83203125" style="160" customWidth="1"/>
    <col min="6658" max="6658" width="11.83203125" style="160" customWidth="1"/>
    <col min="6659" max="6661" width="8" style="160" customWidth="1"/>
    <col min="6662" max="6669" width="5.58203125" style="160" customWidth="1"/>
    <col min="6670" max="6670" width="3.08203125" style="160" customWidth="1"/>
    <col min="6671" max="6671" width="1.83203125" style="160" customWidth="1"/>
    <col min="6672" max="6674" width="7.75" style="160"/>
    <col min="6675" max="6675" width="14.75" style="160" customWidth="1"/>
    <col min="6676" max="6912" width="7.75" style="160"/>
    <col min="6913" max="6913" width="3.83203125" style="160" customWidth="1"/>
    <col min="6914" max="6914" width="11.83203125" style="160" customWidth="1"/>
    <col min="6915" max="6917" width="8" style="160" customWidth="1"/>
    <col min="6918" max="6925" width="5.58203125" style="160" customWidth="1"/>
    <col min="6926" max="6926" width="3.08203125" style="160" customWidth="1"/>
    <col min="6927" max="6927" width="1.83203125" style="160" customWidth="1"/>
    <col min="6928" max="6930" width="7.75" style="160"/>
    <col min="6931" max="6931" width="14.75" style="160" customWidth="1"/>
    <col min="6932" max="7168" width="7.75" style="160"/>
    <col min="7169" max="7169" width="3.83203125" style="160" customWidth="1"/>
    <col min="7170" max="7170" width="11.83203125" style="160" customWidth="1"/>
    <col min="7171" max="7173" width="8" style="160" customWidth="1"/>
    <col min="7174" max="7181" width="5.58203125" style="160" customWidth="1"/>
    <col min="7182" max="7182" width="3.08203125" style="160" customWidth="1"/>
    <col min="7183" max="7183" width="1.83203125" style="160" customWidth="1"/>
    <col min="7184" max="7186" width="7.75" style="160"/>
    <col min="7187" max="7187" width="14.75" style="160" customWidth="1"/>
    <col min="7188" max="7424" width="7.75" style="160"/>
    <col min="7425" max="7425" width="3.83203125" style="160" customWidth="1"/>
    <col min="7426" max="7426" width="11.83203125" style="160" customWidth="1"/>
    <col min="7427" max="7429" width="8" style="160" customWidth="1"/>
    <col min="7430" max="7437" width="5.58203125" style="160" customWidth="1"/>
    <col min="7438" max="7438" width="3.08203125" style="160" customWidth="1"/>
    <col min="7439" max="7439" width="1.83203125" style="160" customWidth="1"/>
    <col min="7440" max="7442" width="7.75" style="160"/>
    <col min="7443" max="7443" width="14.75" style="160" customWidth="1"/>
    <col min="7444" max="7680" width="7.75" style="160"/>
    <col min="7681" max="7681" width="3.83203125" style="160" customWidth="1"/>
    <col min="7682" max="7682" width="11.83203125" style="160" customWidth="1"/>
    <col min="7683" max="7685" width="8" style="160" customWidth="1"/>
    <col min="7686" max="7693" width="5.58203125" style="160" customWidth="1"/>
    <col min="7694" max="7694" width="3.08203125" style="160" customWidth="1"/>
    <col min="7695" max="7695" width="1.83203125" style="160" customWidth="1"/>
    <col min="7696" max="7698" width="7.75" style="160"/>
    <col min="7699" max="7699" width="14.75" style="160" customWidth="1"/>
    <col min="7700" max="7936" width="7.75" style="160"/>
    <col min="7937" max="7937" width="3.83203125" style="160" customWidth="1"/>
    <col min="7938" max="7938" width="11.83203125" style="160" customWidth="1"/>
    <col min="7939" max="7941" width="8" style="160" customWidth="1"/>
    <col min="7942" max="7949" width="5.58203125" style="160" customWidth="1"/>
    <col min="7950" max="7950" width="3.08203125" style="160" customWidth="1"/>
    <col min="7951" max="7951" width="1.83203125" style="160" customWidth="1"/>
    <col min="7952" max="7954" width="7.75" style="160"/>
    <col min="7955" max="7955" width="14.75" style="160" customWidth="1"/>
    <col min="7956" max="8192" width="7.75" style="160"/>
    <col min="8193" max="8193" width="3.83203125" style="160" customWidth="1"/>
    <col min="8194" max="8194" width="11.83203125" style="160" customWidth="1"/>
    <col min="8195" max="8197" width="8" style="160" customWidth="1"/>
    <col min="8198" max="8205" width="5.58203125" style="160" customWidth="1"/>
    <col min="8206" max="8206" width="3.08203125" style="160" customWidth="1"/>
    <col min="8207" max="8207" width="1.83203125" style="160" customWidth="1"/>
    <col min="8208" max="8210" width="7.75" style="160"/>
    <col min="8211" max="8211" width="14.75" style="160" customWidth="1"/>
    <col min="8212" max="8448" width="7.75" style="160"/>
    <col min="8449" max="8449" width="3.83203125" style="160" customWidth="1"/>
    <col min="8450" max="8450" width="11.83203125" style="160" customWidth="1"/>
    <col min="8451" max="8453" width="8" style="160" customWidth="1"/>
    <col min="8454" max="8461" width="5.58203125" style="160" customWidth="1"/>
    <col min="8462" max="8462" width="3.08203125" style="160" customWidth="1"/>
    <col min="8463" max="8463" width="1.83203125" style="160" customWidth="1"/>
    <col min="8464" max="8466" width="7.75" style="160"/>
    <col min="8467" max="8467" width="14.75" style="160" customWidth="1"/>
    <col min="8468" max="8704" width="7.75" style="160"/>
    <col min="8705" max="8705" width="3.83203125" style="160" customWidth="1"/>
    <col min="8706" max="8706" width="11.83203125" style="160" customWidth="1"/>
    <col min="8707" max="8709" width="8" style="160" customWidth="1"/>
    <col min="8710" max="8717" width="5.58203125" style="160" customWidth="1"/>
    <col min="8718" max="8718" width="3.08203125" style="160" customWidth="1"/>
    <col min="8719" max="8719" width="1.83203125" style="160" customWidth="1"/>
    <col min="8720" max="8722" width="7.75" style="160"/>
    <col min="8723" max="8723" width="14.75" style="160" customWidth="1"/>
    <col min="8724" max="8960" width="7.75" style="160"/>
    <col min="8961" max="8961" width="3.83203125" style="160" customWidth="1"/>
    <col min="8962" max="8962" width="11.83203125" style="160" customWidth="1"/>
    <col min="8963" max="8965" width="8" style="160" customWidth="1"/>
    <col min="8966" max="8973" width="5.58203125" style="160" customWidth="1"/>
    <col min="8974" max="8974" width="3.08203125" style="160" customWidth="1"/>
    <col min="8975" max="8975" width="1.83203125" style="160" customWidth="1"/>
    <col min="8976" max="8978" width="7.75" style="160"/>
    <col min="8979" max="8979" width="14.75" style="160" customWidth="1"/>
    <col min="8980" max="9216" width="7.75" style="160"/>
    <col min="9217" max="9217" width="3.83203125" style="160" customWidth="1"/>
    <col min="9218" max="9218" width="11.83203125" style="160" customWidth="1"/>
    <col min="9219" max="9221" width="8" style="160" customWidth="1"/>
    <col min="9222" max="9229" width="5.58203125" style="160" customWidth="1"/>
    <col min="9230" max="9230" width="3.08203125" style="160" customWidth="1"/>
    <col min="9231" max="9231" width="1.83203125" style="160" customWidth="1"/>
    <col min="9232" max="9234" width="7.75" style="160"/>
    <col min="9235" max="9235" width="14.75" style="160" customWidth="1"/>
    <col min="9236" max="9472" width="7.75" style="160"/>
    <col min="9473" max="9473" width="3.83203125" style="160" customWidth="1"/>
    <col min="9474" max="9474" width="11.83203125" style="160" customWidth="1"/>
    <col min="9475" max="9477" width="8" style="160" customWidth="1"/>
    <col min="9478" max="9485" width="5.58203125" style="160" customWidth="1"/>
    <col min="9486" max="9486" width="3.08203125" style="160" customWidth="1"/>
    <col min="9487" max="9487" width="1.83203125" style="160" customWidth="1"/>
    <col min="9488" max="9490" width="7.75" style="160"/>
    <col min="9491" max="9491" width="14.75" style="160" customWidth="1"/>
    <col min="9492" max="9728" width="7.75" style="160"/>
    <col min="9729" max="9729" width="3.83203125" style="160" customWidth="1"/>
    <col min="9730" max="9730" width="11.83203125" style="160" customWidth="1"/>
    <col min="9731" max="9733" width="8" style="160" customWidth="1"/>
    <col min="9734" max="9741" width="5.58203125" style="160" customWidth="1"/>
    <col min="9742" max="9742" width="3.08203125" style="160" customWidth="1"/>
    <col min="9743" max="9743" width="1.83203125" style="160" customWidth="1"/>
    <col min="9744" max="9746" width="7.75" style="160"/>
    <col min="9747" max="9747" width="14.75" style="160" customWidth="1"/>
    <col min="9748" max="9984" width="7.75" style="160"/>
    <col min="9985" max="9985" width="3.83203125" style="160" customWidth="1"/>
    <col min="9986" max="9986" width="11.83203125" style="160" customWidth="1"/>
    <col min="9987" max="9989" width="8" style="160" customWidth="1"/>
    <col min="9990" max="9997" width="5.58203125" style="160" customWidth="1"/>
    <col min="9998" max="9998" width="3.08203125" style="160" customWidth="1"/>
    <col min="9999" max="9999" width="1.83203125" style="160" customWidth="1"/>
    <col min="10000" max="10002" width="7.75" style="160"/>
    <col min="10003" max="10003" width="14.75" style="160" customWidth="1"/>
    <col min="10004" max="10240" width="7.75" style="160"/>
    <col min="10241" max="10241" width="3.83203125" style="160" customWidth="1"/>
    <col min="10242" max="10242" width="11.83203125" style="160" customWidth="1"/>
    <col min="10243" max="10245" width="8" style="160" customWidth="1"/>
    <col min="10246" max="10253" width="5.58203125" style="160" customWidth="1"/>
    <col min="10254" max="10254" width="3.08203125" style="160" customWidth="1"/>
    <col min="10255" max="10255" width="1.83203125" style="160" customWidth="1"/>
    <col min="10256" max="10258" width="7.75" style="160"/>
    <col min="10259" max="10259" width="14.75" style="160" customWidth="1"/>
    <col min="10260" max="10496" width="7.75" style="160"/>
    <col min="10497" max="10497" width="3.83203125" style="160" customWidth="1"/>
    <col min="10498" max="10498" width="11.83203125" style="160" customWidth="1"/>
    <col min="10499" max="10501" width="8" style="160" customWidth="1"/>
    <col min="10502" max="10509" width="5.58203125" style="160" customWidth="1"/>
    <col min="10510" max="10510" width="3.08203125" style="160" customWidth="1"/>
    <col min="10511" max="10511" width="1.83203125" style="160" customWidth="1"/>
    <col min="10512" max="10514" width="7.75" style="160"/>
    <col min="10515" max="10515" width="14.75" style="160" customWidth="1"/>
    <col min="10516" max="10752" width="7.75" style="160"/>
    <col min="10753" max="10753" width="3.83203125" style="160" customWidth="1"/>
    <col min="10754" max="10754" width="11.83203125" style="160" customWidth="1"/>
    <col min="10755" max="10757" width="8" style="160" customWidth="1"/>
    <col min="10758" max="10765" width="5.58203125" style="160" customWidth="1"/>
    <col min="10766" max="10766" width="3.08203125" style="160" customWidth="1"/>
    <col min="10767" max="10767" width="1.83203125" style="160" customWidth="1"/>
    <col min="10768" max="10770" width="7.75" style="160"/>
    <col min="10771" max="10771" width="14.75" style="160" customWidth="1"/>
    <col min="10772" max="11008" width="7.75" style="160"/>
    <col min="11009" max="11009" width="3.83203125" style="160" customWidth="1"/>
    <col min="11010" max="11010" width="11.83203125" style="160" customWidth="1"/>
    <col min="11011" max="11013" width="8" style="160" customWidth="1"/>
    <col min="11014" max="11021" width="5.58203125" style="160" customWidth="1"/>
    <col min="11022" max="11022" width="3.08203125" style="160" customWidth="1"/>
    <col min="11023" max="11023" width="1.83203125" style="160" customWidth="1"/>
    <col min="11024" max="11026" width="7.75" style="160"/>
    <col min="11027" max="11027" width="14.75" style="160" customWidth="1"/>
    <col min="11028" max="11264" width="7.75" style="160"/>
    <col min="11265" max="11265" width="3.83203125" style="160" customWidth="1"/>
    <col min="11266" max="11266" width="11.83203125" style="160" customWidth="1"/>
    <col min="11267" max="11269" width="8" style="160" customWidth="1"/>
    <col min="11270" max="11277" width="5.58203125" style="160" customWidth="1"/>
    <col min="11278" max="11278" width="3.08203125" style="160" customWidth="1"/>
    <col min="11279" max="11279" width="1.83203125" style="160" customWidth="1"/>
    <col min="11280" max="11282" width="7.75" style="160"/>
    <col min="11283" max="11283" width="14.75" style="160" customWidth="1"/>
    <col min="11284" max="11520" width="7.75" style="160"/>
    <col min="11521" max="11521" width="3.83203125" style="160" customWidth="1"/>
    <col min="11522" max="11522" width="11.83203125" style="160" customWidth="1"/>
    <col min="11523" max="11525" width="8" style="160" customWidth="1"/>
    <col min="11526" max="11533" width="5.58203125" style="160" customWidth="1"/>
    <col min="11534" max="11534" width="3.08203125" style="160" customWidth="1"/>
    <col min="11535" max="11535" width="1.83203125" style="160" customWidth="1"/>
    <col min="11536" max="11538" width="7.75" style="160"/>
    <col min="11539" max="11539" width="14.75" style="160" customWidth="1"/>
    <col min="11540" max="11776" width="7.75" style="160"/>
    <col min="11777" max="11777" width="3.83203125" style="160" customWidth="1"/>
    <col min="11778" max="11778" width="11.83203125" style="160" customWidth="1"/>
    <col min="11779" max="11781" width="8" style="160" customWidth="1"/>
    <col min="11782" max="11789" width="5.58203125" style="160" customWidth="1"/>
    <col min="11790" max="11790" width="3.08203125" style="160" customWidth="1"/>
    <col min="11791" max="11791" width="1.83203125" style="160" customWidth="1"/>
    <col min="11792" max="11794" width="7.75" style="160"/>
    <col min="11795" max="11795" width="14.75" style="160" customWidth="1"/>
    <col min="11796" max="12032" width="7.75" style="160"/>
    <col min="12033" max="12033" width="3.83203125" style="160" customWidth="1"/>
    <col min="12034" max="12034" width="11.83203125" style="160" customWidth="1"/>
    <col min="12035" max="12037" width="8" style="160" customWidth="1"/>
    <col min="12038" max="12045" width="5.58203125" style="160" customWidth="1"/>
    <col min="12046" max="12046" width="3.08203125" style="160" customWidth="1"/>
    <col min="12047" max="12047" width="1.83203125" style="160" customWidth="1"/>
    <col min="12048" max="12050" width="7.75" style="160"/>
    <col min="12051" max="12051" width="14.75" style="160" customWidth="1"/>
    <col min="12052" max="12288" width="7.75" style="160"/>
    <col min="12289" max="12289" width="3.83203125" style="160" customWidth="1"/>
    <col min="12290" max="12290" width="11.83203125" style="160" customWidth="1"/>
    <col min="12291" max="12293" width="8" style="160" customWidth="1"/>
    <col min="12294" max="12301" width="5.58203125" style="160" customWidth="1"/>
    <col min="12302" max="12302" width="3.08203125" style="160" customWidth="1"/>
    <col min="12303" max="12303" width="1.83203125" style="160" customWidth="1"/>
    <col min="12304" max="12306" width="7.75" style="160"/>
    <col min="12307" max="12307" width="14.75" style="160" customWidth="1"/>
    <col min="12308" max="12544" width="7.75" style="160"/>
    <col min="12545" max="12545" width="3.83203125" style="160" customWidth="1"/>
    <col min="12546" max="12546" width="11.83203125" style="160" customWidth="1"/>
    <col min="12547" max="12549" width="8" style="160" customWidth="1"/>
    <col min="12550" max="12557" width="5.58203125" style="160" customWidth="1"/>
    <col min="12558" max="12558" width="3.08203125" style="160" customWidth="1"/>
    <col min="12559" max="12559" width="1.83203125" style="160" customWidth="1"/>
    <col min="12560" max="12562" width="7.75" style="160"/>
    <col min="12563" max="12563" width="14.75" style="160" customWidth="1"/>
    <col min="12564" max="12800" width="7.75" style="160"/>
    <col min="12801" max="12801" width="3.83203125" style="160" customWidth="1"/>
    <col min="12802" max="12802" width="11.83203125" style="160" customWidth="1"/>
    <col min="12803" max="12805" width="8" style="160" customWidth="1"/>
    <col min="12806" max="12813" width="5.58203125" style="160" customWidth="1"/>
    <col min="12814" max="12814" width="3.08203125" style="160" customWidth="1"/>
    <col min="12815" max="12815" width="1.83203125" style="160" customWidth="1"/>
    <col min="12816" max="12818" width="7.75" style="160"/>
    <col min="12819" max="12819" width="14.75" style="160" customWidth="1"/>
    <col min="12820" max="13056" width="7.75" style="160"/>
    <col min="13057" max="13057" width="3.83203125" style="160" customWidth="1"/>
    <col min="13058" max="13058" width="11.83203125" style="160" customWidth="1"/>
    <col min="13059" max="13061" width="8" style="160" customWidth="1"/>
    <col min="13062" max="13069" width="5.58203125" style="160" customWidth="1"/>
    <col min="13070" max="13070" width="3.08203125" style="160" customWidth="1"/>
    <col min="13071" max="13071" width="1.83203125" style="160" customWidth="1"/>
    <col min="13072" max="13074" width="7.75" style="160"/>
    <col min="13075" max="13075" width="14.75" style="160" customWidth="1"/>
    <col min="13076" max="13312" width="7.75" style="160"/>
    <col min="13313" max="13313" width="3.83203125" style="160" customWidth="1"/>
    <col min="13314" max="13314" width="11.83203125" style="160" customWidth="1"/>
    <col min="13315" max="13317" width="8" style="160" customWidth="1"/>
    <col min="13318" max="13325" width="5.58203125" style="160" customWidth="1"/>
    <col min="13326" max="13326" width="3.08203125" style="160" customWidth="1"/>
    <col min="13327" max="13327" width="1.83203125" style="160" customWidth="1"/>
    <col min="13328" max="13330" width="7.75" style="160"/>
    <col min="13331" max="13331" width="14.75" style="160" customWidth="1"/>
    <col min="13332" max="13568" width="7.75" style="160"/>
    <col min="13569" max="13569" width="3.83203125" style="160" customWidth="1"/>
    <col min="13570" max="13570" width="11.83203125" style="160" customWidth="1"/>
    <col min="13571" max="13573" width="8" style="160" customWidth="1"/>
    <col min="13574" max="13581" width="5.58203125" style="160" customWidth="1"/>
    <col min="13582" max="13582" width="3.08203125" style="160" customWidth="1"/>
    <col min="13583" max="13583" width="1.83203125" style="160" customWidth="1"/>
    <col min="13584" max="13586" width="7.75" style="160"/>
    <col min="13587" max="13587" width="14.75" style="160" customWidth="1"/>
    <col min="13588" max="13824" width="7.75" style="160"/>
    <col min="13825" max="13825" width="3.83203125" style="160" customWidth="1"/>
    <col min="13826" max="13826" width="11.83203125" style="160" customWidth="1"/>
    <col min="13827" max="13829" width="8" style="160" customWidth="1"/>
    <col min="13830" max="13837" width="5.58203125" style="160" customWidth="1"/>
    <col min="13838" max="13838" width="3.08203125" style="160" customWidth="1"/>
    <col min="13839" max="13839" width="1.83203125" style="160" customWidth="1"/>
    <col min="13840" max="13842" width="7.75" style="160"/>
    <col min="13843" max="13843" width="14.75" style="160" customWidth="1"/>
    <col min="13844" max="14080" width="7.75" style="160"/>
    <col min="14081" max="14081" width="3.83203125" style="160" customWidth="1"/>
    <col min="14082" max="14082" width="11.83203125" style="160" customWidth="1"/>
    <col min="14083" max="14085" width="8" style="160" customWidth="1"/>
    <col min="14086" max="14093" width="5.58203125" style="160" customWidth="1"/>
    <col min="14094" max="14094" width="3.08203125" style="160" customWidth="1"/>
    <col min="14095" max="14095" width="1.83203125" style="160" customWidth="1"/>
    <col min="14096" max="14098" width="7.75" style="160"/>
    <col min="14099" max="14099" width="14.75" style="160" customWidth="1"/>
    <col min="14100" max="14336" width="7.75" style="160"/>
    <col min="14337" max="14337" width="3.83203125" style="160" customWidth="1"/>
    <col min="14338" max="14338" width="11.83203125" style="160" customWidth="1"/>
    <col min="14339" max="14341" width="8" style="160" customWidth="1"/>
    <col min="14342" max="14349" width="5.58203125" style="160" customWidth="1"/>
    <col min="14350" max="14350" width="3.08203125" style="160" customWidth="1"/>
    <col min="14351" max="14351" width="1.83203125" style="160" customWidth="1"/>
    <col min="14352" max="14354" width="7.75" style="160"/>
    <col min="14355" max="14355" width="14.75" style="160" customWidth="1"/>
    <col min="14356" max="14592" width="7.75" style="160"/>
    <col min="14593" max="14593" width="3.83203125" style="160" customWidth="1"/>
    <col min="14594" max="14594" width="11.83203125" style="160" customWidth="1"/>
    <col min="14595" max="14597" width="8" style="160" customWidth="1"/>
    <col min="14598" max="14605" width="5.58203125" style="160" customWidth="1"/>
    <col min="14606" max="14606" width="3.08203125" style="160" customWidth="1"/>
    <col min="14607" max="14607" width="1.83203125" style="160" customWidth="1"/>
    <col min="14608" max="14610" width="7.75" style="160"/>
    <col min="14611" max="14611" width="14.75" style="160" customWidth="1"/>
    <col min="14612" max="14848" width="7.75" style="160"/>
    <col min="14849" max="14849" width="3.83203125" style="160" customWidth="1"/>
    <col min="14850" max="14850" width="11.83203125" style="160" customWidth="1"/>
    <col min="14851" max="14853" width="8" style="160" customWidth="1"/>
    <col min="14854" max="14861" width="5.58203125" style="160" customWidth="1"/>
    <col min="14862" max="14862" width="3.08203125" style="160" customWidth="1"/>
    <col min="14863" max="14863" width="1.83203125" style="160" customWidth="1"/>
    <col min="14864" max="14866" width="7.75" style="160"/>
    <col min="14867" max="14867" width="14.75" style="160" customWidth="1"/>
    <col min="14868" max="15104" width="7.75" style="160"/>
    <col min="15105" max="15105" width="3.83203125" style="160" customWidth="1"/>
    <col min="15106" max="15106" width="11.83203125" style="160" customWidth="1"/>
    <col min="15107" max="15109" width="8" style="160" customWidth="1"/>
    <col min="15110" max="15117" width="5.58203125" style="160" customWidth="1"/>
    <col min="15118" max="15118" width="3.08203125" style="160" customWidth="1"/>
    <col min="15119" max="15119" width="1.83203125" style="160" customWidth="1"/>
    <col min="15120" max="15122" width="7.75" style="160"/>
    <col min="15123" max="15123" width="14.75" style="160" customWidth="1"/>
    <col min="15124" max="15360" width="7.75" style="160"/>
    <col min="15361" max="15361" width="3.83203125" style="160" customWidth="1"/>
    <col min="15362" max="15362" width="11.83203125" style="160" customWidth="1"/>
    <col min="15363" max="15365" width="8" style="160" customWidth="1"/>
    <col min="15366" max="15373" width="5.58203125" style="160" customWidth="1"/>
    <col min="15374" max="15374" width="3.08203125" style="160" customWidth="1"/>
    <col min="15375" max="15375" width="1.83203125" style="160" customWidth="1"/>
    <col min="15376" max="15378" width="7.75" style="160"/>
    <col min="15379" max="15379" width="14.75" style="160" customWidth="1"/>
    <col min="15380" max="15616" width="7.75" style="160"/>
    <col min="15617" max="15617" width="3.83203125" style="160" customWidth="1"/>
    <col min="15618" max="15618" width="11.83203125" style="160" customWidth="1"/>
    <col min="15619" max="15621" width="8" style="160" customWidth="1"/>
    <col min="15622" max="15629" width="5.58203125" style="160" customWidth="1"/>
    <col min="15630" max="15630" width="3.08203125" style="160" customWidth="1"/>
    <col min="15631" max="15631" width="1.83203125" style="160" customWidth="1"/>
    <col min="15632" max="15634" width="7.75" style="160"/>
    <col min="15635" max="15635" width="14.75" style="160" customWidth="1"/>
    <col min="15636" max="15872" width="7.75" style="160"/>
    <col min="15873" max="15873" width="3.83203125" style="160" customWidth="1"/>
    <col min="15874" max="15874" width="11.83203125" style="160" customWidth="1"/>
    <col min="15875" max="15877" width="8" style="160" customWidth="1"/>
    <col min="15878" max="15885" width="5.58203125" style="160" customWidth="1"/>
    <col min="15886" max="15886" width="3.08203125" style="160" customWidth="1"/>
    <col min="15887" max="15887" width="1.83203125" style="160" customWidth="1"/>
    <col min="15888" max="15890" width="7.75" style="160"/>
    <col min="15891" max="15891" width="14.75" style="160" customWidth="1"/>
    <col min="15892" max="16128" width="7.75" style="160"/>
    <col min="16129" max="16129" width="3.83203125" style="160" customWidth="1"/>
    <col min="16130" max="16130" width="11.83203125" style="160" customWidth="1"/>
    <col min="16131" max="16133" width="8" style="160" customWidth="1"/>
    <col min="16134" max="16141" width="5.58203125" style="160" customWidth="1"/>
    <col min="16142" max="16142" width="3.08203125" style="160" customWidth="1"/>
    <col min="16143" max="16143" width="1.83203125" style="160" customWidth="1"/>
    <col min="16144" max="16146" width="7.75" style="160"/>
    <col min="16147" max="16147" width="14.75" style="160" customWidth="1"/>
    <col min="16148" max="16384" width="7.75" style="160"/>
  </cols>
  <sheetData>
    <row r="1" spans="1:27" s="148" customFormat="1" ht="16.5" customHeight="1">
      <c r="B1" s="174"/>
      <c r="N1" s="166"/>
      <c r="O1" s="231"/>
      <c r="P1" s="149" t="s">
        <v>343</v>
      </c>
    </row>
    <row r="2" spans="1:27" s="153" customFormat="1" ht="19.5" customHeight="1">
      <c r="A2" s="150" t="s">
        <v>498</v>
      </c>
      <c r="B2" s="149"/>
      <c r="C2" s="149"/>
      <c r="D2" s="149"/>
      <c r="E2" s="149"/>
      <c r="F2" s="149"/>
      <c r="G2" s="149"/>
      <c r="H2" s="149"/>
      <c r="I2" s="149"/>
      <c r="J2" s="149"/>
      <c r="K2" s="149"/>
      <c r="L2" s="151" t="str">
        <f>'SP13-1'!L2</f>
        <v>Spreadsheet 14-Apr-2023</v>
      </c>
      <c r="M2" s="149"/>
      <c r="N2" s="161"/>
      <c r="O2" s="232"/>
      <c r="P2" s="152" t="s">
        <v>344</v>
      </c>
    </row>
    <row r="3" spans="1:27" s="148" customFormat="1" ht="11.25" customHeight="1">
      <c r="A3" s="154" t="s">
        <v>520</v>
      </c>
      <c r="B3" s="149"/>
      <c r="C3" s="149"/>
      <c r="D3" s="149"/>
      <c r="E3" s="149"/>
      <c r="F3" s="149"/>
      <c r="G3" s="149"/>
      <c r="H3" s="149"/>
      <c r="I3" s="149"/>
      <c r="J3" s="149"/>
      <c r="K3" s="149"/>
      <c r="L3" s="149"/>
      <c r="M3" s="149"/>
      <c r="N3" s="161"/>
      <c r="O3" s="232"/>
    </row>
    <row r="4" spans="1:27" s="148" customFormat="1" ht="18.75" customHeight="1">
      <c r="A4" s="154"/>
      <c r="B4" s="457" t="s">
        <v>521</v>
      </c>
      <c r="C4" s="458"/>
      <c r="D4" s="458"/>
      <c r="E4" s="458"/>
      <c r="F4" s="458"/>
      <c r="G4" s="458"/>
      <c r="H4" s="458"/>
      <c r="I4" s="458"/>
      <c r="J4" s="458"/>
      <c r="K4" s="458"/>
      <c r="L4" s="458"/>
      <c r="M4" s="458"/>
      <c r="N4" s="459"/>
      <c r="O4" s="233"/>
      <c r="Q4" s="387"/>
      <c r="R4" s="387"/>
      <c r="S4" s="387"/>
    </row>
    <row r="5" spans="1:27" s="148" customFormat="1" ht="34.5" customHeight="1">
      <c r="A5" s="154"/>
      <c r="B5" s="460"/>
      <c r="C5" s="461"/>
      <c r="D5" s="461"/>
      <c r="E5" s="461"/>
      <c r="F5" s="461"/>
      <c r="G5" s="461"/>
      <c r="H5" s="461"/>
      <c r="I5" s="461"/>
      <c r="J5" s="461"/>
      <c r="K5" s="461"/>
      <c r="L5" s="461"/>
      <c r="M5" s="461"/>
      <c r="N5" s="462"/>
      <c r="O5" s="233"/>
    </row>
    <row r="6" spans="1:27" s="148" customFormat="1" ht="11.25" customHeight="1">
      <c r="A6" s="155"/>
      <c r="B6" s="155"/>
      <c r="C6" s="149"/>
      <c r="D6" s="149"/>
      <c r="E6" s="149"/>
      <c r="F6" s="149"/>
      <c r="G6" s="149"/>
      <c r="H6" s="149"/>
      <c r="I6" s="149"/>
      <c r="J6" s="149"/>
      <c r="K6" s="149"/>
      <c r="L6" s="149"/>
      <c r="M6" s="149"/>
      <c r="N6" s="161"/>
      <c r="O6" s="232"/>
    </row>
    <row r="7" spans="1:27" s="149" customFormat="1" ht="6.75" customHeight="1">
      <c r="A7" s="268"/>
      <c r="B7" s="268"/>
      <c r="C7" s="256"/>
      <c r="D7" s="256"/>
      <c r="E7" s="256"/>
      <c r="F7" s="256"/>
      <c r="G7" s="256"/>
      <c r="H7" s="256"/>
      <c r="I7" s="256"/>
      <c r="J7" s="256"/>
      <c r="K7" s="256"/>
      <c r="L7" s="256"/>
      <c r="M7" s="256"/>
      <c r="N7" s="287"/>
      <c r="O7" s="232"/>
    </row>
    <row r="8" spans="1:27" ht="24" customHeight="1">
      <c r="A8" s="268"/>
      <c r="B8" s="234"/>
      <c r="C8" s="235"/>
      <c r="D8" s="235"/>
      <c r="E8" s="236"/>
      <c r="F8" s="463" t="s">
        <v>235</v>
      </c>
      <c r="G8" s="463"/>
      <c r="H8" s="463" t="s">
        <v>236</v>
      </c>
      <c r="I8" s="463"/>
      <c r="J8" s="463" t="s">
        <v>237</v>
      </c>
      <c r="K8" s="463"/>
      <c r="L8" s="463" t="s">
        <v>522</v>
      </c>
      <c r="M8" s="452"/>
      <c r="N8" s="268"/>
      <c r="O8" s="170"/>
      <c r="Q8" s="464" t="s">
        <v>523</v>
      </c>
      <c r="R8" s="465"/>
      <c r="S8" s="465"/>
      <c r="T8" s="465"/>
      <c r="U8" s="465"/>
      <c r="V8" s="465"/>
      <c r="W8" s="465"/>
      <c r="X8" s="465"/>
      <c r="Y8" s="465"/>
      <c r="Z8" s="465"/>
      <c r="AA8" s="466"/>
    </row>
    <row r="9" spans="1:27" ht="25.5" customHeight="1">
      <c r="A9" s="255">
        <v>1</v>
      </c>
      <c r="B9" s="470" t="s">
        <v>524</v>
      </c>
      <c r="C9" s="471"/>
      <c r="D9" s="471"/>
      <c r="E9" s="471"/>
      <c r="F9" s="472"/>
      <c r="G9" s="472"/>
      <c r="H9" s="472"/>
      <c r="I9" s="472"/>
      <c r="J9" s="472"/>
      <c r="K9" s="472"/>
      <c r="L9" s="472"/>
      <c r="M9" s="472"/>
      <c r="N9" s="255" t="s">
        <v>373</v>
      </c>
      <c r="O9" s="237"/>
      <c r="Q9" s="467"/>
      <c r="R9" s="468"/>
      <c r="S9" s="468"/>
      <c r="T9" s="468"/>
      <c r="U9" s="468"/>
      <c r="V9" s="468"/>
      <c r="W9" s="468"/>
      <c r="X9" s="468"/>
      <c r="Y9" s="468"/>
      <c r="Z9" s="468"/>
      <c r="AA9" s="469"/>
    </row>
    <row r="10" spans="1:27" ht="25.5" customHeight="1">
      <c r="A10" s="255">
        <v>2</v>
      </c>
      <c r="B10" s="473" t="s">
        <v>588</v>
      </c>
      <c r="C10" s="474"/>
      <c r="D10" s="474"/>
      <c r="E10" s="474"/>
      <c r="F10" s="472"/>
      <c r="G10" s="472"/>
      <c r="H10" s="472"/>
      <c r="I10" s="472"/>
      <c r="J10" s="472"/>
      <c r="K10" s="472"/>
      <c r="L10" s="472"/>
      <c r="M10" s="472"/>
      <c r="N10" s="255" t="s">
        <v>378</v>
      </c>
      <c r="O10" s="237"/>
      <c r="Q10" s="457" t="s">
        <v>574</v>
      </c>
      <c r="R10" s="458"/>
      <c r="S10" s="458"/>
      <c r="T10" s="458"/>
      <c r="U10" s="458"/>
      <c r="V10" s="458"/>
      <c r="W10" s="458"/>
      <c r="X10" s="458"/>
      <c r="Y10" s="458"/>
      <c r="Z10" s="458"/>
      <c r="AA10" s="459"/>
    </row>
    <row r="11" spans="1:27" ht="25.5" customHeight="1">
      <c r="A11" s="255">
        <v>3</v>
      </c>
      <c r="B11" s="473" t="s">
        <v>525</v>
      </c>
      <c r="C11" s="474"/>
      <c r="D11" s="474"/>
      <c r="E11" s="474"/>
      <c r="F11" s="475"/>
      <c r="G11" s="475"/>
      <c r="H11" s="475"/>
      <c r="I11" s="475"/>
      <c r="J11" s="475"/>
      <c r="K11" s="475"/>
      <c r="L11" s="475"/>
      <c r="M11" s="475"/>
      <c r="N11" s="255" t="s">
        <v>379</v>
      </c>
      <c r="O11" s="237"/>
      <c r="Q11" s="460"/>
      <c r="R11" s="461"/>
      <c r="S11" s="461"/>
      <c r="T11" s="461"/>
      <c r="U11" s="461"/>
      <c r="V11" s="461"/>
      <c r="W11" s="461"/>
      <c r="X11" s="461"/>
      <c r="Y11" s="461"/>
      <c r="Z11" s="461"/>
      <c r="AA11" s="462"/>
    </row>
    <row r="12" spans="1:27" ht="24" customHeight="1">
      <c r="A12" s="255">
        <v>4</v>
      </c>
      <c r="B12" s="473" t="s">
        <v>526</v>
      </c>
      <c r="C12" s="474"/>
      <c r="D12" s="481" t="s">
        <v>527</v>
      </c>
      <c r="E12" s="481"/>
      <c r="F12" s="482">
        <f>F10*F9*F11</f>
        <v>0</v>
      </c>
      <c r="G12" s="482"/>
      <c r="H12" s="482">
        <f>H10*H9*H11</f>
        <v>0</v>
      </c>
      <c r="I12" s="482"/>
      <c r="J12" s="482">
        <f>J10*J9*J11</f>
        <v>0</v>
      </c>
      <c r="K12" s="482"/>
      <c r="L12" s="482">
        <f>L10*L9*L11</f>
        <v>0</v>
      </c>
      <c r="M12" s="482"/>
      <c r="N12" s="255" t="s">
        <v>381</v>
      </c>
      <c r="O12" s="237"/>
      <c r="Q12" s="457" t="s">
        <v>575</v>
      </c>
      <c r="R12" s="458"/>
      <c r="S12" s="458"/>
      <c r="T12" s="458"/>
      <c r="U12" s="458"/>
      <c r="V12" s="458"/>
      <c r="W12" s="458"/>
      <c r="X12" s="458"/>
      <c r="Y12" s="458"/>
      <c r="Z12" s="458"/>
      <c r="AA12" s="459"/>
    </row>
    <row r="13" spans="1:27" ht="8.25" customHeight="1" thickBot="1">
      <c r="A13" s="247"/>
      <c r="B13" s="269"/>
      <c r="C13" s="269"/>
      <c r="D13" s="269"/>
      <c r="E13" s="269"/>
      <c r="F13" s="269"/>
      <c r="G13" s="269"/>
      <c r="H13" s="269"/>
      <c r="I13" s="269"/>
      <c r="J13" s="269"/>
      <c r="K13" s="269"/>
      <c r="L13" s="269"/>
      <c r="M13" s="269"/>
      <c r="N13" s="269"/>
      <c r="O13" s="233"/>
      <c r="Q13" s="477"/>
      <c r="R13" s="478"/>
      <c r="S13" s="478"/>
      <c r="T13" s="478"/>
      <c r="U13" s="478"/>
      <c r="V13" s="478"/>
      <c r="W13" s="478"/>
      <c r="X13" s="478"/>
      <c r="Y13" s="478"/>
      <c r="Z13" s="478"/>
      <c r="AA13" s="479"/>
    </row>
    <row r="14" spans="1:27" ht="6" customHeight="1" thickTop="1">
      <c r="A14" s="255"/>
      <c r="B14" s="273"/>
      <c r="C14" s="273"/>
      <c r="D14" s="273"/>
      <c r="E14" s="273"/>
      <c r="F14" s="273"/>
      <c r="G14" s="273"/>
      <c r="H14" s="273"/>
      <c r="I14" s="273"/>
      <c r="J14" s="273"/>
      <c r="K14" s="273"/>
      <c r="L14" s="273"/>
      <c r="M14" s="273"/>
      <c r="N14" s="273"/>
      <c r="O14" s="233"/>
      <c r="Q14" s="460"/>
      <c r="R14" s="461"/>
      <c r="S14" s="461"/>
      <c r="T14" s="461"/>
      <c r="U14" s="461"/>
      <c r="V14" s="461"/>
      <c r="W14" s="461"/>
      <c r="X14" s="461"/>
      <c r="Y14" s="461"/>
      <c r="Z14" s="461"/>
      <c r="AA14" s="462"/>
    </row>
    <row r="15" spans="1:27" ht="24" customHeight="1">
      <c r="A15" s="255">
        <v>5</v>
      </c>
      <c r="B15" s="480" t="s">
        <v>528</v>
      </c>
      <c r="C15" s="480"/>
      <c r="D15" s="480"/>
      <c r="E15" s="480"/>
      <c r="F15" s="480"/>
      <c r="G15" s="480"/>
      <c r="H15" s="480"/>
      <c r="I15" s="480"/>
      <c r="J15" s="480"/>
      <c r="K15" s="476">
        <f>SUM(F12:M12)</f>
        <v>0</v>
      </c>
      <c r="L15" s="476"/>
      <c r="M15" s="476"/>
      <c r="N15" s="255" t="s">
        <v>382</v>
      </c>
      <c r="O15" s="237"/>
    </row>
    <row r="16" spans="1:27" ht="6" customHeight="1" thickBot="1">
      <c r="A16" s="247"/>
      <c r="B16" s="269"/>
      <c r="C16" s="269"/>
      <c r="D16" s="269"/>
      <c r="E16" s="269"/>
      <c r="F16" s="269"/>
      <c r="G16" s="269"/>
      <c r="H16" s="269"/>
      <c r="I16" s="269"/>
      <c r="J16" s="269"/>
      <c r="K16" s="269"/>
      <c r="L16" s="269"/>
      <c r="M16" s="269"/>
      <c r="N16" s="247"/>
      <c r="O16" s="237"/>
    </row>
    <row r="17" spans="1:27" ht="6" customHeight="1" thickTop="1">
      <c r="A17" s="255"/>
      <c r="B17" s="273"/>
      <c r="C17" s="273"/>
      <c r="D17" s="273"/>
      <c r="E17" s="273"/>
      <c r="F17" s="273"/>
      <c r="G17" s="273"/>
      <c r="H17" s="273"/>
      <c r="I17" s="273"/>
      <c r="J17" s="273"/>
      <c r="K17" s="273"/>
      <c r="L17" s="273"/>
      <c r="M17" s="273"/>
      <c r="N17" s="255"/>
      <c r="O17" s="237"/>
      <c r="Q17" s="457" t="s">
        <v>529</v>
      </c>
      <c r="R17" s="458"/>
      <c r="S17" s="458"/>
      <c r="T17" s="458"/>
      <c r="U17" s="458"/>
      <c r="V17" s="458"/>
      <c r="W17" s="458"/>
      <c r="X17" s="458"/>
      <c r="Y17" s="458"/>
      <c r="Z17" s="458"/>
      <c r="AA17" s="459"/>
    </row>
    <row r="18" spans="1:27" ht="24" customHeight="1">
      <c r="A18" s="255">
        <v>6</v>
      </c>
      <c r="B18" s="480" t="s">
        <v>530</v>
      </c>
      <c r="C18" s="480"/>
      <c r="D18" s="480"/>
      <c r="E18" s="480"/>
      <c r="F18" s="272"/>
      <c r="G18" s="272"/>
      <c r="H18" s="272"/>
      <c r="I18" s="272"/>
      <c r="J18" s="272"/>
      <c r="K18" s="472"/>
      <c r="L18" s="472"/>
      <c r="M18" s="472"/>
      <c r="N18" s="255" t="s">
        <v>455</v>
      </c>
      <c r="O18" s="237"/>
      <c r="Q18" s="477"/>
      <c r="R18" s="478"/>
      <c r="S18" s="478"/>
      <c r="T18" s="478"/>
      <c r="U18" s="478"/>
      <c r="V18" s="478"/>
      <c r="W18" s="478"/>
      <c r="X18" s="478"/>
      <c r="Y18" s="478"/>
      <c r="Z18" s="478"/>
      <c r="AA18" s="479"/>
    </row>
    <row r="19" spans="1:27" ht="6" customHeight="1" thickBot="1">
      <c r="A19" s="247"/>
      <c r="B19" s="269"/>
      <c r="C19" s="269"/>
      <c r="D19" s="269"/>
      <c r="E19" s="269"/>
      <c r="F19" s="286"/>
      <c r="G19" s="286"/>
      <c r="H19" s="286"/>
      <c r="I19" s="286"/>
      <c r="J19" s="286"/>
      <c r="K19" s="286"/>
      <c r="L19" s="286"/>
      <c r="M19" s="286"/>
      <c r="N19" s="247"/>
      <c r="O19" s="237"/>
      <c r="Q19" s="477"/>
      <c r="R19" s="478"/>
      <c r="S19" s="478"/>
      <c r="T19" s="478"/>
      <c r="U19" s="478"/>
      <c r="V19" s="478"/>
      <c r="W19" s="478"/>
      <c r="X19" s="478"/>
      <c r="Y19" s="478"/>
      <c r="Z19" s="478"/>
      <c r="AA19" s="479"/>
    </row>
    <row r="20" spans="1:27" ht="6" customHeight="1" thickTop="1">
      <c r="A20" s="255"/>
      <c r="B20" s="273"/>
      <c r="C20" s="273"/>
      <c r="D20" s="273"/>
      <c r="E20" s="273"/>
      <c r="F20" s="272"/>
      <c r="G20" s="272"/>
      <c r="H20" s="272"/>
      <c r="I20" s="272"/>
      <c r="J20" s="272"/>
      <c r="K20" s="272"/>
      <c r="L20" s="272"/>
      <c r="M20" s="272"/>
      <c r="N20" s="255"/>
      <c r="O20" s="237"/>
      <c r="Q20" s="460"/>
      <c r="R20" s="461"/>
      <c r="S20" s="461"/>
      <c r="T20" s="461"/>
      <c r="U20" s="461"/>
      <c r="V20" s="461"/>
      <c r="W20" s="461"/>
      <c r="X20" s="461"/>
      <c r="Y20" s="461"/>
      <c r="Z20" s="461"/>
      <c r="AA20" s="462"/>
    </row>
    <row r="21" spans="1:27" ht="24" customHeight="1">
      <c r="A21" s="255">
        <v>7</v>
      </c>
      <c r="B21" s="256" t="s">
        <v>531</v>
      </c>
      <c r="C21" s="256"/>
      <c r="D21" s="256"/>
      <c r="E21" s="256"/>
      <c r="F21" s="256"/>
      <c r="G21" s="256"/>
      <c r="H21" s="256"/>
      <c r="I21" s="259"/>
      <c r="J21" s="265" t="s">
        <v>532</v>
      </c>
      <c r="K21" s="476">
        <f>IF(K18=0,,K15/K18)</f>
        <v>0</v>
      </c>
      <c r="L21" s="476"/>
      <c r="M21" s="476"/>
      <c r="N21" s="255" t="s">
        <v>533</v>
      </c>
      <c r="O21" s="237"/>
      <c r="Q21" s="238"/>
      <c r="R21" s="238"/>
      <c r="S21" s="238"/>
      <c r="T21" s="238"/>
      <c r="U21" s="238"/>
      <c r="V21" s="238"/>
      <c r="W21" s="238"/>
      <c r="X21" s="238"/>
      <c r="Y21" s="238"/>
      <c r="Z21" s="238"/>
      <c r="AA21" s="238"/>
    </row>
    <row r="22" spans="1:27" ht="24" customHeight="1">
      <c r="A22" s="268"/>
      <c r="B22" s="272"/>
      <c r="C22" s="272"/>
      <c r="D22" s="272"/>
      <c r="E22" s="272"/>
      <c r="F22" s="272"/>
      <c r="G22" s="272"/>
      <c r="H22" s="272"/>
      <c r="I22" s="272"/>
      <c r="J22" s="272"/>
      <c r="K22" s="272"/>
      <c r="L22" s="272"/>
      <c r="M22" s="256"/>
      <c r="N22" s="257" t="s">
        <v>534</v>
      </c>
      <c r="O22" s="239"/>
    </row>
    <row r="23" spans="1:27">
      <c r="A23" s="155"/>
      <c r="B23" s="177"/>
      <c r="C23" s="177"/>
      <c r="D23" s="177"/>
      <c r="E23" s="177"/>
      <c r="F23" s="177"/>
      <c r="G23" s="177"/>
      <c r="H23" s="177"/>
      <c r="I23" s="177"/>
      <c r="J23" s="177"/>
      <c r="K23" s="177"/>
      <c r="L23" s="177"/>
      <c r="M23" s="177"/>
      <c r="N23" s="155"/>
      <c r="O23" s="170"/>
    </row>
    <row r="24" spans="1:27">
      <c r="A24" s="161"/>
      <c r="B24" s="164"/>
      <c r="C24" s="164"/>
      <c r="D24" s="164"/>
      <c r="E24" s="164"/>
      <c r="F24" s="164"/>
      <c r="G24" s="164"/>
      <c r="H24" s="164"/>
      <c r="I24" s="164"/>
      <c r="J24" s="164"/>
      <c r="K24" s="164"/>
      <c r="L24" s="164"/>
      <c r="M24" s="164"/>
      <c r="N24" s="161"/>
      <c r="O24" s="232"/>
    </row>
    <row r="25" spans="1:27">
      <c r="A25" s="161"/>
      <c r="B25" s="159"/>
      <c r="C25" s="159"/>
      <c r="D25" s="159"/>
      <c r="E25" s="159"/>
      <c r="F25" s="159"/>
      <c r="G25" s="159"/>
      <c r="H25" s="159"/>
      <c r="I25" s="159"/>
      <c r="J25" s="159"/>
      <c r="K25" s="159"/>
      <c r="L25" s="159"/>
      <c r="M25" s="159"/>
      <c r="N25" s="161"/>
      <c r="O25" s="232"/>
    </row>
    <row r="26" spans="1:27">
      <c r="A26" s="161"/>
      <c r="B26" s="159"/>
      <c r="C26" s="159"/>
      <c r="D26" s="159"/>
      <c r="E26" s="159"/>
      <c r="F26" s="159"/>
      <c r="G26" s="159"/>
      <c r="H26" s="159"/>
      <c r="I26" s="159"/>
      <c r="J26" s="159"/>
      <c r="K26" s="159"/>
      <c r="L26" s="159"/>
      <c r="M26" s="159"/>
      <c r="N26" s="161"/>
      <c r="O26" s="232"/>
    </row>
    <row r="27" spans="1:27">
      <c r="A27" s="161"/>
      <c r="B27" s="159"/>
      <c r="C27" s="159"/>
      <c r="D27" s="159"/>
      <c r="E27" s="159"/>
      <c r="F27" s="159"/>
      <c r="G27" s="159"/>
      <c r="H27" s="159"/>
      <c r="I27" s="159"/>
      <c r="J27" s="159"/>
      <c r="K27" s="159"/>
      <c r="L27" s="159"/>
      <c r="M27" s="159"/>
      <c r="N27" s="161"/>
      <c r="O27" s="232"/>
    </row>
    <row r="28" spans="1:27">
      <c r="A28" s="161"/>
      <c r="B28" s="159"/>
      <c r="C28" s="159"/>
      <c r="D28" s="159"/>
      <c r="E28" s="159"/>
      <c r="F28" s="159"/>
      <c r="G28" s="159"/>
      <c r="H28" s="159"/>
      <c r="I28" s="159"/>
      <c r="J28" s="159"/>
      <c r="K28" s="159"/>
      <c r="L28" s="159"/>
      <c r="M28" s="159"/>
      <c r="N28" s="161"/>
      <c r="O28" s="232"/>
    </row>
    <row r="29" spans="1:27">
      <c r="A29" s="161"/>
      <c r="B29" s="159"/>
      <c r="C29" s="159"/>
      <c r="D29" s="159"/>
      <c r="E29" s="159"/>
      <c r="F29" s="159"/>
      <c r="G29" s="159"/>
      <c r="H29" s="159"/>
      <c r="I29" s="159"/>
      <c r="J29" s="159"/>
      <c r="K29" s="159"/>
      <c r="L29" s="159"/>
      <c r="M29" s="159"/>
      <c r="N29" s="161"/>
      <c r="O29" s="232"/>
    </row>
    <row r="30" spans="1:27">
      <c r="A30" s="161"/>
      <c r="B30" s="159"/>
      <c r="C30" s="159"/>
      <c r="D30" s="159"/>
      <c r="E30" s="159"/>
      <c r="F30" s="159"/>
      <c r="G30" s="159"/>
      <c r="H30" s="159"/>
      <c r="I30" s="159"/>
      <c r="J30" s="159"/>
      <c r="K30" s="159"/>
      <c r="L30" s="159"/>
      <c r="M30" s="159"/>
      <c r="N30" s="161"/>
      <c r="O30" s="232"/>
    </row>
    <row r="31" spans="1:27">
      <c r="A31" s="161"/>
      <c r="B31" s="159"/>
      <c r="C31" s="159"/>
      <c r="D31" s="159"/>
      <c r="E31" s="159"/>
      <c r="F31" s="159"/>
      <c r="G31" s="159"/>
      <c r="H31" s="159"/>
      <c r="I31" s="159"/>
      <c r="J31" s="159"/>
      <c r="K31" s="159"/>
      <c r="L31" s="159"/>
      <c r="M31" s="159"/>
      <c r="N31" s="161"/>
      <c r="O31" s="232"/>
    </row>
    <row r="32" spans="1:27">
      <c r="A32" s="161"/>
      <c r="B32" s="159"/>
      <c r="C32" s="159"/>
      <c r="D32" s="159"/>
      <c r="E32" s="159"/>
      <c r="F32" s="159"/>
      <c r="G32" s="159"/>
      <c r="H32" s="159"/>
      <c r="I32" s="159"/>
      <c r="J32" s="159"/>
      <c r="K32" s="159"/>
      <c r="L32" s="159"/>
      <c r="M32" s="159"/>
      <c r="N32" s="161"/>
      <c r="O32" s="232"/>
    </row>
    <row r="33" spans="1:15">
      <c r="A33" s="161"/>
      <c r="B33" s="159"/>
      <c r="C33" s="159"/>
      <c r="D33" s="159"/>
      <c r="E33" s="159"/>
      <c r="F33" s="159"/>
      <c r="G33" s="159"/>
      <c r="H33" s="159"/>
      <c r="I33" s="159"/>
      <c r="J33" s="159"/>
      <c r="K33" s="159"/>
      <c r="L33" s="159"/>
      <c r="M33" s="159"/>
      <c r="N33" s="161"/>
      <c r="O33" s="232"/>
    </row>
    <row r="34" spans="1:15">
      <c r="A34" s="161"/>
      <c r="B34" s="159"/>
      <c r="C34" s="159"/>
      <c r="D34" s="159"/>
      <c r="E34" s="159"/>
      <c r="F34" s="159"/>
      <c r="G34" s="159"/>
      <c r="H34" s="159"/>
      <c r="I34" s="159"/>
      <c r="J34" s="159"/>
      <c r="K34" s="159"/>
      <c r="L34" s="159"/>
      <c r="M34" s="159"/>
      <c r="N34" s="161"/>
      <c r="O34" s="232"/>
    </row>
    <row r="35" spans="1:15">
      <c r="A35" s="161"/>
      <c r="B35" s="159"/>
      <c r="C35" s="159"/>
      <c r="D35" s="159"/>
      <c r="E35" s="159"/>
      <c r="F35" s="159"/>
      <c r="G35" s="159"/>
      <c r="H35" s="159"/>
      <c r="I35" s="159"/>
      <c r="J35" s="159"/>
      <c r="K35" s="159"/>
      <c r="L35" s="159"/>
      <c r="M35" s="159"/>
      <c r="N35" s="161"/>
      <c r="O35" s="232"/>
    </row>
    <row r="36" spans="1:15">
      <c r="A36" s="161"/>
      <c r="B36" s="159"/>
      <c r="C36" s="159"/>
      <c r="D36" s="159"/>
      <c r="E36" s="159"/>
      <c r="F36" s="159"/>
      <c r="G36" s="159"/>
      <c r="H36" s="159"/>
      <c r="I36" s="159"/>
      <c r="J36" s="159"/>
      <c r="K36" s="159"/>
      <c r="L36" s="159"/>
      <c r="M36" s="159"/>
      <c r="N36" s="161"/>
      <c r="O36" s="232"/>
    </row>
    <row r="37" spans="1:15">
      <c r="A37" s="161"/>
      <c r="B37" s="159"/>
      <c r="C37" s="159"/>
      <c r="D37" s="159"/>
      <c r="E37" s="159"/>
      <c r="F37" s="159"/>
      <c r="G37" s="159"/>
      <c r="H37" s="159"/>
      <c r="I37" s="159"/>
      <c r="J37" s="159"/>
      <c r="K37" s="159"/>
      <c r="L37" s="159"/>
      <c r="M37" s="159"/>
      <c r="N37" s="161"/>
      <c r="O37" s="232"/>
    </row>
    <row r="38" spans="1:15">
      <c r="A38" s="161"/>
      <c r="B38" s="159"/>
      <c r="C38" s="159"/>
      <c r="D38" s="159"/>
      <c r="E38" s="159"/>
      <c r="F38" s="159"/>
      <c r="G38" s="159"/>
      <c r="H38" s="159"/>
      <c r="I38" s="159"/>
      <c r="J38" s="159"/>
      <c r="K38" s="159"/>
      <c r="L38" s="159"/>
      <c r="M38" s="159"/>
      <c r="N38" s="161"/>
      <c r="O38" s="232"/>
    </row>
    <row r="39" spans="1:15">
      <c r="A39" s="161"/>
      <c r="B39" s="159"/>
      <c r="C39" s="159"/>
      <c r="D39" s="159"/>
      <c r="E39" s="159"/>
      <c r="F39" s="159"/>
      <c r="G39" s="159"/>
      <c r="H39" s="159"/>
      <c r="I39" s="159"/>
      <c r="J39" s="159"/>
      <c r="K39" s="159"/>
      <c r="L39" s="159"/>
      <c r="M39" s="159"/>
      <c r="N39" s="161"/>
      <c r="O39" s="232"/>
    </row>
  </sheetData>
  <sheetProtection algorithmName="SHA-512" hashValue="Z6ifMlNh/F71cTge0XI8tMaRfGq0tch8LkwxswLDjm4ofXlNjrswMUK5lt2Q+6DZ/LU0agp4ZO2W8A7jHWXmaQ==" saltValue="X63MzCYTVWBuPftlL5mBJw==" spinCount="100000" sheet="1" selectLockedCells="1"/>
  <protectedRanges>
    <protectedRange sqref="F8:M8" name="Range15"/>
  </protectedRanges>
  <mergeCells count="36">
    <mergeCell ref="K21:M21"/>
    <mergeCell ref="Q12:AA14"/>
    <mergeCell ref="B15:J15"/>
    <mergeCell ref="K15:M15"/>
    <mergeCell ref="Q17:AA20"/>
    <mergeCell ref="B18:E18"/>
    <mergeCell ref="K18:M18"/>
    <mergeCell ref="B12:C12"/>
    <mergeCell ref="D12:E12"/>
    <mergeCell ref="F12:G12"/>
    <mergeCell ref="H12:I12"/>
    <mergeCell ref="J12:K12"/>
    <mergeCell ref="L12:M12"/>
    <mergeCell ref="Q10:AA11"/>
    <mergeCell ref="B11:E11"/>
    <mergeCell ref="F11:G11"/>
    <mergeCell ref="H11:I11"/>
    <mergeCell ref="J11:K11"/>
    <mergeCell ref="L11:M11"/>
    <mergeCell ref="B10:E10"/>
    <mergeCell ref="F10:G10"/>
    <mergeCell ref="H10:I10"/>
    <mergeCell ref="J10:K10"/>
    <mergeCell ref="L10:M10"/>
    <mergeCell ref="B4:N5"/>
    <mergeCell ref="Q4:S4"/>
    <mergeCell ref="F8:G8"/>
    <mergeCell ref="H8:I8"/>
    <mergeCell ref="J8:K8"/>
    <mergeCell ref="L8:M8"/>
    <mergeCell ref="Q8:AA9"/>
    <mergeCell ref="B9:E9"/>
    <mergeCell ref="F9:G9"/>
    <mergeCell ref="H9:I9"/>
    <mergeCell ref="J9:K9"/>
    <mergeCell ref="L9:M9"/>
  </mergeCells>
  <hyperlinks>
    <hyperlink ref="Q8:AA9" r:id="rId1" display="Enter the number of crashes per year, for the targeted issue and population. These might be obtained from the Ministry of Transport online 'Crash Fact Sheets' http://www.transport.govt.nz/research/crashfacts/ or from your regional NZTA office." xr:uid="{26E145CF-F657-408C-B3FF-7FF0B1B84036}"/>
  </hyperlinks>
  <printOptions horizontalCentered="1"/>
  <pageMargins left="0.74803149606299213" right="0.74803149606299213" top="0.98425196850393704" bottom="0.98425196850393704" header="0.51181102362204722" footer="0.51181102362204722"/>
  <pageSetup paperSize="9" scale="93" orientation="portrait" verticalDpi="300" r:id="rId2"/>
  <headerFooter scaleWithDoc="0" alignWithMargins="0">
    <oddHeader>&amp;L&amp;"-,Regular"&amp;8&amp;F&amp;R&amp;"-,Regular"&amp;8&amp;A
_______________________________________________________________________________</oddHeader>
    <oddFooter>&amp;L&amp;"-,Regular"&amp;8_________________________________________________________________________________
NZ Transport Agency’s Economic evaluation manual 
Effective from Jul 2013</oddFooter>
  </headerFooter>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9FC96-0938-4079-B194-F2D13731641A}">
  <sheetPr>
    <pageSetUpPr fitToPage="1"/>
  </sheetPr>
  <dimension ref="A1:Z58"/>
  <sheetViews>
    <sheetView topLeftCell="A20" zoomScale="110" zoomScaleNormal="110" workbookViewId="0">
      <selection activeCell="J14" sqref="J9:K14"/>
    </sheetView>
  </sheetViews>
  <sheetFormatPr defaultColWidth="7.75" defaultRowHeight="13.5"/>
  <cols>
    <col min="1" max="1" width="3.5" style="166" customWidth="1"/>
    <col min="2" max="4" width="7" style="160" customWidth="1"/>
    <col min="5" max="5" width="7.08203125" style="160" customWidth="1"/>
    <col min="6" max="6" width="8" style="160" customWidth="1"/>
    <col min="7" max="7" width="8.75" style="160" bestFit="1" customWidth="1"/>
    <col min="8" max="8" width="8" style="160" customWidth="1"/>
    <col min="9" max="9" width="7.33203125" style="160" customWidth="1"/>
    <col min="10" max="10" width="8" style="160" customWidth="1"/>
    <col min="11" max="11" width="8.58203125" style="160" customWidth="1"/>
    <col min="12" max="12" width="3.5" style="166" customWidth="1"/>
    <col min="13" max="13" width="3.58203125" style="160" customWidth="1"/>
    <col min="14" max="15" width="8.25" style="160" hidden="1" customWidth="1"/>
    <col min="16" max="17" width="7.75" style="162" customWidth="1"/>
    <col min="18" max="18" width="12.75" style="160" customWidth="1"/>
    <col min="19" max="19" width="20.25" style="160" customWidth="1"/>
    <col min="20" max="256" width="7.75" style="160"/>
    <col min="257" max="257" width="3.5" style="160" customWidth="1"/>
    <col min="258" max="260" width="7" style="160" customWidth="1"/>
    <col min="261" max="261" width="7.08203125" style="160" customWidth="1"/>
    <col min="262" max="262" width="8" style="160" customWidth="1"/>
    <col min="263" max="263" width="8.75" style="160" bestFit="1" customWidth="1"/>
    <col min="264" max="264" width="8" style="160" customWidth="1"/>
    <col min="265" max="265" width="7.33203125" style="160" customWidth="1"/>
    <col min="266" max="266" width="8" style="160" customWidth="1"/>
    <col min="267" max="267" width="8.58203125" style="160" customWidth="1"/>
    <col min="268" max="268" width="3.5" style="160" customWidth="1"/>
    <col min="269" max="269" width="3.58203125" style="160" customWidth="1"/>
    <col min="270" max="271" width="0" style="160" hidden="1" customWidth="1"/>
    <col min="272" max="273" width="7.75" style="160"/>
    <col min="274" max="274" width="12.75" style="160" customWidth="1"/>
    <col min="275" max="275" width="20.25" style="160" customWidth="1"/>
    <col min="276" max="512" width="7.75" style="160"/>
    <col min="513" max="513" width="3.5" style="160" customWidth="1"/>
    <col min="514" max="516" width="7" style="160" customWidth="1"/>
    <col min="517" max="517" width="7.08203125" style="160" customWidth="1"/>
    <col min="518" max="518" width="8" style="160" customWidth="1"/>
    <col min="519" max="519" width="8.75" style="160" bestFit="1" customWidth="1"/>
    <col min="520" max="520" width="8" style="160" customWidth="1"/>
    <col min="521" max="521" width="7.33203125" style="160" customWidth="1"/>
    <col min="522" max="522" width="8" style="160" customWidth="1"/>
    <col min="523" max="523" width="8.58203125" style="160" customWidth="1"/>
    <col min="524" max="524" width="3.5" style="160" customWidth="1"/>
    <col min="525" max="525" width="3.58203125" style="160" customWidth="1"/>
    <col min="526" max="527" width="0" style="160" hidden="1" customWidth="1"/>
    <col min="528" max="529" width="7.75" style="160"/>
    <col min="530" max="530" width="12.75" style="160" customWidth="1"/>
    <col min="531" max="531" width="20.25" style="160" customWidth="1"/>
    <col min="532" max="768" width="7.75" style="160"/>
    <col min="769" max="769" width="3.5" style="160" customWidth="1"/>
    <col min="770" max="772" width="7" style="160" customWidth="1"/>
    <col min="773" max="773" width="7.08203125" style="160" customWidth="1"/>
    <col min="774" max="774" width="8" style="160" customWidth="1"/>
    <col min="775" max="775" width="8.75" style="160" bestFit="1" customWidth="1"/>
    <col min="776" max="776" width="8" style="160" customWidth="1"/>
    <col min="777" max="777" width="7.33203125" style="160" customWidth="1"/>
    <col min="778" max="778" width="8" style="160" customWidth="1"/>
    <col min="779" max="779" width="8.58203125" style="160" customWidth="1"/>
    <col min="780" max="780" width="3.5" style="160" customWidth="1"/>
    <col min="781" max="781" width="3.58203125" style="160" customWidth="1"/>
    <col min="782" max="783" width="0" style="160" hidden="1" customWidth="1"/>
    <col min="784" max="785" width="7.75" style="160"/>
    <col min="786" max="786" width="12.75" style="160" customWidth="1"/>
    <col min="787" max="787" width="20.25" style="160" customWidth="1"/>
    <col min="788" max="1024" width="7.75" style="160"/>
    <col min="1025" max="1025" width="3.5" style="160" customWidth="1"/>
    <col min="1026" max="1028" width="7" style="160" customWidth="1"/>
    <col min="1029" max="1029" width="7.08203125" style="160" customWidth="1"/>
    <col min="1030" max="1030" width="8" style="160" customWidth="1"/>
    <col min="1031" max="1031" width="8.75" style="160" bestFit="1" customWidth="1"/>
    <col min="1032" max="1032" width="8" style="160" customWidth="1"/>
    <col min="1033" max="1033" width="7.33203125" style="160" customWidth="1"/>
    <col min="1034" max="1034" width="8" style="160" customWidth="1"/>
    <col min="1035" max="1035" width="8.58203125" style="160" customWidth="1"/>
    <col min="1036" max="1036" width="3.5" style="160" customWidth="1"/>
    <col min="1037" max="1037" width="3.58203125" style="160" customWidth="1"/>
    <col min="1038" max="1039" width="0" style="160" hidden="1" customWidth="1"/>
    <col min="1040" max="1041" width="7.75" style="160"/>
    <col min="1042" max="1042" width="12.75" style="160" customWidth="1"/>
    <col min="1043" max="1043" width="20.25" style="160" customWidth="1"/>
    <col min="1044" max="1280" width="7.75" style="160"/>
    <col min="1281" max="1281" width="3.5" style="160" customWidth="1"/>
    <col min="1282" max="1284" width="7" style="160" customWidth="1"/>
    <col min="1285" max="1285" width="7.08203125" style="160" customWidth="1"/>
    <col min="1286" max="1286" width="8" style="160" customWidth="1"/>
    <col min="1287" max="1287" width="8.75" style="160" bestFit="1" customWidth="1"/>
    <col min="1288" max="1288" width="8" style="160" customWidth="1"/>
    <col min="1289" max="1289" width="7.33203125" style="160" customWidth="1"/>
    <col min="1290" max="1290" width="8" style="160" customWidth="1"/>
    <col min="1291" max="1291" width="8.58203125" style="160" customWidth="1"/>
    <col min="1292" max="1292" width="3.5" style="160" customWidth="1"/>
    <col min="1293" max="1293" width="3.58203125" style="160" customWidth="1"/>
    <col min="1294" max="1295" width="0" style="160" hidden="1" customWidth="1"/>
    <col min="1296" max="1297" width="7.75" style="160"/>
    <col min="1298" max="1298" width="12.75" style="160" customWidth="1"/>
    <col min="1299" max="1299" width="20.25" style="160" customWidth="1"/>
    <col min="1300" max="1536" width="7.75" style="160"/>
    <col min="1537" max="1537" width="3.5" style="160" customWidth="1"/>
    <col min="1538" max="1540" width="7" style="160" customWidth="1"/>
    <col min="1541" max="1541" width="7.08203125" style="160" customWidth="1"/>
    <col min="1542" max="1542" width="8" style="160" customWidth="1"/>
    <col min="1543" max="1543" width="8.75" style="160" bestFit="1" customWidth="1"/>
    <col min="1544" max="1544" width="8" style="160" customWidth="1"/>
    <col min="1545" max="1545" width="7.33203125" style="160" customWidth="1"/>
    <col min="1546" max="1546" width="8" style="160" customWidth="1"/>
    <col min="1547" max="1547" width="8.58203125" style="160" customWidth="1"/>
    <col min="1548" max="1548" width="3.5" style="160" customWidth="1"/>
    <col min="1549" max="1549" width="3.58203125" style="160" customWidth="1"/>
    <col min="1550" max="1551" width="0" style="160" hidden="1" customWidth="1"/>
    <col min="1552" max="1553" width="7.75" style="160"/>
    <col min="1554" max="1554" width="12.75" style="160" customWidth="1"/>
    <col min="1555" max="1555" width="20.25" style="160" customWidth="1"/>
    <col min="1556" max="1792" width="7.75" style="160"/>
    <col min="1793" max="1793" width="3.5" style="160" customWidth="1"/>
    <col min="1794" max="1796" width="7" style="160" customWidth="1"/>
    <col min="1797" max="1797" width="7.08203125" style="160" customWidth="1"/>
    <col min="1798" max="1798" width="8" style="160" customWidth="1"/>
    <col min="1799" max="1799" width="8.75" style="160" bestFit="1" customWidth="1"/>
    <col min="1800" max="1800" width="8" style="160" customWidth="1"/>
    <col min="1801" max="1801" width="7.33203125" style="160" customWidth="1"/>
    <col min="1802" max="1802" width="8" style="160" customWidth="1"/>
    <col min="1803" max="1803" width="8.58203125" style="160" customWidth="1"/>
    <col min="1804" max="1804" width="3.5" style="160" customWidth="1"/>
    <col min="1805" max="1805" width="3.58203125" style="160" customWidth="1"/>
    <col min="1806" max="1807" width="0" style="160" hidden="1" customWidth="1"/>
    <col min="1808" max="1809" width="7.75" style="160"/>
    <col min="1810" max="1810" width="12.75" style="160" customWidth="1"/>
    <col min="1811" max="1811" width="20.25" style="160" customWidth="1"/>
    <col min="1812" max="2048" width="7.75" style="160"/>
    <col min="2049" max="2049" width="3.5" style="160" customWidth="1"/>
    <col min="2050" max="2052" width="7" style="160" customWidth="1"/>
    <col min="2053" max="2053" width="7.08203125" style="160" customWidth="1"/>
    <col min="2054" max="2054" width="8" style="160" customWidth="1"/>
    <col min="2055" max="2055" width="8.75" style="160" bestFit="1" customWidth="1"/>
    <col min="2056" max="2056" width="8" style="160" customWidth="1"/>
    <col min="2057" max="2057" width="7.33203125" style="160" customWidth="1"/>
    <col min="2058" max="2058" width="8" style="160" customWidth="1"/>
    <col min="2059" max="2059" width="8.58203125" style="160" customWidth="1"/>
    <col min="2060" max="2060" width="3.5" style="160" customWidth="1"/>
    <col min="2061" max="2061" width="3.58203125" style="160" customWidth="1"/>
    <col min="2062" max="2063" width="0" style="160" hidden="1" customWidth="1"/>
    <col min="2064" max="2065" width="7.75" style="160"/>
    <col min="2066" max="2066" width="12.75" style="160" customWidth="1"/>
    <col min="2067" max="2067" width="20.25" style="160" customWidth="1"/>
    <col min="2068" max="2304" width="7.75" style="160"/>
    <col min="2305" max="2305" width="3.5" style="160" customWidth="1"/>
    <col min="2306" max="2308" width="7" style="160" customWidth="1"/>
    <col min="2309" max="2309" width="7.08203125" style="160" customWidth="1"/>
    <col min="2310" max="2310" width="8" style="160" customWidth="1"/>
    <col min="2311" max="2311" width="8.75" style="160" bestFit="1" customWidth="1"/>
    <col min="2312" max="2312" width="8" style="160" customWidth="1"/>
    <col min="2313" max="2313" width="7.33203125" style="160" customWidth="1"/>
    <col min="2314" max="2314" width="8" style="160" customWidth="1"/>
    <col min="2315" max="2315" width="8.58203125" style="160" customWidth="1"/>
    <col min="2316" max="2316" width="3.5" style="160" customWidth="1"/>
    <col min="2317" max="2317" width="3.58203125" style="160" customWidth="1"/>
    <col min="2318" max="2319" width="0" style="160" hidden="1" customWidth="1"/>
    <col min="2320" max="2321" width="7.75" style="160"/>
    <col min="2322" max="2322" width="12.75" style="160" customWidth="1"/>
    <col min="2323" max="2323" width="20.25" style="160" customWidth="1"/>
    <col min="2324" max="2560" width="7.75" style="160"/>
    <col min="2561" max="2561" width="3.5" style="160" customWidth="1"/>
    <col min="2562" max="2564" width="7" style="160" customWidth="1"/>
    <col min="2565" max="2565" width="7.08203125" style="160" customWidth="1"/>
    <col min="2566" max="2566" width="8" style="160" customWidth="1"/>
    <col min="2567" max="2567" width="8.75" style="160" bestFit="1" customWidth="1"/>
    <col min="2568" max="2568" width="8" style="160" customWidth="1"/>
    <col min="2569" max="2569" width="7.33203125" style="160" customWidth="1"/>
    <col min="2570" max="2570" width="8" style="160" customWidth="1"/>
    <col min="2571" max="2571" width="8.58203125" style="160" customWidth="1"/>
    <col min="2572" max="2572" width="3.5" style="160" customWidth="1"/>
    <col min="2573" max="2573" width="3.58203125" style="160" customWidth="1"/>
    <col min="2574" max="2575" width="0" style="160" hidden="1" customWidth="1"/>
    <col min="2576" max="2577" width="7.75" style="160"/>
    <col min="2578" max="2578" width="12.75" style="160" customWidth="1"/>
    <col min="2579" max="2579" width="20.25" style="160" customWidth="1"/>
    <col min="2580" max="2816" width="7.75" style="160"/>
    <col min="2817" max="2817" width="3.5" style="160" customWidth="1"/>
    <col min="2818" max="2820" width="7" style="160" customWidth="1"/>
    <col min="2821" max="2821" width="7.08203125" style="160" customWidth="1"/>
    <col min="2822" max="2822" width="8" style="160" customWidth="1"/>
    <col min="2823" max="2823" width="8.75" style="160" bestFit="1" customWidth="1"/>
    <col min="2824" max="2824" width="8" style="160" customWidth="1"/>
    <col min="2825" max="2825" width="7.33203125" style="160" customWidth="1"/>
    <col min="2826" max="2826" width="8" style="160" customWidth="1"/>
    <col min="2827" max="2827" width="8.58203125" style="160" customWidth="1"/>
    <col min="2828" max="2828" width="3.5" style="160" customWidth="1"/>
    <col min="2829" max="2829" width="3.58203125" style="160" customWidth="1"/>
    <col min="2830" max="2831" width="0" style="160" hidden="1" customWidth="1"/>
    <col min="2832" max="2833" width="7.75" style="160"/>
    <col min="2834" max="2834" width="12.75" style="160" customWidth="1"/>
    <col min="2835" max="2835" width="20.25" style="160" customWidth="1"/>
    <col min="2836" max="3072" width="7.75" style="160"/>
    <col min="3073" max="3073" width="3.5" style="160" customWidth="1"/>
    <col min="3074" max="3076" width="7" style="160" customWidth="1"/>
    <col min="3077" max="3077" width="7.08203125" style="160" customWidth="1"/>
    <col min="3078" max="3078" width="8" style="160" customWidth="1"/>
    <col min="3079" max="3079" width="8.75" style="160" bestFit="1" customWidth="1"/>
    <col min="3080" max="3080" width="8" style="160" customWidth="1"/>
    <col min="3081" max="3081" width="7.33203125" style="160" customWidth="1"/>
    <col min="3082" max="3082" width="8" style="160" customWidth="1"/>
    <col min="3083" max="3083" width="8.58203125" style="160" customWidth="1"/>
    <col min="3084" max="3084" width="3.5" style="160" customWidth="1"/>
    <col min="3085" max="3085" width="3.58203125" style="160" customWidth="1"/>
    <col min="3086" max="3087" width="0" style="160" hidden="1" customWidth="1"/>
    <col min="3088" max="3089" width="7.75" style="160"/>
    <col min="3090" max="3090" width="12.75" style="160" customWidth="1"/>
    <col min="3091" max="3091" width="20.25" style="160" customWidth="1"/>
    <col min="3092" max="3328" width="7.75" style="160"/>
    <col min="3329" max="3329" width="3.5" style="160" customWidth="1"/>
    <col min="3330" max="3332" width="7" style="160" customWidth="1"/>
    <col min="3333" max="3333" width="7.08203125" style="160" customWidth="1"/>
    <col min="3334" max="3334" width="8" style="160" customWidth="1"/>
    <col min="3335" max="3335" width="8.75" style="160" bestFit="1" customWidth="1"/>
    <col min="3336" max="3336" width="8" style="160" customWidth="1"/>
    <col min="3337" max="3337" width="7.33203125" style="160" customWidth="1"/>
    <col min="3338" max="3338" width="8" style="160" customWidth="1"/>
    <col min="3339" max="3339" width="8.58203125" style="160" customWidth="1"/>
    <col min="3340" max="3340" width="3.5" style="160" customWidth="1"/>
    <col min="3341" max="3341" width="3.58203125" style="160" customWidth="1"/>
    <col min="3342" max="3343" width="0" style="160" hidden="1" customWidth="1"/>
    <col min="3344" max="3345" width="7.75" style="160"/>
    <col min="3346" max="3346" width="12.75" style="160" customWidth="1"/>
    <col min="3347" max="3347" width="20.25" style="160" customWidth="1"/>
    <col min="3348" max="3584" width="7.75" style="160"/>
    <col min="3585" max="3585" width="3.5" style="160" customWidth="1"/>
    <col min="3586" max="3588" width="7" style="160" customWidth="1"/>
    <col min="3589" max="3589" width="7.08203125" style="160" customWidth="1"/>
    <col min="3590" max="3590" width="8" style="160" customWidth="1"/>
    <col min="3591" max="3591" width="8.75" style="160" bestFit="1" customWidth="1"/>
    <col min="3592" max="3592" width="8" style="160" customWidth="1"/>
    <col min="3593" max="3593" width="7.33203125" style="160" customWidth="1"/>
    <col min="3594" max="3594" width="8" style="160" customWidth="1"/>
    <col min="3595" max="3595" width="8.58203125" style="160" customWidth="1"/>
    <col min="3596" max="3596" width="3.5" style="160" customWidth="1"/>
    <col min="3597" max="3597" width="3.58203125" style="160" customWidth="1"/>
    <col min="3598" max="3599" width="0" style="160" hidden="1" customWidth="1"/>
    <col min="3600" max="3601" width="7.75" style="160"/>
    <col min="3602" max="3602" width="12.75" style="160" customWidth="1"/>
    <col min="3603" max="3603" width="20.25" style="160" customWidth="1"/>
    <col min="3604" max="3840" width="7.75" style="160"/>
    <col min="3841" max="3841" width="3.5" style="160" customWidth="1"/>
    <col min="3842" max="3844" width="7" style="160" customWidth="1"/>
    <col min="3845" max="3845" width="7.08203125" style="160" customWidth="1"/>
    <col min="3846" max="3846" width="8" style="160" customWidth="1"/>
    <col min="3847" max="3847" width="8.75" style="160" bestFit="1" customWidth="1"/>
    <col min="3848" max="3848" width="8" style="160" customWidth="1"/>
    <col min="3849" max="3849" width="7.33203125" style="160" customWidth="1"/>
    <col min="3850" max="3850" width="8" style="160" customWidth="1"/>
    <col min="3851" max="3851" width="8.58203125" style="160" customWidth="1"/>
    <col min="3852" max="3852" width="3.5" style="160" customWidth="1"/>
    <col min="3853" max="3853" width="3.58203125" style="160" customWidth="1"/>
    <col min="3854" max="3855" width="0" style="160" hidden="1" customWidth="1"/>
    <col min="3856" max="3857" width="7.75" style="160"/>
    <col min="3858" max="3858" width="12.75" style="160" customWidth="1"/>
    <col min="3859" max="3859" width="20.25" style="160" customWidth="1"/>
    <col min="3860" max="4096" width="7.75" style="160"/>
    <col min="4097" max="4097" width="3.5" style="160" customWidth="1"/>
    <col min="4098" max="4100" width="7" style="160" customWidth="1"/>
    <col min="4101" max="4101" width="7.08203125" style="160" customWidth="1"/>
    <col min="4102" max="4102" width="8" style="160" customWidth="1"/>
    <col min="4103" max="4103" width="8.75" style="160" bestFit="1" customWidth="1"/>
    <col min="4104" max="4104" width="8" style="160" customWidth="1"/>
    <col min="4105" max="4105" width="7.33203125" style="160" customWidth="1"/>
    <col min="4106" max="4106" width="8" style="160" customWidth="1"/>
    <col min="4107" max="4107" width="8.58203125" style="160" customWidth="1"/>
    <col min="4108" max="4108" width="3.5" style="160" customWidth="1"/>
    <col min="4109" max="4109" width="3.58203125" style="160" customWidth="1"/>
    <col min="4110" max="4111" width="0" style="160" hidden="1" customWidth="1"/>
    <col min="4112" max="4113" width="7.75" style="160"/>
    <col min="4114" max="4114" width="12.75" style="160" customWidth="1"/>
    <col min="4115" max="4115" width="20.25" style="160" customWidth="1"/>
    <col min="4116" max="4352" width="7.75" style="160"/>
    <col min="4353" max="4353" width="3.5" style="160" customWidth="1"/>
    <col min="4354" max="4356" width="7" style="160" customWidth="1"/>
    <col min="4357" max="4357" width="7.08203125" style="160" customWidth="1"/>
    <col min="4358" max="4358" width="8" style="160" customWidth="1"/>
    <col min="4359" max="4359" width="8.75" style="160" bestFit="1" customWidth="1"/>
    <col min="4360" max="4360" width="8" style="160" customWidth="1"/>
    <col min="4361" max="4361" width="7.33203125" style="160" customWidth="1"/>
    <col min="4362" max="4362" width="8" style="160" customWidth="1"/>
    <col min="4363" max="4363" width="8.58203125" style="160" customWidth="1"/>
    <col min="4364" max="4364" width="3.5" style="160" customWidth="1"/>
    <col min="4365" max="4365" width="3.58203125" style="160" customWidth="1"/>
    <col min="4366" max="4367" width="0" style="160" hidden="1" customWidth="1"/>
    <col min="4368" max="4369" width="7.75" style="160"/>
    <col min="4370" max="4370" width="12.75" style="160" customWidth="1"/>
    <col min="4371" max="4371" width="20.25" style="160" customWidth="1"/>
    <col min="4372" max="4608" width="7.75" style="160"/>
    <col min="4609" max="4609" width="3.5" style="160" customWidth="1"/>
    <col min="4610" max="4612" width="7" style="160" customWidth="1"/>
    <col min="4613" max="4613" width="7.08203125" style="160" customWidth="1"/>
    <col min="4614" max="4614" width="8" style="160" customWidth="1"/>
    <col min="4615" max="4615" width="8.75" style="160" bestFit="1" customWidth="1"/>
    <col min="4616" max="4616" width="8" style="160" customWidth="1"/>
    <col min="4617" max="4617" width="7.33203125" style="160" customWidth="1"/>
    <col min="4618" max="4618" width="8" style="160" customWidth="1"/>
    <col min="4619" max="4619" width="8.58203125" style="160" customWidth="1"/>
    <col min="4620" max="4620" width="3.5" style="160" customWidth="1"/>
    <col min="4621" max="4621" width="3.58203125" style="160" customWidth="1"/>
    <col min="4622" max="4623" width="0" style="160" hidden="1" customWidth="1"/>
    <col min="4624" max="4625" width="7.75" style="160"/>
    <col min="4626" max="4626" width="12.75" style="160" customWidth="1"/>
    <col min="4627" max="4627" width="20.25" style="160" customWidth="1"/>
    <col min="4628" max="4864" width="7.75" style="160"/>
    <col min="4865" max="4865" width="3.5" style="160" customWidth="1"/>
    <col min="4866" max="4868" width="7" style="160" customWidth="1"/>
    <col min="4869" max="4869" width="7.08203125" style="160" customWidth="1"/>
    <col min="4870" max="4870" width="8" style="160" customWidth="1"/>
    <col min="4871" max="4871" width="8.75" style="160" bestFit="1" customWidth="1"/>
    <col min="4872" max="4872" width="8" style="160" customWidth="1"/>
    <col min="4873" max="4873" width="7.33203125" style="160" customWidth="1"/>
    <col min="4874" max="4874" width="8" style="160" customWidth="1"/>
    <col min="4875" max="4875" width="8.58203125" style="160" customWidth="1"/>
    <col min="4876" max="4876" width="3.5" style="160" customWidth="1"/>
    <col min="4877" max="4877" width="3.58203125" style="160" customWidth="1"/>
    <col min="4878" max="4879" width="0" style="160" hidden="1" customWidth="1"/>
    <col min="4880" max="4881" width="7.75" style="160"/>
    <col min="4882" max="4882" width="12.75" style="160" customWidth="1"/>
    <col min="4883" max="4883" width="20.25" style="160" customWidth="1"/>
    <col min="4884" max="5120" width="7.75" style="160"/>
    <col min="5121" max="5121" width="3.5" style="160" customWidth="1"/>
    <col min="5122" max="5124" width="7" style="160" customWidth="1"/>
    <col min="5125" max="5125" width="7.08203125" style="160" customWidth="1"/>
    <col min="5126" max="5126" width="8" style="160" customWidth="1"/>
    <col min="5127" max="5127" width="8.75" style="160" bestFit="1" customWidth="1"/>
    <col min="5128" max="5128" width="8" style="160" customWidth="1"/>
    <col min="5129" max="5129" width="7.33203125" style="160" customWidth="1"/>
    <col min="5130" max="5130" width="8" style="160" customWidth="1"/>
    <col min="5131" max="5131" width="8.58203125" style="160" customWidth="1"/>
    <col min="5132" max="5132" width="3.5" style="160" customWidth="1"/>
    <col min="5133" max="5133" width="3.58203125" style="160" customWidth="1"/>
    <col min="5134" max="5135" width="0" style="160" hidden="1" customWidth="1"/>
    <col min="5136" max="5137" width="7.75" style="160"/>
    <col min="5138" max="5138" width="12.75" style="160" customWidth="1"/>
    <col min="5139" max="5139" width="20.25" style="160" customWidth="1"/>
    <col min="5140" max="5376" width="7.75" style="160"/>
    <col min="5377" max="5377" width="3.5" style="160" customWidth="1"/>
    <col min="5378" max="5380" width="7" style="160" customWidth="1"/>
    <col min="5381" max="5381" width="7.08203125" style="160" customWidth="1"/>
    <col min="5382" max="5382" width="8" style="160" customWidth="1"/>
    <col min="5383" max="5383" width="8.75" style="160" bestFit="1" customWidth="1"/>
    <col min="5384" max="5384" width="8" style="160" customWidth="1"/>
    <col min="5385" max="5385" width="7.33203125" style="160" customWidth="1"/>
    <col min="5386" max="5386" width="8" style="160" customWidth="1"/>
    <col min="5387" max="5387" width="8.58203125" style="160" customWidth="1"/>
    <col min="5388" max="5388" width="3.5" style="160" customWidth="1"/>
    <col min="5389" max="5389" width="3.58203125" style="160" customWidth="1"/>
    <col min="5390" max="5391" width="0" style="160" hidden="1" customWidth="1"/>
    <col min="5392" max="5393" width="7.75" style="160"/>
    <col min="5394" max="5394" width="12.75" style="160" customWidth="1"/>
    <col min="5395" max="5395" width="20.25" style="160" customWidth="1"/>
    <col min="5396" max="5632" width="7.75" style="160"/>
    <col min="5633" max="5633" width="3.5" style="160" customWidth="1"/>
    <col min="5634" max="5636" width="7" style="160" customWidth="1"/>
    <col min="5637" max="5637" width="7.08203125" style="160" customWidth="1"/>
    <col min="5638" max="5638" width="8" style="160" customWidth="1"/>
    <col min="5639" max="5639" width="8.75" style="160" bestFit="1" customWidth="1"/>
    <col min="5640" max="5640" width="8" style="160" customWidth="1"/>
    <col min="5641" max="5641" width="7.33203125" style="160" customWidth="1"/>
    <col min="5642" max="5642" width="8" style="160" customWidth="1"/>
    <col min="5643" max="5643" width="8.58203125" style="160" customWidth="1"/>
    <col min="5644" max="5644" width="3.5" style="160" customWidth="1"/>
    <col min="5645" max="5645" width="3.58203125" style="160" customWidth="1"/>
    <col min="5646" max="5647" width="0" style="160" hidden="1" customWidth="1"/>
    <col min="5648" max="5649" width="7.75" style="160"/>
    <col min="5650" max="5650" width="12.75" style="160" customWidth="1"/>
    <col min="5651" max="5651" width="20.25" style="160" customWidth="1"/>
    <col min="5652" max="5888" width="7.75" style="160"/>
    <col min="5889" max="5889" width="3.5" style="160" customWidth="1"/>
    <col min="5890" max="5892" width="7" style="160" customWidth="1"/>
    <col min="5893" max="5893" width="7.08203125" style="160" customWidth="1"/>
    <col min="5894" max="5894" width="8" style="160" customWidth="1"/>
    <col min="5895" max="5895" width="8.75" style="160" bestFit="1" customWidth="1"/>
    <col min="5896" max="5896" width="8" style="160" customWidth="1"/>
    <col min="5897" max="5897" width="7.33203125" style="160" customWidth="1"/>
    <col min="5898" max="5898" width="8" style="160" customWidth="1"/>
    <col min="5899" max="5899" width="8.58203125" style="160" customWidth="1"/>
    <col min="5900" max="5900" width="3.5" style="160" customWidth="1"/>
    <col min="5901" max="5901" width="3.58203125" style="160" customWidth="1"/>
    <col min="5902" max="5903" width="0" style="160" hidden="1" customWidth="1"/>
    <col min="5904" max="5905" width="7.75" style="160"/>
    <col min="5906" max="5906" width="12.75" style="160" customWidth="1"/>
    <col min="5907" max="5907" width="20.25" style="160" customWidth="1"/>
    <col min="5908" max="6144" width="7.75" style="160"/>
    <col min="6145" max="6145" width="3.5" style="160" customWidth="1"/>
    <col min="6146" max="6148" width="7" style="160" customWidth="1"/>
    <col min="6149" max="6149" width="7.08203125" style="160" customWidth="1"/>
    <col min="6150" max="6150" width="8" style="160" customWidth="1"/>
    <col min="6151" max="6151" width="8.75" style="160" bestFit="1" customWidth="1"/>
    <col min="6152" max="6152" width="8" style="160" customWidth="1"/>
    <col min="6153" max="6153" width="7.33203125" style="160" customWidth="1"/>
    <col min="6154" max="6154" width="8" style="160" customWidth="1"/>
    <col min="6155" max="6155" width="8.58203125" style="160" customWidth="1"/>
    <col min="6156" max="6156" width="3.5" style="160" customWidth="1"/>
    <col min="6157" max="6157" width="3.58203125" style="160" customWidth="1"/>
    <col min="6158" max="6159" width="0" style="160" hidden="1" customWidth="1"/>
    <col min="6160" max="6161" width="7.75" style="160"/>
    <col min="6162" max="6162" width="12.75" style="160" customWidth="1"/>
    <col min="6163" max="6163" width="20.25" style="160" customWidth="1"/>
    <col min="6164" max="6400" width="7.75" style="160"/>
    <col min="6401" max="6401" width="3.5" style="160" customWidth="1"/>
    <col min="6402" max="6404" width="7" style="160" customWidth="1"/>
    <col min="6405" max="6405" width="7.08203125" style="160" customWidth="1"/>
    <col min="6406" max="6406" width="8" style="160" customWidth="1"/>
    <col min="6407" max="6407" width="8.75" style="160" bestFit="1" customWidth="1"/>
    <col min="6408" max="6408" width="8" style="160" customWidth="1"/>
    <col min="6409" max="6409" width="7.33203125" style="160" customWidth="1"/>
    <col min="6410" max="6410" width="8" style="160" customWidth="1"/>
    <col min="6411" max="6411" width="8.58203125" style="160" customWidth="1"/>
    <col min="6412" max="6412" width="3.5" style="160" customWidth="1"/>
    <col min="6413" max="6413" width="3.58203125" style="160" customWidth="1"/>
    <col min="6414" max="6415" width="0" style="160" hidden="1" customWidth="1"/>
    <col min="6416" max="6417" width="7.75" style="160"/>
    <col min="6418" max="6418" width="12.75" style="160" customWidth="1"/>
    <col min="6419" max="6419" width="20.25" style="160" customWidth="1"/>
    <col min="6420" max="6656" width="7.75" style="160"/>
    <col min="6657" max="6657" width="3.5" style="160" customWidth="1"/>
    <col min="6658" max="6660" width="7" style="160" customWidth="1"/>
    <col min="6661" max="6661" width="7.08203125" style="160" customWidth="1"/>
    <col min="6662" max="6662" width="8" style="160" customWidth="1"/>
    <col min="6663" max="6663" width="8.75" style="160" bestFit="1" customWidth="1"/>
    <col min="6664" max="6664" width="8" style="160" customWidth="1"/>
    <col min="6665" max="6665" width="7.33203125" style="160" customWidth="1"/>
    <col min="6666" max="6666" width="8" style="160" customWidth="1"/>
    <col min="6667" max="6667" width="8.58203125" style="160" customWidth="1"/>
    <col min="6668" max="6668" width="3.5" style="160" customWidth="1"/>
    <col min="6669" max="6669" width="3.58203125" style="160" customWidth="1"/>
    <col min="6670" max="6671" width="0" style="160" hidden="1" customWidth="1"/>
    <col min="6672" max="6673" width="7.75" style="160"/>
    <col min="6674" max="6674" width="12.75" style="160" customWidth="1"/>
    <col min="6675" max="6675" width="20.25" style="160" customWidth="1"/>
    <col min="6676" max="6912" width="7.75" style="160"/>
    <col min="6913" max="6913" width="3.5" style="160" customWidth="1"/>
    <col min="6914" max="6916" width="7" style="160" customWidth="1"/>
    <col min="6917" max="6917" width="7.08203125" style="160" customWidth="1"/>
    <col min="6918" max="6918" width="8" style="160" customWidth="1"/>
    <col min="6919" max="6919" width="8.75" style="160" bestFit="1" customWidth="1"/>
    <col min="6920" max="6920" width="8" style="160" customWidth="1"/>
    <col min="6921" max="6921" width="7.33203125" style="160" customWidth="1"/>
    <col min="6922" max="6922" width="8" style="160" customWidth="1"/>
    <col min="6923" max="6923" width="8.58203125" style="160" customWidth="1"/>
    <col min="6924" max="6924" width="3.5" style="160" customWidth="1"/>
    <col min="6925" max="6925" width="3.58203125" style="160" customWidth="1"/>
    <col min="6926" max="6927" width="0" style="160" hidden="1" customWidth="1"/>
    <col min="6928" max="6929" width="7.75" style="160"/>
    <col min="6930" max="6930" width="12.75" style="160" customWidth="1"/>
    <col min="6931" max="6931" width="20.25" style="160" customWidth="1"/>
    <col min="6932" max="7168" width="7.75" style="160"/>
    <col min="7169" max="7169" width="3.5" style="160" customWidth="1"/>
    <col min="7170" max="7172" width="7" style="160" customWidth="1"/>
    <col min="7173" max="7173" width="7.08203125" style="160" customWidth="1"/>
    <col min="7174" max="7174" width="8" style="160" customWidth="1"/>
    <col min="7175" max="7175" width="8.75" style="160" bestFit="1" customWidth="1"/>
    <col min="7176" max="7176" width="8" style="160" customWidth="1"/>
    <col min="7177" max="7177" width="7.33203125" style="160" customWidth="1"/>
    <col min="7178" max="7178" width="8" style="160" customWidth="1"/>
    <col min="7179" max="7179" width="8.58203125" style="160" customWidth="1"/>
    <col min="7180" max="7180" width="3.5" style="160" customWidth="1"/>
    <col min="7181" max="7181" width="3.58203125" style="160" customWidth="1"/>
    <col min="7182" max="7183" width="0" style="160" hidden="1" customWidth="1"/>
    <col min="7184" max="7185" width="7.75" style="160"/>
    <col min="7186" max="7186" width="12.75" style="160" customWidth="1"/>
    <col min="7187" max="7187" width="20.25" style="160" customWidth="1"/>
    <col min="7188" max="7424" width="7.75" style="160"/>
    <col min="7425" max="7425" width="3.5" style="160" customWidth="1"/>
    <col min="7426" max="7428" width="7" style="160" customWidth="1"/>
    <col min="7429" max="7429" width="7.08203125" style="160" customWidth="1"/>
    <col min="7430" max="7430" width="8" style="160" customWidth="1"/>
    <col min="7431" max="7431" width="8.75" style="160" bestFit="1" customWidth="1"/>
    <col min="7432" max="7432" width="8" style="160" customWidth="1"/>
    <col min="7433" max="7433" width="7.33203125" style="160" customWidth="1"/>
    <col min="7434" max="7434" width="8" style="160" customWidth="1"/>
    <col min="7435" max="7435" width="8.58203125" style="160" customWidth="1"/>
    <col min="7436" max="7436" width="3.5" style="160" customWidth="1"/>
    <col min="7437" max="7437" width="3.58203125" style="160" customWidth="1"/>
    <col min="7438" max="7439" width="0" style="160" hidden="1" customWidth="1"/>
    <col min="7440" max="7441" width="7.75" style="160"/>
    <col min="7442" max="7442" width="12.75" style="160" customWidth="1"/>
    <col min="7443" max="7443" width="20.25" style="160" customWidth="1"/>
    <col min="7444" max="7680" width="7.75" style="160"/>
    <col min="7681" max="7681" width="3.5" style="160" customWidth="1"/>
    <col min="7682" max="7684" width="7" style="160" customWidth="1"/>
    <col min="7685" max="7685" width="7.08203125" style="160" customWidth="1"/>
    <col min="7686" max="7686" width="8" style="160" customWidth="1"/>
    <col min="7687" max="7687" width="8.75" style="160" bestFit="1" customWidth="1"/>
    <col min="7688" max="7688" width="8" style="160" customWidth="1"/>
    <col min="7689" max="7689" width="7.33203125" style="160" customWidth="1"/>
    <col min="7690" max="7690" width="8" style="160" customWidth="1"/>
    <col min="7691" max="7691" width="8.58203125" style="160" customWidth="1"/>
    <col min="7692" max="7692" width="3.5" style="160" customWidth="1"/>
    <col min="7693" max="7693" width="3.58203125" style="160" customWidth="1"/>
    <col min="7694" max="7695" width="0" style="160" hidden="1" customWidth="1"/>
    <col min="7696" max="7697" width="7.75" style="160"/>
    <col min="7698" max="7698" width="12.75" style="160" customWidth="1"/>
    <col min="7699" max="7699" width="20.25" style="160" customWidth="1"/>
    <col min="7700" max="7936" width="7.75" style="160"/>
    <col min="7937" max="7937" width="3.5" style="160" customWidth="1"/>
    <col min="7938" max="7940" width="7" style="160" customWidth="1"/>
    <col min="7941" max="7941" width="7.08203125" style="160" customWidth="1"/>
    <col min="7942" max="7942" width="8" style="160" customWidth="1"/>
    <col min="7943" max="7943" width="8.75" style="160" bestFit="1" customWidth="1"/>
    <col min="7944" max="7944" width="8" style="160" customWidth="1"/>
    <col min="7945" max="7945" width="7.33203125" style="160" customWidth="1"/>
    <col min="7946" max="7946" width="8" style="160" customWidth="1"/>
    <col min="7947" max="7947" width="8.58203125" style="160" customWidth="1"/>
    <col min="7948" max="7948" width="3.5" style="160" customWidth="1"/>
    <col min="7949" max="7949" width="3.58203125" style="160" customWidth="1"/>
    <col min="7950" max="7951" width="0" style="160" hidden="1" customWidth="1"/>
    <col min="7952" max="7953" width="7.75" style="160"/>
    <col min="7954" max="7954" width="12.75" style="160" customWidth="1"/>
    <col min="7955" max="7955" width="20.25" style="160" customWidth="1"/>
    <col min="7956" max="8192" width="7.75" style="160"/>
    <col min="8193" max="8193" width="3.5" style="160" customWidth="1"/>
    <col min="8194" max="8196" width="7" style="160" customWidth="1"/>
    <col min="8197" max="8197" width="7.08203125" style="160" customWidth="1"/>
    <col min="8198" max="8198" width="8" style="160" customWidth="1"/>
    <col min="8199" max="8199" width="8.75" style="160" bestFit="1" customWidth="1"/>
    <col min="8200" max="8200" width="8" style="160" customWidth="1"/>
    <col min="8201" max="8201" width="7.33203125" style="160" customWidth="1"/>
    <col min="8202" max="8202" width="8" style="160" customWidth="1"/>
    <col min="8203" max="8203" width="8.58203125" style="160" customWidth="1"/>
    <col min="8204" max="8204" width="3.5" style="160" customWidth="1"/>
    <col min="8205" max="8205" width="3.58203125" style="160" customWidth="1"/>
    <col min="8206" max="8207" width="0" style="160" hidden="1" customWidth="1"/>
    <col min="8208" max="8209" width="7.75" style="160"/>
    <col min="8210" max="8210" width="12.75" style="160" customWidth="1"/>
    <col min="8211" max="8211" width="20.25" style="160" customWidth="1"/>
    <col min="8212" max="8448" width="7.75" style="160"/>
    <col min="8449" max="8449" width="3.5" style="160" customWidth="1"/>
    <col min="8450" max="8452" width="7" style="160" customWidth="1"/>
    <col min="8453" max="8453" width="7.08203125" style="160" customWidth="1"/>
    <col min="8454" max="8454" width="8" style="160" customWidth="1"/>
    <col min="8455" max="8455" width="8.75" style="160" bestFit="1" customWidth="1"/>
    <col min="8456" max="8456" width="8" style="160" customWidth="1"/>
    <col min="8457" max="8457" width="7.33203125" style="160" customWidth="1"/>
    <col min="8458" max="8458" width="8" style="160" customWidth="1"/>
    <col min="8459" max="8459" width="8.58203125" style="160" customWidth="1"/>
    <col min="8460" max="8460" width="3.5" style="160" customWidth="1"/>
    <col min="8461" max="8461" width="3.58203125" style="160" customWidth="1"/>
    <col min="8462" max="8463" width="0" style="160" hidden="1" customWidth="1"/>
    <col min="8464" max="8465" width="7.75" style="160"/>
    <col min="8466" max="8466" width="12.75" style="160" customWidth="1"/>
    <col min="8467" max="8467" width="20.25" style="160" customWidth="1"/>
    <col min="8468" max="8704" width="7.75" style="160"/>
    <col min="8705" max="8705" width="3.5" style="160" customWidth="1"/>
    <col min="8706" max="8708" width="7" style="160" customWidth="1"/>
    <col min="8709" max="8709" width="7.08203125" style="160" customWidth="1"/>
    <col min="8710" max="8710" width="8" style="160" customWidth="1"/>
    <col min="8711" max="8711" width="8.75" style="160" bestFit="1" customWidth="1"/>
    <col min="8712" max="8712" width="8" style="160" customWidth="1"/>
    <col min="8713" max="8713" width="7.33203125" style="160" customWidth="1"/>
    <col min="8714" max="8714" width="8" style="160" customWidth="1"/>
    <col min="8715" max="8715" width="8.58203125" style="160" customWidth="1"/>
    <col min="8716" max="8716" width="3.5" style="160" customWidth="1"/>
    <col min="8717" max="8717" width="3.58203125" style="160" customWidth="1"/>
    <col min="8718" max="8719" width="0" style="160" hidden="1" customWidth="1"/>
    <col min="8720" max="8721" width="7.75" style="160"/>
    <col min="8722" max="8722" width="12.75" style="160" customWidth="1"/>
    <col min="8723" max="8723" width="20.25" style="160" customWidth="1"/>
    <col min="8724" max="8960" width="7.75" style="160"/>
    <col min="8961" max="8961" width="3.5" style="160" customWidth="1"/>
    <col min="8962" max="8964" width="7" style="160" customWidth="1"/>
    <col min="8965" max="8965" width="7.08203125" style="160" customWidth="1"/>
    <col min="8966" max="8966" width="8" style="160" customWidth="1"/>
    <col min="8967" max="8967" width="8.75" style="160" bestFit="1" customWidth="1"/>
    <col min="8968" max="8968" width="8" style="160" customWidth="1"/>
    <col min="8969" max="8969" width="7.33203125" style="160" customWidth="1"/>
    <col min="8970" max="8970" width="8" style="160" customWidth="1"/>
    <col min="8971" max="8971" width="8.58203125" style="160" customWidth="1"/>
    <col min="8972" max="8972" width="3.5" style="160" customWidth="1"/>
    <col min="8973" max="8973" width="3.58203125" style="160" customWidth="1"/>
    <col min="8974" max="8975" width="0" style="160" hidden="1" customWidth="1"/>
    <col min="8976" max="8977" width="7.75" style="160"/>
    <col min="8978" max="8978" width="12.75" style="160" customWidth="1"/>
    <col min="8979" max="8979" width="20.25" style="160" customWidth="1"/>
    <col min="8980" max="9216" width="7.75" style="160"/>
    <col min="9217" max="9217" width="3.5" style="160" customWidth="1"/>
    <col min="9218" max="9220" width="7" style="160" customWidth="1"/>
    <col min="9221" max="9221" width="7.08203125" style="160" customWidth="1"/>
    <col min="9222" max="9222" width="8" style="160" customWidth="1"/>
    <col min="9223" max="9223" width="8.75" style="160" bestFit="1" customWidth="1"/>
    <col min="9224" max="9224" width="8" style="160" customWidth="1"/>
    <col min="9225" max="9225" width="7.33203125" style="160" customWidth="1"/>
    <col min="9226" max="9226" width="8" style="160" customWidth="1"/>
    <col min="9227" max="9227" width="8.58203125" style="160" customWidth="1"/>
    <col min="9228" max="9228" width="3.5" style="160" customWidth="1"/>
    <col min="9229" max="9229" width="3.58203125" style="160" customWidth="1"/>
    <col min="9230" max="9231" width="0" style="160" hidden="1" customWidth="1"/>
    <col min="9232" max="9233" width="7.75" style="160"/>
    <col min="9234" max="9234" width="12.75" style="160" customWidth="1"/>
    <col min="9235" max="9235" width="20.25" style="160" customWidth="1"/>
    <col min="9236" max="9472" width="7.75" style="160"/>
    <col min="9473" max="9473" width="3.5" style="160" customWidth="1"/>
    <col min="9474" max="9476" width="7" style="160" customWidth="1"/>
    <col min="9477" max="9477" width="7.08203125" style="160" customWidth="1"/>
    <col min="9478" max="9478" width="8" style="160" customWidth="1"/>
    <col min="9479" max="9479" width="8.75" style="160" bestFit="1" customWidth="1"/>
    <col min="9480" max="9480" width="8" style="160" customWidth="1"/>
    <col min="9481" max="9481" width="7.33203125" style="160" customWidth="1"/>
    <col min="9482" max="9482" width="8" style="160" customWidth="1"/>
    <col min="9483" max="9483" width="8.58203125" style="160" customWidth="1"/>
    <col min="9484" max="9484" width="3.5" style="160" customWidth="1"/>
    <col min="9485" max="9485" width="3.58203125" style="160" customWidth="1"/>
    <col min="9486" max="9487" width="0" style="160" hidden="1" customWidth="1"/>
    <col min="9488" max="9489" width="7.75" style="160"/>
    <col min="9490" max="9490" width="12.75" style="160" customWidth="1"/>
    <col min="9491" max="9491" width="20.25" style="160" customWidth="1"/>
    <col min="9492" max="9728" width="7.75" style="160"/>
    <col min="9729" max="9729" width="3.5" style="160" customWidth="1"/>
    <col min="9730" max="9732" width="7" style="160" customWidth="1"/>
    <col min="9733" max="9733" width="7.08203125" style="160" customWidth="1"/>
    <col min="9734" max="9734" width="8" style="160" customWidth="1"/>
    <col min="9735" max="9735" width="8.75" style="160" bestFit="1" customWidth="1"/>
    <col min="9736" max="9736" width="8" style="160" customWidth="1"/>
    <col min="9737" max="9737" width="7.33203125" style="160" customWidth="1"/>
    <col min="9738" max="9738" width="8" style="160" customWidth="1"/>
    <col min="9739" max="9739" width="8.58203125" style="160" customWidth="1"/>
    <col min="9740" max="9740" width="3.5" style="160" customWidth="1"/>
    <col min="9741" max="9741" width="3.58203125" style="160" customWidth="1"/>
    <col min="9742" max="9743" width="0" style="160" hidden="1" customWidth="1"/>
    <col min="9744" max="9745" width="7.75" style="160"/>
    <col min="9746" max="9746" width="12.75" style="160" customWidth="1"/>
    <col min="9747" max="9747" width="20.25" style="160" customWidth="1"/>
    <col min="9748" max="9984" width="7.75" style="160"/>
    <col min="9985" max="9985" width="3.5" style="160" customWidth="1"/>
    <col min="9986" max="9988" width="7" style="160" customWidth="1"/>
    <col min="9989" max="9989" width="7.08203125" style="160" customWidth="1"/>
    <col min="9990" max="9990" width="8" style="160" customWidth="1"/>
    <col min="9991" max="9991" width="8.75" style="160" bestFit="1" customWidth="1"/>
    <col min="9992" max="9992" width="8" style="160" customWidth="1"/>
    <col min="9993" max="9993" width="7.33203125" style="160" customWidth="1"/>
    <col min="9994" max="9994" width="8" style="160" customWidth="1"/>
    <col min="9995" max="9995" width="8.58203125" style="160" customWidth="1"/>
    <col min="9996" max="9996" width="3.5" style="160" customWidth="1"/>
    <col min="9997" max="9997" width="3.58203125" style="160" customWidth="1"/>
    <col min="9998" max="9999" width="0" style="160" hidden="1" customWidth="1"/>
    <col min="10000" max="10001" width="7.75" style="160"/>
    <col min="10002" max="10002" width="12.75" style="160" customWidth="1"/>
    <col min="10003" max="10003" width="20.25" style="160" customWidth="1"/>
    <col min="10004" max="10240" width="7.75" style="160"/>
    <col min="10241" max="10241" width="3.5" style="160" customWidth="1"/>
    <col min="10242" max="10244" width="7" style="160" customWidth="1"/>
    <col min="10245" max="10245" width="7.08203125" style="160" customWidth="1"/>
    <col min="10246" max="10246" width="8" style="160" customWidth="1"/>
    <col min="10247" max="10247" width="8.75" style="160" bestFit="1" customWidth="1"/>
    <col min="10248" max="10248" width="8" style="160" customWidth="1"/>
    <col min="10249" max="10249" width="7.33203125" style="160" customWidth="1"/>
    <col min="10250" max="10250" width="8" style="160" customWidth="1"/>
    <col min="10251" max="10251" width="8.58203125" style="160" customWidth="1"/>
    <col min="10252" max="10252" width="3.5" style="160" customWidth="1"/>
    <col min="10253" max="10253" width="3.58203125" style="160" customWidth="1"/>
    <col min="10254" max="10255" width="0" style="160" hidden="1" customWidth="1"/>
    <col min="10256" max="10257" width="7.75" style="160"/>
    <col min="10258" max="10258" width="12.75" style="160" customWidth="1"/>
    <col min="10259" max="10259" width="20.25" style="160" customWidth="1"/>
    <col min="10260" max="10496" width="7.75" style="160"/>
    <col min="10497" max="10497" width="3.5" style="160" customWidth="1"/>
    <col min="10498" max="10500" width="7" style="160" customWidth="1"/>
    <col min="10501" max="10501" width="7.08203125" style="160" customWidth="1"/>
    <col min="10502" max="10502" width="8" style="160" customWidth="1"/>
    <col min="10503" max="10503" width="8.75" style="160" bestFit="1" customWidth="1"/>
    <col min="10504" max="10504" width="8" style="160" customWidth="1"/>
    <col min="10505" max="10505" width="7.33203125" style="160" customWidth="1"/>
    <col min="10506" max="10506" width="8" style="160" customWidth="1"/>
    <col min="10507" max="10507" width="8.58203125" style="160" customWidth="1"/>
    <col min="10508" max="10508" width="3.5" style="160" customWidth="1"/>
    <col min="10509" max="10509" width="3.58203125" style="160" customWidth="1"/>
    <col min="10510" max="10511" width="0" style="160" hidden="1" customWidth="1"/>
    <col min="10512" max="10513" width="7.75" style="160"/>
    <col min="10514" max="10514" width="12.75" style="160" customWidth="1"/>
    <col min="10515" max="10515" width="20.25" style="160" customWidth="1"/>
    <col min="10516" max="10752" width="7.75" style="160"/>
    <col min="10753" max="10753" width="3.5" style="160" customWidth="1"/>
    <col min="10754" max="10756" width="7" style="160" customWidth="1"/>
    <col min="10757" max="10757" width="7.08203125" style="160" customWidth="1"/>
    <col min="10758" max="10758" width="8" style="160" customWidth="1"/>
    <col min="10759" max="10759" width="8.75" style="160" bestFit="1" customWidth="1"/>
    <col min="10760" max="10760" width="8" style="160" customWidth="1"/>
    <col min="10761" max="10761" width="7.33203125" style="160" customWidth="1"/>
    <col min="10762" max="10762" width="8" style="160" customWidth="1"/>
    <col min="10763" max="10763" width="8.58203125" style="160" customWidth="1"/>
    <col min="10764" max="10764" width="3.5" style="160" customWidth="1"/>
    <col min="10765" max="10765" width="3.58203125" style="160" customWidth="1"/>
    <col min="10766" max="10767" width="0" style="160" hidden="1" customWidth="1"/>
    <col min="10768" max="10769" width="7.75" style="160"/>
    <col min="10770" max="10770" width="12.75" style="160" customWidth="1"/>
    <col min="10771" max="10771" width="20.25" style="160" customWidth="1"/>
    <col min="10772" max="11008" width="7.75" style="160"/>
    <col min="11009" max="11009" width="3.5" style="160" customWidth="1"/>
    <col min="11010" max="11012" width="7" style="160" customWidth="1"/>
    <col min="11013" max="11013" width="7.08203125" style="160" customWidth="1"/>
    <col min="11014" max="11014" width="8" style="160" customWidth="1"/>
    <col min="11015" max="11015" width="8.75" style="160" bestFit="1" customWidth="1"/>
    <col min="11016" max="11016" width="8" style="160" customWidth="1"/>
    <col min="11017" max="11017" width="7.33203125" style="160" customWidth="1"/>
    <col min="11018" max="11018" width="8" style="160" customWidth="1"/>
    <col min="11019" max="11019" width="8.58203125" style="160" customWidth="1"/>
    <col min="11020" max="11020" width="3.5" style="160" customWidth="1"/>
    <col min="11021" max="11021" width="3.58203125" style="160" customWidth="1"/>
    <col min="11022" max="11023" width="0" style="160" hidden="1" customWidth="1"/>
    <col min="11024" max="11025" width="7.75" style="160"/>
    <col min="11026" max="11026" width="12.75" style="160" customWidth="1"/>
    <col min="11027" max="11027" width="20.25" style="160" customWidth="1"/>
    <col min="11028" max="11264" width="7.75" style="160"/>
    <col min="11265" max="11265" width="3.5" style="160" customWidth="1"/>
    <col min="11266" max="11268" width="7" style="160" customWidth="1"/>
    <col min="11269" max="11269" width="7.08203125" style="160" customWidth="1"/>
    <col min="11270" max="11270" width="8" style="160" customWidth="1"/>
    <col min="11271" max="11271" width="8.75" style="160" bestFit="1" customWidth="1"/>
    <col min="11272" max="11272" width="8" style="160" customWidth="1"/>
    <col min="11273" max="11273" width="7.33203125" style="160" customWidth="1"/>
    <col min="11274" max="11274" width="8" style="160" customWidth="1"/>
    <col min="11275" max="11275" width="8.58203125" style="160" customWidth="1"/>
    <col min="11276" max="11276" width="3.5" style="160" customWidth="1"/>
    <col min="11277" max="11277" width="3.58203125" style="160" customWidth="1"/>
    <col min="11278" max="11279" width="0" style="160" hidden="1" customWidth="1"/>
    <col min="11280" max="11281" width="7.75" style="160"/>
    <col min="11282" max="11282" width="12.75" style="160" customWidth="1"/>
    <col min="11283" max="11283" width="20.25" style="160" customWidth="1"/>
    <col min="11284" max="11520" width="7.75" style="160"/>
    <col min="11521" max="11521" width="3.5" style="160" customWidth="1"/>
    <col min="11522" max="11524" width="7" style="160" customWidth="1"/>
    <col min="11525" max="11525" width="7.08203125" style="160" customWidth="1"/>
    <col min="11526" max="11526" width="8" style="160" customWidth="1"/>
    <col min="11527" max="11527" width="8.75" style="160" bestFit="1" customWidth="1"/>
    <col min="11528" max="11528" width="8" style="160" customWidth="1"/>
    <col min="11529" max="11529" width="7.33203125" style="160" customWidth="1"/>
    <col min="11530" max="11530" width="8" style="160" customWidth="1"/>
    <col min="11531" max="11531" width="8.58203125" style="160" customWidth="1"/>
    <col min="11532" max="11532" width="3.5" style="160" customWidth="1"/>
    <col min="11533" max="11533" width="3.58203125" style="160" customWidth="1"/>
    <col min="11534" max="11535" width="0" style="160" hidden="1" customWidth="1"/>
    <col min="11536" max="11537" width="7.75" style="160"/>
    <col min="11538" max="11538" width="12.75" style="160" customWidth="1"/>
    <col min="11539" max="11539" width="20.25" style="160" customWidth="1"/>
    <col min="11540" max="11776" width="7.75" style="160"/>
    <col min="11777" max="11777" width="3.5" style="160" customWidth="1"/>
    <col min="11778" max="11780" width="7" style="160" customWidth="1"/>
    <col min="11781" max="11781" width="7.08203125" style="160" customWidth="1"/>
    <col min="11782" max="11782" width="8" style="160" customWidth="1"/>
    <col min="11783" max="11783" width="8.75" style="160" bestFit="1" customWidth="1"/>
    <col min="11784" max="11784" width="8" style="160" customWidth="1"/>
    <col min="11785" max="11785" width="7.33203125" style="160" customWidth="1"/>
    <col min="11786" max="11786" width="8" style="160" customWidth="1"/>
    <col min="11787" max="11787" width="8.58203125" style="160" customWidth="1"/>
    <col min="11788" max="11788" width="3.5" style="160" customWidth="1"/>
    <col min="11789" max="11789" width="3.58203125" style="160" customWidth="1"/>
    <col min="11790" max="11791" width="0" style="160" hidden="1" customWidth="1"/>
    <col min="11792" max="11793" width="7.75" style="160"/>
    <col min="11794" max="11794" width="12.75" style="160" customWidth="1"/>
    <col min="11795" max="11795" width="20.25" style="160" customWidth="1"/>
    <col min="11796" max="12032" width="7.75" style="160"/>
    <col min="12033" max="12033" width="3.5" style="160" customWidth="1"/>
    <col min="12034" max="12036" width="7" style="160" customWidth="1"/>
    <col min="12037" max="12037" width="7.08203125" style="160" customWidth="1"/>
    <col min="12038" max="12038" width="8" style="160" customWidth="1"/>
    <col min="12039" max="12039" width="8.75" style="160" bestFit="1" customWidth="1"/>
    <col min="12040" max="12040" width="8" style="160" customWidth="1"/>
    <col min="12041" max="12041" width="7.33203125" style="160" customWidth="1"/>
    <col min="12042" max="12042" width="8" style="160" customWidth="1"/>
    <col min="12043" max="12043" width="8.58203125" style="160" customWidth="1"/>
    <col min="12044" max="12044" width="3.5" style="160" customWidth="1"/>
    <col min="12045" max="12045" width="3.58203125" style="160" customWidth="1"/>
    <col min="12046" max="12047" width="0" style="160" hidden="1" customWidth="1"/>
    <col min="12048" max="12049" width="7.75" style="160"/>
    <col min="12050" max="12050" width="12.75" style="160" customWidth="1"/>
    <col min="12051" max="12051" width="20.25" style="160" customWidth="1"/>
    <col min="12052" max="12288" width="7.75" style="160"/>
    <col min="12289" max="12289" width="3.5" style="160" customWidth="1"/>
    <col min="12290" max="12292" width="7" style="160" customWidth="1"/>
    <col min="12293" max="12293" width="7.08203125" style="160" customWidth="1"/>
    <col min="12294" max="12294" width="8" style="160" customWidth="1"/>
    <col min="12295" max="12295" width="8.75" style="160" bestFit="1" customWidth="1"/>
    <col min="12296" max="12296" width="8" style="160" customWidth="1"/>
    <col min="12297" max="12297" width="7.33203125" style="160" customWidth="1"/>
    <col min="12298" max="12298" width="8" style="160" customWidth="1"/>
    <col min="12299" max="12299" width="8.58203125" style="160" customWidth="1"/>
    <col min="12300" max="12300" width="3.5" style="160" customWidth="1"/>
    <col min="12301" max="12301" width="3.58203125" style="160" customWidth="1"/>
    <col min="12302" max="12303" width="0" style="160" hidden="1" customWidth="1"/>
    <col min="12304" max="12305" width="7.75" style="160"/>
    <col min="12306" max="12306" width="12.75" style="160" customWidth="1"/>
    <col min="12307" max="12307" width="20.25" style="160" customWidth="1"/>
    <col min="12308" max="12544" width="7.75" style="160"/>
    <col min="12545" max="12545" width="3.5" style="160" customWidth="1"/>
    <col min="12546" max="12548" width="7" style="160" customWidth="1"/>
    <col min="12549" max="12549" width="7.08203125" style="160" customWidth="1"/>
    <col min="12550" max="12550" width="8" style="160" customWidth="1"/>
    <col min="12551" max="12551" width="8.75" style="160" bestFit="1" customWidth="1"/>
    <col min="12552" max="12552" width="8" style="160" customWidth="1"/>
    <col min="12553" max="12553" width="7.33203125" style="160" customWidth="1"/>
    <col min="12554" max="12554" width="8" style="160" customWidth="1"/>
    <col min="12555" max="12555" width="8.58203125" style="160" customWidth="1"/>
    <col min="12556" max="12556" width="3.5" style="160" customWidth="1"/>
    <col min="12557" max="12557" width="3.58203125" style="160" customWidth="1"/>
    <col min="12558" max="12559" width="0" style="160" hidden="1" customWidth="1"/>
    <col min="12560" max="12561" width="7.75" style="160"/>
    <col min="12562" max="12562" width="12.75" style="160" customWidth="1"/>
    <col min="12563" max="12563" width="20.25" style="160" customWidth="1"/>
    <col min="12564" max="12800" width="7.75" style="160"/>
    <col min="12801" max="12801" width="3.5" style="160" customWidth="1"/>
    <col min="12802" max="12804" width="7" style="160" customWidth="1"/>
    <col min="12805" max="12805" width="7.08203125" style="160" customWidth="1"/>
    <col min="12806" max="12806" width="8" style="160" customWidth="1"/>
    <col min="12807" max="12807" width="8.75" style="160" bestFit="1" customWidth="1"/>
    <col min="12808" max="12808" width="8" style="160" customWidth="1"/>
    <col min="12809" max="12809" width="7.33203125" style="160" customWidth="1"/>
    <col min="12810" max="12810" width="8" style="160" customWidth="1"/>
    <col min="12811" max="12811" width="8.58203125" style="160" customWidth="1"/>
    <col min="12812" max="12812" width="3.5" style="160" customWidth="1"/>
    <col min="12813" max="12813" width="3.58203125" style="160" customWidth="1"/>
    <col min="12814" max="12815" width="0" style="160" hidden="1" customWidth="1"/>
    <col min="12816" max="12817" width="7.75" style="160"/>
    <col min="12818" max="12818" width="12.75" style="160" customWidth="1"/>
    <col min="12819" max="12819" width="20.25" style="160" customWidth="1"/>
    <col min="12820" max="13056" width="7.75" style="160"/>
    <col min="13057" max="13057" width="3.5" style="160" customWidth="1"/>
    <col min="13058" max="13060" width="7" style="160" customWidth="1"/>
    <col min="13061" max="13061" width="7.08203125" style="160" customWidth="1"/>
    <col min="13062" max="13062" width="8" style="160" customWidth="1"/>
    <col min="13063" max="13063" width="8.75" style="160" bestFit="1" customWidth="1"/>
    <col min="13064" max="13064" width="8" style="160" customWidth="1"/>
    <col min="13065" max="13065" width="7.33203125" style="160" customWidth="1"/>
    <col min="13066" max="13066" width="8" style="160" customWidth="1"/>
    <col min="13067" max="13067" width="8.58203125" style="160" customWidth="1"/>
    <col min="13068" max="13068" width="3.5" style="160" customWidth="1"/>
    <col min="13069" max="13069" width="3.58203125" style="160" customWidth="1"/>
    <col min="13070" max="13071" width="0" style="160" hidden="1" customWidth="1"/>
    <col min="13072" max="13073" width="7.75" style="160"/>
    <col min="13074" max="13074" width="12.75" style="160" customWidth="1"/>
    <col min="13075" max="13075" width="20.25" style="160" customWidth="1"/>
    <col min="13076" max="13312" width="7.75" style="160"/>
    <col min="13313" max="13313" width="3.5" style="160" customWidth="1"/>
    <col min="13314" max="13316" width="7" style="160" customWidth="1"/>
    <col min="13317" max="13317" width="7.08203125" style="160" customWidth="1"/>
    <col min="13318" max="13318" width="8" style="160" customWidth="1"/>
    <col min="13319" max="13319" width="8.75" style="160" bestFit="1" customWidth="1"/>
    <col min="13320" max="13320" width="8" style="160" customWidth="1"/>
    <col min="13321" max="13321" width="7.33203125" style="160" customWidth="1"/>
    <col min="13322" max="13322" width="8" style="160" customWidth="1"/>
    <col min="13323" max="13323" width="8.58203125" style="160" customWidth="1"/>
    <col min="13324" max="13324" width="3.5" style="160" customWidth="1"/>
    <col min="13325" max="13325" width="3.58203125" style="160" customWidth="1"/>
    <col min="13326" max="13327" width="0" style="160" hidden="1" customWidth="1"/>
    <col min="13328" max="13329" width="7.75" style="160"/>
    <col min="13330" max="13330" width="12.75" style="160" customWidth="1"/>
    <col min="13331" max="13331" width="20.25" style="160" customWidth="1"/>
    <col min="13332" max="13568" width="7.75" style="160"/>
    <col min="13569" max="13569" width="3.5" style="160" customWidth="1"/>
    <col min="13570" max="13572" width="7" style="160" customWidth="1"/>
    <col min="13573" max="13573" width="7.08203125" style="160" customWidth="1"/>
    <col min="13574" max="13574" width="8" style="160" customWidth="1"/>
    <col min="13575" max="13575" width="8.75" style="160" bestFit="1" customWidth="1"/>
    <col min="13576" max="13576" width="8" style="160" customWidth="1"/>
    <col min="13577" max="13577" width="7.33203125" style="160" customWidth="1"/>
    <col min="13578" max="13578" width="8" style="160" customWidth="1"/>
    <col min="13579" max="13579" width="8.58203125" style="160" customWidth="1"/>
    <col min="13580" max="13580" width="3.5" style="160" customWidth="1"/>
    <col min="13581" max="13581" width="3.58203125" style="160" customWidth="1"/>
    <col min="13582" max="13583" width="0" style="160" hidden="1" customWidth="1"/>
    <col min="13584" max="13585" width="7.75" style="160"/>
    <col min="13586" max="13586" width="12.75" style="160" customWidth="1"/>
    <col min="13587" max="13587" width="20.25" style="160" customWidth="1"/>
    <col min="13588" max="13824" width="7.75" style="160"/>
    <col min="13825" max="13825" width="3.5" style="160" customWidth="1"/>
    <col min="13826" max="13828" width="7" style="160" customWidth="1"/>
    <col min="13829" max="13829" width="7.08203125" style="160" customWidth="1"/>
    <col min="13830" max="13830" width="8" style="160" customWidth="1"/>
    <col min="13831" max="13831" width="8.75" style="160" bestFit="1" customWidth="1"/>
    <col min="13832" max="13832" width="8" style="160" customWidth="1"/>
    <col min="13833" max="13833" width="7.33203125" style="160" customWidth="1"/>
    <col min="13834" max="13834" width="8" style="160" customWidth="1"/>
    <col min="13835" max="13835" width="8.58203125" style="160" customWidth="1"/>
    <col min="13836" max="13836" width="3.5" style="160" customWidth="1"/>
    <col min="13837" max="13837" width="3.58203125" style="160" customWidth="1"/>
    <col min="13838" max="13839" width="0" style="160" hidden="1" customWidth="1"/>
    <col min="13840" max="13841" width="7.75" style="160"/>
    <col min="13842" max="13842" width="12.75" style="160" customWidth="1"/>
    <col min="13843" max="13843" width="20.25" style="160" customWidth="1"/>
    <col min="13844" max="14080" width="7.75" style="160"/>
    <col min="14081" max="14081" width="3.5" style="160" customWidth="1"/>
    <col min="14082" max="14084" width="7" style="160" customWidth="1"/>
    <col min="14085" max="14085" width="7.08203125" style="160" customWidth="1"/>
    <col min="14086" max="14086" width="8" style="160" customWidth="1"/>
    <col min="14087" max="14087" width="8.75" style="160" bestFit="1" customWidth="1"/>
    <col min="14088" max="14088" width="8" style="160" customWidth="1"/>
    <col min="14089" max="14089" width="7.33203125" style="160" customWidth="1"/>
    <col min="14090" max="14090" width="8" style="160" customWidth="1"/>
    <col min="14091" max="14091" width="8.58203125" style="160" customWidth="1"/>
    <col min="14092" max="14092" width="3.5" style="160" customWidth="1"/>
    <col min="14093" max="14093" width="3.58203125" style="160" customWidth="1"/>
    <col min="14094" max="14095" width="0" style="160" hidden="1" customWidth="1"/>
    <col min="14096" max="14097" width="7.75" style="160"/>
    <col min="14098" max="14098" width="12.75" style="160" customWidth="1"/>
    <col min="14099" max="14099" width="20.25" style="160" customWidth="1"/>
    <col min="14100" max="14336" width="7.75" style="160"/>
    <col min="14337" max="14337" width="3.5" style="160" customWidth="1"/>
    <col min="14338" max="14340" width="7" style="160" customWidth="1"/>
    <col min="14341" max="14341" width="7.08203125" style="160" customWidth="1"/>
    <col min="14342" max="14342" width="8" style="160" customWidth="1"/>
    <col min="14343" max="14343" width="8.75" style="160" bestFit="1" customWidth="1"/>
    <col min="14344" max="14344" width="8" style="160" customWidth="1"/>
    <col min="14345" max="14345" width="7.33203125" style="160" customWidth="1"/>
    <col min="14346" max="14346" width="8" style="160" customWidth="1"/>
    <col min="14347" max="14347" width="8.58203125" style="160" customWidth="1"/>
    <col min="14348" max="14348" width="3.5" style="160" customWidth="1"/>
    <col min="14349" max="14349" width="3.58203125" style="160" customWidth="1"/>
    <col min="14350" max="14351" width="0" style="160" hidden="1" customWidth="1"/>
    <col min="14352" max="14353" width="7.75" style="160"/>
    <col min="14354" max="14354" width="12.75" style="160" customWidth="1"/>
    <col min="14355" max="14355" width="20.25" style="160" customWidth="1"/>
    <col min="14356" max="14592" width="7.75" style="160"/>
    <col min="14593" max="14593" width="3.5" style="160" customWidth="1"/>
    <col min="14594" max="14596" width="7" style="160" customWidth="1"/>
    <col min="14597" max="14597" width="7.08203125" style="160" customWidth="1"/>
    <col min="14598" max="14598" width="8" style="160" customWidth="1"/>
    <col min="14599" max="14599" width="8.75" style="160" bestFit="1" customWidth="1"/>
    <col min="14600" max="14600" width="8" style="160" customWidth="1"/>
    <col min="14601" max="14601" width="7.33203125" style="160" customWidth="1"/>
    <col min="14602" max="14602" width="8" style="160" customWidth="1"/>
    <col min="14603" max="14603" width="8.58203125" style="160" customWidth="1"/>
    <col min="14604" max="14604" width="3.5" style="160" customWidth="1"/>
    <col min="14605" max="14605" width="3.58203125" style="160" customWidth="1"/>
    <col min="14606" max="14607" width="0" style="160" hidden="1" customWidth="1"/>
    <col min="14608" max="14609" width="7.75" style="160"/>
    <col min="14610" max="14610" width="12.75" style="160" customWidth="1"/>
    <col min="14611" max="14611" width="20.25" style="160" customWidth="1"/>
    <col min="14612" max="14848" width="7.75" style="160"/>
    <col min="14849" max="14849" width="3.5" style="160" customWidth="1"/>
    <col min="14850" max="14852" width="7" style="160" customWidth="1"/>
    <col min="14853" max="14853" width="7.08203125" style="160" customWidth="1"/>
    <col min="14854" max="14854" width="8" style="160" customWidth="1"/>
    <col min="14855" max="14855" width="8.75" style="160" bestFit="1" customWidth="1"/>
    <col min="14856" max="14856" width="8" style="160" customWidth="1"/>
    <col min="14857" max="14857" width="7.33203125" style="160" customWidth="1"/>
    <col min="14858" max="14858" width="8" style="160" customWidth="1"/>
    <col min="14859" max="14859" width="8.58203125" style="160" customWidth="1"/>
    <col min="14860" max="14860" width="3.5" style="160" customWidth="1"/>
    <col min="14861" max="14861" width="3.58203125" style="160" customWidth="1"/>
    <col min="14862" max="14863" width="0" style="160" hidden="1" customWidth="1"/>
    <col min="14864" max="14865" width="7.75" style="160"/>
    <col min="14866" max="14866" width="12.75" style="160" customWidth="1"/>
    <col min="14867" max="14867" width="20.25" style="160" customWidth="1"/>
    <col min="14868" max="15104" width="7.75" style="160"/>
    <col min="15105" max="15105" width="3.5" style="160" customWidth="1"/>
    <col min="15106" max="15108" width="7" style="160" customWidth="1"/>
    <col min="15109" max="15109" width="7.08203125" style="160" customWidth="1"/>
    <col min="15110" max="15110" width="8" style="160" customWidth="1"/>
    <col min="15111" max="15111" width="8.75" style="160" bestFit="1" customWidth="1"/>
    <col min="15112" max="15112" width="8" style="160" customWidth="1"/>
    <col min="15113" max="15113" width="7.33203125" style="160" customWidth="1"/>
    <col min="15114" max="15114" width="8" style="160" customWidth="1"/>
    <col min="15115" max="15115" width="8.58203125" style="160" customWidth="1"/>
    <col min="15116" max="15116" width="3.5" style="160" customWidth="1"/>
    <col min="15117" max="15117" width="3.58203125" style="160" customWidth="1"/>
    <col min="15118" max="15119" width="0" style="160" hidden="1" customWidth="1"/>
    <col min="15120" max="15121" width="7.75" style="160"/>
    <col min="15122" max="15122" width="12.75" style="160" customWidth="1"/>
    <col min="15123" max="15123" width="20.25" style="160" customWidth="1"/>
    <col min="15124" max="15360" width="7.75" style="160"/>
    <col min="15361" max="15361" width="3.5" style="160" customWidth="1"/>
    <col min="15362" max="15364" width="7" style="160" customWidth="1"/>
    <col min="15365" max="15365" width="7.08203125" style="160" customWidth="1"/>
    <col min="15366" max="15366" width="8" style="160" customWidth="1"/>
    <col min="15367" max="15367" width="8.75" style="160" bestFit="1" customWidth="1"/>
    <col min="15368" max="15368" width="8" style="160" customWidth="1"/>
    <col min="15369" max="15369" width="7.33203125" style="160" customWidth="1"/>
    <col min="15370" max="15370" width="8" style="160" customWidth="1"/>
    <col min="15371" max="15371" width="8.58203125" style="160" customWidth="1"/>
    <col min="15372" max="15372" width="3.5" style="160" customWidth="1"/>
    <col min="15373" max="15373" width="3.58203125" style="160" customWidth="1"/>
    <col min="15374" max="15375" width="0" style="160" hidden="1" customWidth="1"/>
    <col min="15376" max="15377" width="7.75" style="160"/>
    <col min="15378" max="15378" width="12.75" style="160" customWidth="1"/>
    <col min="15379" max="15379" width="20.25" style="160" customWidth="1"/>
    <col min="15380" max="15616" width="7.75" style="160"/>
    <col min="15617" max="15617" width="3.5" style="160" customWidth="1"/>
    <col min="15618" max="15620" width="7" style="160" customWidth="1"/>
    <col min="15621" max="15621" width="7.08203125" style="160" customWidth="1"/>
    <col min="15622" max="15622" width="8" style="160" customWidth="1"/>
    <col min="15623" max="15623" width="8.75" style="160" bestFit="1" customWidth="1"/>
    <col min="15624" max="15624" width="8" style="160" customWidth="1"/>
    <col min="15625" max="15625" width="7.33203125" style="160" customWidth="1"/>
    <col min="15626" max="15626" width="8" style="160" customWidth="1"/>
    <col min="15627" max="15627" width="8.58203125" style="160" customWidth="1"/>
    <col min="15628" max="15628" width="3.5" style="160" customWidth="1"/>
    <col min="15629" max="15629" width="3.58203125" style="160" customWidth="1"/>
    <col min="15630" max="15631" width="0" style="160" hidden="1" customWidth="1"/>
    <col min="15632" max="15633" width="7.75" style="160"/>
    <col min="15634" max="15634" width="12.75" style="160" customWidth="1"/>
    <col min="15635" max="15635" width="20.25" style="160" customWidth="1"/>
    <col min="15636" max="15872" width="7.75" style="160"/>
    <col min="15873" max="15873" width="3.5" style="160" customWidth="1"/>
    <col min="15874" max="15876" width="7" style="160" customWidth="1"/>
    <col min="15877" max="15877" width="7.08203125" style="160" customWidth="1"/>
    <col min="15878" max="15878" width="8" style="160" customWidth="1"/>
    <col min="15879" max="15879" width="8.75" style="160" bestFit="1" customWidth="1"/>
    <col min="15880" max="15880" width="8" style="160" customWidth="1"/>
    <col min="15881" max="15881" width="7.33203125" style="160" customWidth="1"/>
    <col min="15882" max="15882" width="8" style="160" customWidth="1"/>
    <col min="15883" max="15883" width="8.58203125" style="160" customWidth="1"/>
    <col min="15884" max="15884" width="3.5" style="160" customWidth="1"/>
    <col min="15885" max="15885" width="3.58203125" style="160" customWidth="1"/>
    <col min="15886" max="15887" width="0" style="160" hidden="1" customWidth="1"/>
    <col min="15888" max="15889" width="7.75" style="160"/>
    <col min="15890" max="15890" width="12.75" style="160" customWidth="1"/>
    <col min="15891" max="15891" width="20.25" style="160" customWidth="1"/>
    <col min="15892" max="16128" width="7.75" style="160"/>
    <col min="16129" max="16129" width="3.5" style="160" customWidth="1"/>
    <col min="16130" max="16132" width="7" style="160" customWidth="1"/>
    <col min="16133" max="16133" width="7.08203125" style="160" customWidth="1"/>
    <col min="16134" max="16134" width="8" style="160" customWidth="1"/>
    <col min="16135" max="16135" width="8.75" style="160" bestFit="1" customWidth="1"/>
    <col min="16136" max="16136" width="8" style="160" customWidth="1"/>
    <col min="16137" max="16137" width="7.33203125" style="160" customWidth="1"/>
    <col min="16138" max="16138" width="8" style="160" customWidth="1"/>
    <col min="16139" max="16139" width="8.58203125" style="160" customWidth="1"/>
    <col min="16140" max="16140" width="3.5" style="160" customWidth="1"/>
    <col min="16141" max="16141" width="3.58203125" style="160" customWidth="1"/>
    <col min="16142" max="16143" width="0" style="160" hidden="1" customWidth="1"/>
    <col min="16144" max="16145" width="7.75" style="160"/>
    <col min="16146" max="16146" width="12.75" style="160" customWidth="1"/>
    <col min="16147" max="16147" width="20.25" style="160" customWidth="1"/>
    <col min="16148" max="16384" width="7.75" style="160"/>
  </cols>
  <sheetData>
    <row r="1" spans="1:26" s="148" customFormat="1" ht="16.5" customHeight="1">
      <c r="B1" s="174"/>
      <c r="L1" s="166"/>
      <c r="M1" s="149" t="s">
        <v>343</v>
      </c>
      <c r="P1" s="175"/>
      <c r="Q1" s="175"/>
    </row>
    <row r="2" spans="1:26" s="153" customFormat="1" ht="19.5" customHeight="1">
      <c r="A2" s="150" t="s">
        <v>498</v>
      </c>
      <c r="B2" s="149"/>
      <c r="C2" s="149"/>
      <c r="D2" s="149"/>
      <c r="E2" s="149"/>
      <c r="F2" s="149"/>
      <c r="G2" s="149"/>
      <c r="H2" s="149"/>
      <c r="I2" s="149"/>
      <c r="J2" s="151" t="str">
        <f>'SP13-1'!L2</f>
        <v>Spreadsheet 14-Apr-2023</v>
      </c>
      <c r="K2" s="149"/>
      <c r="L2" s="161"/>
      <c r="M2" s="152" t="s">
        <v>344</v>
      </c>
      <c r="N2" s="149"/>
      <c r="O2" s="149"/>
      <c r="P2" s="149"/>
      <c r="Q2" s="149"/>
      <c r="R2" s="149"/>
      <c r="S2" s="149"/>
      <c r="T2" s="149"/>
      <c r="U2" s="149"/>
      <c r="V2" s="149"/>
      <c r="W2" s="149"/>
      <c r="X2" s="149"/>
      <c r="Y2" s="149"/>
      <c r="Z2" s="149"/>
    </row>
    <row r="3" spans="1:26" s="148" customFormat="1" ht="11.25" customHeight="1">
      <c r="A3" s="154" t="s">
        <v>535</v>
      </c>
      <c r="B3" s="149"/>
      <c r="C3" s="149"/>
      <c r="D3" s="149"/>
      <c r="E3" s="149"/>
      <c r="F3" s="149"/>
      <c r="G3" s="149"/>
      <c r="H3" s="149"/>
      <c r="I3" s="149"/>
      <c r="J3" s="149"/>
      <c r="K3" s="149"/>
      <c r="L3" s="161"/>
      <c r="M3" s="159"/>
      <c r="N3" s="149"/>
      <c r="O3" s="149"/>
      <c r="P3" s="149"/>
      <c r="Q3" s="149"/>
      <c r="R3" s="149"/>
      <c r="S3" s="149"/>
      <c r="T3" s="149"/>
      <c r="U3" s="149"/>
      <c r="V3" s="149"/>
      <c r="W3" s="149"/>
      <c r="X3" s="149"/>
      <c r="Y3" s="149"/>
      <c r="Z3" s="149"/>
    </row>
    <row r="4" spans="1:26" s="148" customFormat="1" ht="11.25" customHeight="1">
      <c r="A4" s="154"/>
      <c r="B4" s="483" t="s">
        <v>536</v>
      </c>
      <c r="C4" s="483"/>
      <c r="D4" s="483"/>
      <c r="E4" s="483"/>
      <c r="F4" s="483"/>
      <c r="G4" s="483"/>
      <c r="H4" s="483"/>
      <c r="I4" s="483"/>
      <c r="J4" s="483"/>
      <c r="K4" s="483"/>
      <c r="L4" s="483"/>
      <c r="M4" s="159"/>
      <c r="N4" s="149"/>
      <c r="O4" s="149"/>
      <c r="P4" s="149"/>
      <c r="Q4" s="149"/>
      <c r="R4" s="149"/>
      <c r="S4" s="149"/>
      <c r="T4" s="149"/>
      <c r="U4" s="149"/>
      <c r="V4" s="149"/>
      <c r="W4" s="149"/>
      <c r="X4" s="149"/>
      <c r="Y4" s="149"/>
      <c r="Z4" s="149"/>
    </row>
    <row r="5" spans="1:26" s="148" customFormat="1" ht="15.75" customHeight="1">
      <c r="A5" s="155"/>
      <c r="B5" s="155"/>
      <c r="C5" s="149"/>
      <c r="D5" s="149"/>
      <c r="E5" s="149"/>
      <c r="F5" s="149"/>
      <c r="G5" s="149"/>
      <c r="H5" s="149"/>
      <c r="I5" s="149"/>
      <c r="J5" s="149"/>
      <c r="K5" s="149"/>
      <c r="L5" s="161"/>
      <c r="M5" s="159"/>
      <c r="N5" s="149"/>
      <c r="O5" s="149"/>
      <c r="P5" s="484" t="s">
        <v>346</v>
      </c>
      <c r="Q5" s="485"/>
      <c r="R5" s="486"/>
      <c r="S5" s="149"/>
      <c r="T5" s="149"/>
      <c r="U5" s="149"/>
      <c r="V5" s="149"/>
      <c r="W5" s="149"/>
      <c r="X5" s="149"/>
      <c r="Y5" s="149"/>
      <c r="Z5" s="149"/>
    </row>
    <row r="6" spans="1:26" s="149" customFormat="1" ht="3.75" customHeight="1">
      <c r="A6" s="268"/>
      <c r="B6" s="268"/>
      <c r="C6" s="256"/>
      <c r="D6" s="256"/>
      <c r="E6" s="256"/>
      <c r="F6" s="256"/>
      <c r="G6" s="256"/>
      <c r="H6" s="256"/>
      <c r="I6" s="256"/>
      <c r="J6" s="256"/>
      <c r="K6" s="256"/>
      <c r="L6" s="287"/>
      <c r="M6" s="159"/>
    </row>
    <row r="7" spans="1:26" ht="15" customHeight="1">
      <c r="A7" s="268"/>
      <c r="B7" s="291"/>
      <c r="C7" s="291"/>
      <c r="D7" s="291"/>
      <c r="E7" s="291"/>
      <c r="F7" s="291"/>
      <c r="G7" s="291"/>
      <c r="H7" s="291"/>
      <c r="I7" s="291"/>
      <c r="J7" s="291"/>
      <c r="K7" s="291"/>
      <c r="L7" s="268"/>
      <c r="M7" s="159"/>
      <c r="N7" s="158"/>
      <c r="O7" s="158"/>
      <c r="P7" s="159"/>
      <c r="Q7" s="159"/>
      <c r="R7" s="159"/>
      <c r="S7" s="159"/>
      <c r="T7" s="159"/>
      <c r="U7" s="159"/>
      <c r="V7" s="159"/>
      <c r="W7" s="159"/>
      <c r="X7" s="159"/>
      <c r="Y7" s="159"/>
      <c r="Z7" s="159"/>
    </row>
    <row r="8" spans="1:26" ht="21" customHeight="1">
      <c r="A8" s="268"/>
      <c r="B8" s="487" t="s">
        <v>457</v>
      </c>
      <c r="C8" s="488"/>
      <c r="D8" s="488"/>
      <c r="E8" s="488"/>
      <c r="F8" s="488"/>
      <c r="G8" s="488"/>
      <c r="H8" s="488"/>
      <c r="I8" s="488"/>
      <c r="J8" s="463" t="s">
        <v>458</v>
      </c>
      <c r="K8" s="452"/>
      <c r="L8" s="268"/>
      <c r="M8" s="159"/>
      <c r="N8" s="158"/>
      <c r="O8" s="158"/>
      <c r="P8" s="159"/>
      <c r="Q8" s="159"/>
      <c r="R8" s="159"/>
      <c r="S8" s="159"/>
      <c r="T8" s="159"/>
      <c r="U8" s="159"/>
      <c r="V8" s="159"/>
      <c r="W8" s="159"/>
      <c r="X8" s="159"/>
      <c r="Y8" s="159"/>
      <c r="Z8" s="159"/>
    </row>
    <row r="9" spans="1:26" ht="26.25" customHeight="1">
      <c r="A9" s="268"/>
      <c r="B9" s="489" t="s">
        <v>537</v>
      </c>
      <c r="C9" s="489"/>
      <c r="D9" s="489"/>
      <c r="E9" s="489"/>
      <c r="F9" s="489"/>
      <c r="G9" s="489"/>
      <c r="H9" s="489"/>
      <c r="I9" s="489"/>
      <c r="J9" s="490"/>
      <c r="K9" s="490"/>
      <c r="L9" s="268"/>
      <c r="M9" s="159"/>
      <c r="N9" s="158">
        <f t="shared" ref="N9:N14" si="0">IF(J9="yes",1,0)</f>
        <v>0</v>
      </c>
      <c r="O9" s="158" t="s">
        <v>446</v>
      </c>
      <c r="P9" s="159"/>
      <c r="Q9" s="159"/>
      <c r="R9" s="159"/>
      <c r="S9" s="159"/>
      <c r="T9" s="159"/>
      <c r="U9" s="159"/>
      <c r="V9" s="159"/>
      <c r="W9" s="159"/>
      <c r="X9" s="159"/>
      <c r="Y9" s="159"/>
      <c r="Z9" s="159"/>
    </row>
    <row r="10" spans="1:26" ht="26.25" customHeight="1">
      <c r="A10" s="268"/>
      <c r="B10" s="491" t="s">
        <v>538</v>
      </c>
      <c r="C10" s="492"/>
      <c r="D10" s="492"/>
      <c r="E10" s="492"/>
      <c r="F10" s="492"/>
      <c r="G10" s="492"/>
      <c r="H10" s="492"/>
      <c r="I10" s="492"/>
      <c r="J10" s="490"/>
      <c r="K10" s="490"/>
      <c r="L10" s="268"/>
      <c r="M10" s="159"/>
      <c r="N10" s="158">
        <f t="shared" si="0"/>
        <v>0</v>
      </c>
      <c r="O10" s="158" t="s">
        <v>447</v>
      </c>
      <c r="P10" s="159"/>
      <c r="Q10" s="159"/>
      <c r="R10" s="159"/>
      <c r="S10" s="159"/>
      <c r="T10" s="159"/>
      <c r="U10" s="159"/>
      <c r="V10" s="159"/>
      <c r="W10" s="159"/>
      <c r="X10" s="159"/>
      <c r="Y10" s="159"/>
      <c r="Z10" s="159"/>
    </row>
    <row r="11" spans="1:26" ht="33.75" customHeight="1">
      <c r="A11" s="268"/>
      <c r="B11" s="491" t="s">
        <v>539</v>
      </c>
      <c r="C11" s="491"/>
      <c r="D11" s="491"/>
      <c r="E11" s="491"/>
      <c r="F11" s="491"/>
      <c r="G11" s="491"/>
      <c r="H11" s="491"/>
      <c r="I11" s="491"/>
      <c r="J11" s="490"/>
      <c r="K11" s="490"/>
      <c r="L11" s="268"/>
      <c r="M11" s="159"/>
      <c r="N11" s="158">
        <f t="shared" si="0"/>
        <v>0</v>
      </c>
      <c r="O11" s="158"/>
      <c r="P11" s="159"/>
      <c r="Q11" s="159"/>
      <c r="R11" s="159"/>
      <c r="S11" s="159"/>
      <c r="T11" s="159"/>
      <c r="U11" s="159"/>
      <c r="V11" s="159"/>
      <c r="W11" s="159"/>
      <c r="X11" s="159"/>
      <c r="Y11" s="159"/>
      <c r="Z11" s="159"/>
    </row>
    <row r="12" spans="1:26" ht="33.75" customHeight="1">
      <c r="A12" s="268"/>
      <c r="B12" s="491" t="s">
        <v>540</v>
      </c>
      <c r="C12" s="491"/>
      <c r="D12" s="491"/>
      <c r="E12" s="491"/>
      <c r="F12" s="491"/>
      <c r="G12" s="491"/>
      <c r="H12" s="491"/>
      <c r="I12" s="491"/>
      <c r="J12" s="490"/>
      <c r="K12" s="490"/>
      <c r="L12" s="268"/>
      <c r="M12" s="159"/>
      <c r="N12" s="158">
        <f t="shared" si="0"/>
        <v>0</v>
      </c>
      <c r="O12" s="158"/>
      <c r="P12" s="159"/>
      <c r="Q12" s="159"/>
      <c r="R12" s="159"/>
      <c r="S12" s="159"/>
      <c r="T12" s="159"/>
      <c r="U12" s="159"/>
      <c r="V12" s="159"/>
      <c r="W12" s="159"/>
      <c r="X12" s="159"/>
      <c r="Y12" s="159"/>
      <c r="Z12" s="159"/>
    </row>
    <row r="13" spans="1:26" ht="33.75" customHeight="1">
      <c r="A13" s="268"/>
      <c r="B13" s="491" t="s">
        <v>541</v>
      </c>
      <c r="C13" s="491"/>
      <c r="D13" s="491"/>
      <c r="E13" s="491"/>
      <c r="F13" s="491"/>
      <c r="G13" s="491"/>
      <c r="H13" s="491"/>
      <c r="I13" s="491"/>
      <c r="J13" s="490"/>
      <c r="K13" s="490"/>
      <c r="L13" s="268"/>
      <c r="M13" s="159"/>
      <c r="N13" s="158">
        <f t="shared" si="0"/>
        <v>0</v>
      </c>
      <c r="O13" s="158"/>
      <c r="P13" s="159"/>
      <c r="Q13" s="159"/>
      <c r="R13" s="159"/>
      <c r="S13" s="159"/>
      <c r="T13" s="159"/>
      <c r="U13" s="159"/>
      <c r="V13" s="159"/>
      <c r="W13" s="159"/>
      <c r="X13" s="159"/>
      <c r="Y13" s="159"/>
      <c r="Z13" s="159"/>
    </row>
    <row r="14" spans="1:26" ht="33.75" customHeight="1">
      <c r="A14" s="268"/>
      <c r="B14" s="473" t="s">
        <v>542</v>
      </c>
      <c r="C14" s="474"/>
      <c r="D14" s="474"/>
      <c r="E14" s="474"/>
      <c r="F14" s="474"/>
      <c r="G14" s="474"/>
      <c r="H14" s="474"/>
      <c r="I14" s="493"/>
      <c r="J14" s="490"/>
      <c r="K14" s="490"/>
      <c r="L14" s="268"/>
      <c r="M14" s="159"/>
      <c r="N14" s="158">
        <f t="shared" si="0"/>
        <v>0</v>
      </c>
      <c r="O14" s="158"/>
      <c r="P14" s="159"/>
      <c r="Q14" s="159"/>
      <c r="R14" s="159"/>
      <c r="S14" s="159"/>
      <c r="T14" s="159"/>
      <c r="U14" s="159"/>
      <c r="V14" s="159"/>
      <c r="W14" s="159"/>
      <c r="X14" s="159"/>
      <c r="Y14" s="159"/>
      <c r="Z14" s="159"/>
    </row>
    <row r="15" spans="1:26" ht="21" customHeight="1">
      <c r="A15" s="268"/>
      <c r="B15" s="494" t="s">
        <v>459</v>
      </c>
      <c r="C15" s="494"/>
      <c r="D15" s="494"/>
      <c r="E15" s="494"/>
      <c r="F15" s="494"/>
      <c r="G15" s="494"/>
      <c r="H15" s="494"/>
      <c r="I15" s="494"/>
      <c r="J15" s="495">
        <f>SUM(N9:N14)</f>
        <v>0</v>
      </c>
      <c r="K15" s="495"/>
      <c r="L15" s="268"/>
      <c r="M15" s="240"/>
      <c r="N15" s="240">
        <f>SUM(N9:N14)</f>
        <v>0</v>
      </c>
      <c r="O15" s="240">
        <f>IF(SUM(N9:N12)&gt;3,2,1)</f>
        <v>1</v>
      </c>
      <c r="P15" s="240"/>
      <c r="Q15" s="240"/>
      <c r="R15" s="240"/>
      <c r="S15" s="240"/>
      <c r="T15" s="240"/>
      <c r="U15" s="240"/>
      <c r="V15" s="240"/>
      <c r="W15" s="240"/>
      <c r="X15" s="159"/>
      <c r="Y15" s="159"/>
      <c r="Z15" s="159"/>
    </row>
    <row r="16" spans="1:26" ht="15" customHeight="1">
      <c r="A16" s="268"/>
      <c r="B16" s="272"/>
      <c r="C16" s="272"/>
      <c r="D16" s="272"/>
      <c r="E16" s="272"/>
      <c r="F16" s="272"/>
      <c r="G16" s="272"/>
      <c r="H16" s="272"/>
      <c r="I16" s="272"/>
      <c r="J16" s="272"/>
      <c r="K16" s="272"/>
      <c r="L16" s="268"/>
      <c r="M16" s="240"/>
      <c r="N16" s="240"/>
      <c r="O16" s="240"/>
      <c r="P16" s="240"/>
      <c r="Q16" s="240"/>
      <c r="R16" s="240"/>
      <c r="S16" s="240"/>
      <c r="T16" s="240"/>
      <c r="U16" s="240"/>
      <c r="V16" s="240"/>
      <c r="W16" s="240"/>
      <c r="X16" s="159"/>
      <c r="Y16" s="159"/>
      <c r="Z16" s="159"/>
    </row>
    <row r="17" spans="1:26" ht="15" customHeight="1">
      <c r="A17" s="268"/>
      <c r="B17" s="496" t="s">
        <v>543</v>
      </c>
      <c r="C17" s="496"/>
      <c r="D17" s="496"/>
      <c r="E17" s="496"/>
      <c r="F17" s="496"/>
      <c r="G17" s="496"/>
      <c r="H17" s="272"/>
      <c r="I17" s="272"/>
      <c r="J17" s="290"/>
      <c r="K17" s="272"/>
      <c r="L17" s="268"/>
      <c r="M17" s="240"/>
      <c r="N17" s="240"/>
      <c r="O17" s="240"/>
      <c r="P17" s="240"/>
      <c r="Q17" s="241"/>
      <c r="R17" s="241"/>
      <c r="S17" s="241"/>
      <c r="T17" s="241"/>
      <c r="U17" s="241"/>
      <c r="V17" s="241"/>
      <c r="W17" s="240"/>
      <c r="X17" s="159"/>
      <c r="Y17" s="159"/>
      <c r="Z17" s="159"/>
    </row>
    <row r="18" spans="1:26" ht="21" customHeight="1">
      <c r="A18" s="268"/>
      <c r="B18" s="487" t="s">
        <v>544</v>
      </c>
      <c r="C18" s="488"/>
      <c r="D18" s="488"/>
      <c r="E18" s="488"/>
      <c r="F18" s="497" t="s">
        <v>545</v>
      </c>
      <c r="G18" s="498"/>
      <c r="H18" s="498"/>
      <c r="I18" s="498"/>
      <c r="J18" s="498"/>
      <c r="K18" s="498"/>
      <c r="L18" s="268"/>
      <c r="M18" s="240"/>
      <c r="N18" s="240"/>
      <c r="O18" s="240"/>
      <c r="P18" s="240"/>
      <c r="Q18" s="241"/>
      <c r="R18" s="241"/>
      <c r="S18" s="241"/>
      <c r="T18" s="241"/>
      <c r="U18" s="241"/>
      <c r="V18" s="241"/>
      <c r="W18" s="240"/>
      <c r="X18" s="159"/>
      <c r="Y18" s="159"/>
      <c r="Z18" s="159"/>
    </row>
    <row r="19" spans="1:26" ht="21" customHeight="1">
      <c r="A19" s="268"/>
      <c r="B19" s="453"/>
      <c r="C19" s="463"/>
      <c r="D19" s="463"/>
      <c r="E19" s="463"/>
      <c r="F19" s="499" t="s">
        <v>546</v>
      </c>
      <c r="G19" s="499"/>
      <c r="H19" s="499"/>
      <c r="I19" s="499" t="s">
        <v>547</v>
      </c>
      <c r="J19" s="499"/>
      <c r="K19" s="500"/>
      <c r="L19" s="268"/>
      <c r="M19" s="240"/>
      <c r="N19" s="240"/>
      <c r="O19" s="240"/>
      <c r="P19" s="240"/>
      <c r="Q19" s="241"/>
      <c r="R19" s="241"/>
      <c r="S19" s="241"/>
      <c r="T19" s="241"/>
      <c r="U19" s="241"/>
      <c r="V19" s="241"/>
      <c r="W19" s="240"/>
      <c r="X19" s="159"/>
      <c r="Y19" s="159"/>
      <c r="Z19" s="159"/>
    </row>
    <row r="20" spans="1:26" ht="21" customHeight="1">
      <c r="A20" s="268"/>
      <c r="B20" s="501" t="s">
        <v>548</v>
      </c>
      <c r="C20" s="501"/>
      <c r="D20" s="501"/>
      <c r="E20" s="501"/>
      <c r="F20" s="502">
        <v>0.14000000000000001</v>
      </c>
      <c r="G20" s="502"/>
      <c r="H20" s="502"/>
      <c r="I20" s="502" t="s">
        <v>549</v>
      </c>
      <c r="J20" s="502"/>
      <c r="K20" s="502"/>
      <c r="L20" s="268"/>
      <c r="M20" s="240"/>
      <c r="N20" s="240"/>
      <c r="O20" s="240"/>
      <c r="P20" s="240"/>
      <c r="Q20" s="241"/>
      <c r="R20" s="241"/>
      <c r="S20" s="241"/>
      <c r="T20" s="241"/>
      <c r="U20" s="241"/>
      <c r="V20" s="241"/>
      <c r="W20" s="240"/>
      <c r="X20" s="159"/>
      <c r="Y20" s="159"/>
      <c r="Z20" s="159"/>
    </row>
    <row r="21" spans="1:26" ht="21" customHeight="1">
      <c r="A21" s="268"/>
      <c r="B21" s="494" t="s">
        <v>550</v>
      </c>
      <c r="C21" s="494"/>
      <c r="D21" s="494"/>
      <c r="E21" s="494"/>
      <c r="F21" s="503">
        <v>0.14000000000000001</v>
      </c>
      <c r="G21" s="503"/>
      <c r="H21" s="503"/>
      <c r="I21" s="503">
        <v>0.06</v>
      </c>
      <c r="J21" s="503"/>
      <c r="K21" s="503"/>
      <c r="L21" s="268"/>
      <c r="M21" s="240"/>
      <c r="N21" s="240"/>
      <c r="O21" s="240"/>
      <c r="P21" s="240"/>
      <c r="Q21" s="242"/>
      <c r="R21" s="242"/>
      <c r="S21" s="242"/>
      <c r="T21" s="242"/>
      <c r="U21" s="242"/>
      <c r="V21" s="242"/>
      <c r="W21" s="240"/>
      <c r="X21" s="159"/>
      <c r="Y21" s="159"/>
      <c r="Z21" s="159"/>
    </row>
    <row r="22" spans="1:26" ht="21" customHeight="1">
      <c r="A22" s="268"/>
      <c r="B22" s="494" t="s">
        <v>551</v>
      </c>
      <c r="C22" s="494"/>
      <c r="D22" s="494"/>
      <c r="E22" s="494"/>
      <c r="F22" s="503">
        <v>7.0000000000000007E-2</v>
      </c>
      <c r="G22" s="503"/>
      <c r="H22" s="503"/>
      <c r="I22" s="503">
        <v>0.02</v>
      </c>
      <c r="J22" s="503"/>
      <c r="K22" s="503"/>
      <c r="L22" s="268"/>
      <c r="M22" s="159"/>
      <c r="N22" s="159"/>
      <c r="O22" s="159"/>
      <c r="P22" s="159"/>
      <c r="Q22" s="457" t="s">
        <v>552</v>
      </c>
      <c r="R22" s="458"/>
      <c r="S22" s="458"/>
      <c r="T22" s="458"/>
      <c r="U22" s="458"/>
      <c r="V22" s="458"/>
      <c r="W22" s="459"/>
      <c r="X22" s="159"/>
      <c r="Y22" s="159"/>
      <c r="Z22" s="159"/>
    </row>
    <row r="23" spans="1:26" ht="21" customHeight="1">
      <c r="A23" s="268"/>
      <c r="B23" s="494" t="s">
        <v>553</v>
      </c>
      <c r="C23" s="494"/>
      <c r="D23" s="494"/>
      <c r="E23" s="494"/>
      <c r="F23" s="503">
        <v>0.15</v>
      </c>
      <c r="G23" s="503"/>
      <c r="H23" s="503"/>
      <c r="I23" s="503">
        <v>0.02</v>
      </c>
      <c r="J23" s="503"/>
      <c r="K23" s="503"/>
      <c r="L23" s="268"/>
      <c r="M23" s="159"/>
      <c r="N23" s="159"/>
      <c r="O23" s="159"/>
      <c r="P23" s="159"/>
      <c r="Q23" s="477"/>
      <c r="R23" s="478"/>
      <c r="S23" s="478"/>
      <c r="T23" s="478"/>
      <c r="U23" s="478"/>
      <c r="V23" s="478"/>
      <c r="W23" s="479"/>
      <c r="X23" s="159"/>
      <c r="Y23" s="159"/>
      <c r="Z23" s="159"/>
    </row>
    <row r="24" spans="1:26" ht="15" customHeight="1">
      <c r="A24" s="268"/>
      <c r="B24" s="272"/>
      <c r="C24" s="272"/>
      <c r="D24" s="272"/>
      <c r="E24" s="272"/>
      <c r="F24" s="272"/>
      <c r="G24" s="272"/>
      <c r="H24" s="272"/>
      <c r="I24" s="272"/>
      <c r="J24" s="272"/>
      <c r="K24" s="272"/>
      <c r="L24" s="268"/>
      <c r="M24" s="159"/>
      <c r="N24" s="159"/>
      <c r="O24" s="159"/>
      <c r="P24" s="159"/>
      <c r="Q24" s="477"/>
      <c r="R24" s="478"/>
      <c r="S24" s="478"/>
      <c r="T24" s="478"/>
      <c r="U24" s="478"/>
      <c r="V24" s="478"/>
      <c r="W24" s="479"/>
      <c r="X24" s="159"/>
      <c r="Y24" s="159"/>
      <c r="Z24" s="159"/>
    </row>
    <row r="25" spans="1:26" ht="15" customHeight="1">
      <c r="A25" s="268"/>
      <c r="B25" s="264" t="s">
        <v>554</v>
      </c>
      <c r="C25" s="272"/>
      <c r="D25" s="272"/>
      <c r="E25" s="272"/>
      <c r="F25" s="272"/>
      <c r="G25" s="272"/>
      <c r="H25" s="272"/>
      <c r="I25" s="272"/>
      <c r="J25" s="272"/>
      <c r="K25" s="272"/>
      <c r="L25" s="268"/>
      <c r="M25" s="159"/>
      <c r="N25" s="159"/>
      <c r="O25" s="159"/>
      <c r="P25" s="159"/>
      <c r="Q25" s="460"/>
      <c r="R25" s="461"/>
      <c r="S25" s="461"/>
      <c r="T25" s="461"/>
      <c r="U25" s="461"/>
      <c r="V25" s="461"/>
      <c r="W25" s="462"/>
      <c r="X25" s="159"/>
      <c r="Y25" s="159"/>
      <c r="Z25" s="159"/>
    </row>
    <row r="26" spans="1:26" ht="21" customHeight="1">
      <c r="A26" s="255">
        <v>1</v>
      </c>
      <c r="B26" s="504" t="s">
        <v>555</v>
      </c>
      <c r="C26" s="505"/>
      <c r="D26" s="505"/>
      <c r="E26" s="505"/>
      <c r="F26" s="505"/>
      <c r="G26" s="505"/>
      <c r="H26" s="505"/>
      <c r="I26" s="288"/>
      <c r="J26" s="508"/>
      <c r="K26" s="509"/>
      <c r="L26" s="255" t="s">
        <v>373</v>
      </c>
      <c r="M26" s="159"/>
      <c r="N26" s="159"/>
      <c r="O26" s="159"/>
      <c r="P26" s="159"/>
      <c r="Q26" s="159"/>
      <c r="R26" s="159"/>
      <c r="S26" s="159"/>
      <c r="T26" s="159"/>
      <c r="U26" s="159"/>
      <c r="V26" s="159"/>
      <c r="W26" s="159"/>
      <c r="X26" s="159"/>
      <c r="Y26" s="159"/>
      <c r="Z26" s="159"/>
    </row>
    <row r="27" spans="1:26" ht="21" customHeight="1">
      <c r="A27" s="255">
        <v>2</v>
      </c>
      <c r="B27" s="504" t="s">
        <v>556</v>
      </c>
      <c r="C27" s="505"/>
      <c r="D27" s="505"/>
      <c r="E27" s="505"/>
      <c r="F27" s="505"/>
      <c r="G27" s="505"/>
      <c r="H27" s="505"/>
      <c r="I27" s="288"/>
      <c r="J27" s="510"/>
      <c r="K27" s="511"/>
      <c r="L27" s="255" t="s">
        <v>378</v>
      </c>
      <c r="M27" s="159"/>
      <c r="N27" s="159"/>
      <c r="O27" s="159"/>
      <c r="P27" s="159"/>
      <c r="Q27" s="159"/>
      <c r="R27" s="159"/>
      <c r="S27" s="159"/>
      <c r="T27" s="159"/>
      <c r="U27" s="159"/>
      <c r="V27" s="159"/>
      <c r="W27" s="159"/>
      <c r="X27" s="159"/>
      <c r="Y27" s="159"/>
      <c r="Z27" s="159"/>
    </row>
    <row r="28" spans="1:26" ht="21" customHeight="1">
      <c r="A28" s="255">
        <v>3</v>
      </c>
      <c r="B28" s="504" t="s">
        <v>531</v>
      </c>
      <c r="C28" s="505"/>
      <c r="D28" s="505"/>
      <c r="E28" s="505"/>
      <c r="F28" s="505"/>
      <c r="G28" s="505"/>
      <c r="H28" s="505"/>
      <c r="I28" s="288" t="s">
        <v>557</v>
      </c>
      <c r="J28" s="512">
        <f>'SP13-3'!K21</f>
        <v>0</v>
      </c>
      <c r="K28" s="513"/>
      <c r="L28" s="255" t="s">
        <v>533</v>
      </c>
      <c r="M28" s="159"/>
      <c r="N28" s="159"/>
      <c r="O28" s="159"/>
      <c r="P28" s="159"/>
      <c r="Q28" s="159"/>
      <c r="R28" s="159"/>
      <c r="S28" s="159"/>
      <c r="T28" s="159"/>
      <c r="U28" s="159"/>
      <c r="V28" s="159"/>
      <c r="W28" s="159"/>
      <c r="X28" s="159"/>
      <c r="Y28" s="159"/>
      <c r="Z28" s="159"/>
    </row>
    <row r="29" spans="1:26" ht="21" customHeight="1">
      <c r="A29" s="255">
        <v>4</v>
      </c>
      <c r="B29" s="504" t="s">
        <v>558</v>
      </c>
      <c r="C29" s="505"/>
      <c r="D29" s="505"/>
      <c r="E29" s="505"/>
      <c r="F29" s="505"/>
      <c r="G29" s="288" t="s">
        <v>453</v>
      </c>
      <c r="H29" s="289">
        <f>Tables!L3-Tables!L2</f>
        <v>-0.98064352657801512</v>
      </c>
      <c r="I29" s="288" t="s">
        <v>380</v>
      </c>
      <c r="J29" s="506">
        <f>J26*J28*J27*H29</f>
        <v>0</v>
      </c>
      <c r="K29" s="507"/>
      <c r="L29" s="255" t="s">
        <v>364</v>
      </c>
      <c r="M29" s="159"/>
      <c r="N29" s="159"/>
      <c r="O29" s="159"/>
      <c r="P29" s="159"/>
      <c r="Q29" s="159"/>
      <c r="R29" s="159"/>
      <c r="S29" s="159"/>
      <c r="T29" s="159"/>
      <c r="U29" s="159"/>
      <c r="V29" s="159"/>
      <c r="W29" s="159"/>
      <c r="X29" s="159"/>
      <c r="Y29" s="159"/>
      <c r="Z29" s="159"/>
    </row>
    <row r="30" spans="1:26" ht="20.25" customHeight="1">
      <c r="A30" s="268"/>
      <c r="B30" s="272"/>
      <c r="C30" s="272"/>
      <c r="D30" s="272"/>
      <c r="E30" s="272"/>
      <c r="F30" s="272"/>
      <c r="G30" s="272"/>
      <c r="H30" s="272"/>
      <c r="I30" s="272"/>
      <c r="J30" s="272"/>
      <c r="K30" s="256"/>
      <c r="L30" s="257" t="s">
        <v>559</v>
      </c>
      <c r="M30" s="159"/>
      <c r="N30" s="159"/>
      <c r="O30" s="159"/>
      <c r="P30" s="159"/>
      <c r="Q30" s="159"/>
      <c r="R30" s="159"/>
      <c r="S30" s="159"/>
      <c r="T30" s="159"/>
      <c r="U30" s="159"/>
      <c r="V30" s="159"/>
      <c r="W30" s="159"/>
      <c r="X30" s="159"/>
      <c r="Y30" s="159"/>
      <c r="Z30" s="159"/>
    </row>
    <row r="31" spans="1:26">
      <c r="A31" s="155"/>
      <c r="B31" s="177"/>
      <c r="C31" s="177"/>
      <c r="D31" s="177"/>
      <c r="E31" s="177"/>
      <c r="F31" s="177"/>
      <c r="G31" s="177"/>
      <c r="H31" s="177"/>
      <c r="I31" s="177"/>
      <c r="J31" s="177"/>
      <c r="K31" s="177"/>
      <c r="L31" s="155"/>
      <c r="M31" s="159"/>
      <c r="N31" s="159"/>
      <c r="O31" s="159"/>
      <c r="P31" s="159"/>
      <c r="Q31" s="159"/>
      <c r="R31" s="159"/>
      <c r="S31" s="159"/>
      <c r="T31" s="159"/>
      <c r="U31" s="159"/>
      <c r="V31" s="159"/>
      <c r="W31" s="159"/>
      <c r="X31" s="159"/>
      <c r="Y31" s="159"/>
      <c r="Z31" s="159"/>
    </row>
    <row r="32" spans="1:26">
      <c r="A32" s="161"/>
      <c r="B32" s="164"/>
      <c r="C32" s="164"/>
      <c r="D32" s="164"/>
      <c r="E32" s="164"/>
      <c r="F32" s="164"/>
      <c r="G32" s="164"/>
      <c r="H32" s="164"/>
      <c r="I32" s="164"/>
      <c r="J32" s="164"/>
      <c r="K32" s="164"/>
      <c r="L32" s="161"/>
      <c r="M32" s="159"/>
      <c r="N32" s="159"/>
      <c r="O32" s="159"/>
      <c r="P32" s="159"/>
      <c r="Q32" s="159"/>
      <c r="R32" s="159"/>
      <c r="S32" s="159"/>
      <c r="T32" s="159"/>
      <c r="U32" s="159"/>
      <c r="V32" s="159"/>
      <c r="W32" s="159"/>
      <c r="X32" s="159"/>
      <c r="Y32" s="159"/>
      <c r="Z32" s="159"/>
    </row>
    <row r="33" spans="1:26">
      <c r="A33" s="161"/>
      <c r="B33" s="159"/>
      <c r="C33" s="159"/>
      <c r="D33" s="159"/>
      <c r="E33" s="159"/>
      <c r="F33" s="159"/>
      <c r="G33" s="159"/>
      <c r="H33" s="159"/>
      <c r="I33" s="159"/>
      <c r="J33" s="159"/>
      <c r="K33" s="159"/>
      <c r="L33" s="161"/>
      <c r="M33" s="159"/>
      <c r="N33" s="159"/>
      <c r="O33" s="159"/>
      <c r="P33" s="159"/>
      <c r="Q33" s="159"/>
      <c r="R33" s="159"/>
      <c r="S33" s="159"/>
      <c r="T33" s="159"/>
      <c r="U33" s="159"/>
      <c r="V33" s="159"/>
      <c r="W33" s="159"/>
      <c r="X33" s="159"/>
      <c r="Y33" s="159"/>
      <c r="Z33" s="159"/>
    </row>
    <row r="34" spans="1:26">
      <c r="A34" s="161"/>
      <c r="B34" s="159"/>
      <c r="C34" s="159"/>
      <c r="D34" s="159"/>
      <c r="E34" s="159"/>
      <c r="F34" s="159"/>
      <c r="G34" s="159"/>
      <c r="H34" s="159"/>
      <c r="I34" s="159"/>
      <c r="J34" s="159"/>
      <c r="K34" s="159"/>
      <c r="L34" s="161"/>
      <c r="M34" s="159"/>
      <c r="N34" s="159"/>
      <c r="O34" s="159"/>
      <c r="P34" s="159"/>
      <c r="Q34" s="159"/>
      <c r="R34" s="159"/>
      <c r="S34" s="159"/>
      <c r="T34" s="159"/>
      <c r="U34" s="159"/>
      <c r="V34" s="159"/>
      <c r="W34" s="159"/>
      <c r="X34" s="159"/>
      <c r="Y34" s="159"/>
      <c r="Z34" s="159"/>
    </row>
    <row r="35" spans="1:26">
      <c r="A35" s="161"/>
      <c r="B35" s="159"/>
      <c r="C35" s="159"/>
      <c r="D35" s="159"/>
      <c r="E35" s="159"/>
      <c r="F35" s="159"/>
      <c r="G35" s="159"/>
      <c r="H35" s="159"/>
      <c r="I35" s="159"/>
      <c r="J35" s="159"/>
      <c r="K35" s="159"/>
      <c r="L35" s="161"/>
      <c r="M35" s="159"/>
      <c r="N35" s="159"/>
      <c r="O35" s="159"/>
      <c r="P35" s="159"/>
      <c r="Q35" s="159"/>
      <c r="R35" s="159"/>
      <c r="S35" s="159"/>
      <c r="T35" s="159"/>
      <c r="U35" s="159"/>
      <c r="V35" s="159"/>
      <c r="W35" s="159"/>
      <c r="X35" s="159"/>
      <c r="Y35" s="159"/>
      <c r="Z35" s="159"/>
    </row>
    <row r="36" spans="1:26">
      <c r="A36" s="161"/>
      <c r="B36" s="159"/>
      <c r="C36" s="159"/>
      <c r="D36" s="159"/>
      <c r="E36" s="159"/>
      <c r="F36" s="159"/>
      <c r="G36" s="159"/>
      <c r="H36" s="159"/>
      <c r="I36" s="159"/>
      <c r="J36" s="159"/>
      <c r="K36" s="159"/>
      <c r="L36" s="161"/>
      <c r="M36" s="159"/>
      <c r="N36" s="159"/>
      <c r="O36" s="159"/>
      <c r="P36" s="159"/>
      <c r="Q36" s="159"/>
      <c r="R36" s="159"/>
      <c r="S36" s="159"/>
      <c r="T36" s="159"/>
      <c r="U36" s="159"/>
      <c r="V36" s="159"/>
      <c r="W36" s="159"/>
      <c r="X36" s="159"/>
      <c r="Y36" s="159"/>
      <c r="Z36" s="159"/>
    </row>
    <row r="37" spans="1:26">
      <c r="A37" s="161"/>
      <c r="B37" s="159"/>
      <c r="C37" s="159"/>
      <c r="D37" s="159"/>
      <c r="E37" s="159"/>
      <c r="F37" s="159"/>
      <c r="G37" s="159"/>
      <c r="H37" s="159"/>
      <c r="I37" s="159"/>
      <c r="J37" s="159"/>
      <c r="K37" s="159"/>
      <c r="L37" s="161"/>
      <c r="M37" s="159"/>
      <c r="N37" s="159"/>
      <c r="O37" s="159"/>
      <c r="P37" s="159"/>
      <c r="Q37" s="159"/>
      <c r="R37" s="159"/>
      <c r="S37" s="159"/>
      <c r="T37" s="159"/>
      <c r="U37" s="159"/>
      <c r="V37" s="159"/>
      <c r="W37" s="159"/>
      <c r="X37" s="159"/>
      <c r="Y37" s="159"/>
      <c r="Z37" s="159"/>
    </row>
    <row r="38" spans="1:26">
      <c r="A38" s="161"/>
      <c r="B38" s="159"/>
      <c r="C38" s="159"/>
      <c r="D38" s="159"/>
      <c r="E38" s="159"/>
      <c r="F38" s="159"/>
      <c r="G38" s="159"/>
      <c r="H38" s="159"/>
      <c r="I38" s="159"/>
      <c r="J38" s="159"/>
      <c r="K38" s="159"/>
      <c r="L38" s="161"/>
      <c r="M38" s="159"/>
      <c r="N38" s="159"/>
      <c r="O38" s="159"/>
      <c r="P38" s="159"/>
      <c r="Q38" s="159"/>
      <c r="R38" s="159"/>
      <c r="S38" s="159"/>
      <c r="T38" s="159"/>
      <c r="U38" s="159"/>
      <c r="V38" s="159"/>
      <c r="W38" s="159"/>
      <c r="X38" s="159"/>
      <c r="Y38" s="159"/>
      <c r="Z38" s="159"/>
    </row>
    <row r="39" spans="1:26">
      <c r="A39" s="161"/>
      <c r="B39" s="159"/>
      <c r="C39" s="159"/>
      <c r="D39" s="159"/>
      <c r="E39" s="159"/>
      <c r="F39" s="159"/>
      <c r="G39" s="159"/>
      <c r="H39" s="159"/>
      <c r="I39" s="159"/>
      <c r="J39" s="159"/>
      <c r="K39" s="159"/>
      <c r="L39" s="161"/>
      <c r="M39" s="159"/>
      <c r="N39" s="159"/>
      <c r="O39" s="159"/>
      <c r="P39" s="159"/>
      <c r="Q39" s="159"/>
      <c r="R39" s="159"/>
      <c r="S39" s="159"/>
      <c r="T39" s="159"/>
      <c r="U39" s="159"/>
      <c r="V39" s="159"/>
      <c r="W39" s="159"/>
      <c r="X39" s="159"/>
      <c r="Y39" s="159"/>
      <c r="Z39" s="159"/>
    </row>
    <row r="40" spans="1:26">
      <c r="A40" s="161"/>
      <c r="B40" s="159"/>
      <c r="C40" s="159"/>
      <c r="D40" s="159"/>
      <c r="E40" s="159"/>
      <c r="F40" s="159"/>
      <c r="G40" s="159"/>
      <c r="H40" s="159"/>
      <c r="I40" s="159"/>
      <c r="J40" s="159"/>
      <c r="K40" s="159"/>
      <c r="L40" s="161"/>
      <c r="M40" s="159"/>
      <c r="N40" s="159"/>
      <c r="O40" s="159"/>
      <c r="P40" s="159"/>
      <c r="Q40" s="159"/>
      <c r="R40" s="159"/>
      <c r="S40" s="159"/>
      <c r="T40" s="159"/>
      <c r="U40" s="159"/>
      <c r="V40" s="159"/>
      <c r="W40" s="159"/>
      <c r="X40" s="159"/>
      <c r="Y40" s="159"/>
      <c r="Z40" s="159"/>
    </row>
    <row r="41" spans="1:26">
      <c r="A41" s="161"/>
      <c r="B41" s="159"/>
      <c r="C41" s="159"/>
      <c r="D41" s="159"/>
      <c r="E41" s="159"/>
      <c r="F41" s="159"/>
      <c r="G41" s="159"/>
      <c r="H41" s="159"/>
      <c r="I41" s="159"/>
      <c r="J41" s="159"/>
      <c r="K41" s="159"/>
      <c r="L41" s="161"/>
      <c r="M41" s="159"/>
      <c r="N41" s="159"/>
      <c r="O41" s="159"/>
      <c r="P41" s="159"/>
      <c r="Q41" s="159"/>
      <c r="R41" s="159"/>
      <c r="S41" s="159"/>
      <c r="T41" s="159"/>
      <c r="U41" s="159"/>
      <c r="V41" s="159"/>
      <c r="W41" s="159"/>
      <c r="X41" s="159"/>
      <c r="Y41" s="159"/>
      <c r="Z41" s="159"/>
    </row>
    <row r="42" spans="1:26">
      <c r="A42" s="161"/>
      <c r="B42" s="159"/>
      <c r="C42" s="159"/>
      <c r="D42" s="159"/>
      <c r="E42" s="159"/>
      <c r="F42" s="159"/>
      <c r="G42" s="159"/>
      <c r="H42" s="159"/>
      <c r="I42" s="159"/>
      <c r="J42" s="159"/>
      <c r="K42" s="159"/>
      <c r="L42" s="161"/>
      <c r="M42" s="159"/>
      <c r="N42" s="159"/>
      <c r="O42" s="159"/>
      <c r="P42" s="159"/>
      <c r="Q42" s="159"/>
      <c r="R42" s="159"/>
      <c r="S42" s="159"/>
      <c r="T42" s="159"/>
      <c r="U42" s="159"/>
      <c r="V42" s="159"/>
      <c r="W42" s="159"/>
      <c r="X42" s="159"/>
      <c r="Y42" s="159"/>
      <c r="Z42" s="159"/>
    </row>
    <row r="43" spans="1:26">
      <c r="A43" s="161"/>
      <c r="B43" s="159"/>
      <c r="C43" s="159"/>
      <c r="D43" s="159"/>
      <c r="E43" s="159"/>
      <c r="F43" s="159"/>
      <c r="G43" s="159"/>
      <c r="H43" s="159"/>
      <c r="I43" s="159"/>
      <c r="J43" s="159"/>
      <c r="K43" s="159"/>
      <c r="L43" s="161"/>
      <c r="M43" s="159"/>
      <c r="N43" s="159"/>
      <c r="O43" s="159"/>
      <c r="P43" s="159"/>
      <c r="Q43" s="159"/>
      <c r="R43" s="159"/>
      <c r="S43" s="159"/>
      <c r="T43" s="159"/>
      <c r="U43" s="159"/>
      <c r="V43" s="159"/>
      <c r="W43" s="159"/>
      <c r="X43" s="159"/>
      <c r="Y43" s="159"/>
      <c r="Z43" s="159"/>
    </row>
    <row r="44" spans="1:26">
      <c r="A44" s="161"/>
      <c r="B44" s="159"/>
      <c r="C44" s="159"/>
      <c r="D44" s="159"/>
      <c r="E44" s="159"/>
      <c r="F44" s="159"/>
      <c r="G44" s="159"/>
      <c r="H44" s="159"/>
      <c r="I44" s="159"/>
      <c r="J44" s="159"/>
      <c r="K44" s="159"/>
      <c r="L44" s="161"/>
      <c r="M44" s="159"/>
      <c r="N44" s="159"/>
      <c r="O44" s="159"/>
      <c r="P44" s="159"/>
      <c r="Q44" s="159"/>
      <c r="R44" s="159"/>
      <c r="S44" s="159"/>
      <c r="T44" s="159"/>
      <c r="U44" s="159"/>
      <c r="V44" s="159"/>
      <c r="W44" s="159"/>
      <c r="X44" s="159"/>
      <c r="Y44" s="159"/>
      <c r="Z44" s="159"/>
    </row>
    <row r="45" spans="1:26">
      <c r="A45" s="161"/>
      <c r="B45" s="159"/>
      <c r="C45" s="159"/>
      <c r="D45" s="159"/>
      <c r="E45" s="159"/>
      <c r="F45" s="159"/>
      <c r="G45" s="159"/>
      <c r="H45" s="159"/>
      <c r="I45" s="159"/>
      <c r="J45" s="159"/>
      <c r="K45" s="159"/>
      <c r="L45" s="161"/>
      <c r="M45" s="159"/>
      <c r="N45" s="159"/>
      <c r="O45" s="159"/>
      <c r="P45" s="159"/>
      <c r="Q45" s="159"/>
      <c r="R45" s="159"/>
      <c r="S45" s="159"/>
      <c r="T45" s="159"/>
      <c r="U45" s="159"/>
      <c r="V45" s="159"/>
      <c r="W45" s="159"/>
      <c r="X45" s="159"/>
      <c r="Y45" s="159"/>
      <c r="Z45" s="159"/>
    </row>
    <row r="46" spans="1:26">
      <c r="A46" s="161"/>
      <c r="B46" s="159"/>
      <c r="C46" s="159"/>
      <c r="D46" s="159"/>
      <c r="E46" s="159"/>
      <c r="F46" s="159"/>
      <c r="G46" s="159"/>
      <c r="H46" s="159"/>
      <c r="I46" s="159"/>
      <c r="J46" s="159"/>
      <c r="K46" s="159"/>
      <c r="L46" s="161"/>
      <c r="M46" s="159"/>
      <c r="N46" s="159"/>
      <c r="O46" s="159"/>
      <c r="P46" s="159"/>
      <c r="Q46" s="159"/>
      <c r="R46" s="159"/>
      <c r="S46" s="159"/>
      <c r="T46" s="159"/>
      <c r="U46" s="159"/>
      <c r="V46" s="159"/>
      <c r="W46" s="159"/>
      <c r="X46" s="159"/>
      <c r="Y46" s="159"/>
      <c r="Z46" s="159"/>
    </row>
    <row r="47" spans="1:26">
      <c r="A47" s="161"/>
      <c r="B47" s="159"/>
      <c r="C47" s="159"/>
      <c r="D47" s="159"/>
      <c r="E47" s="159"/>
      <c r="F47" s="159"/>
      <c r="G47" s="159"/>
      <c r="H47" s="159"/>
      <c r="I47" s="159"/>
      <c r="J47" s="159"/>
      <c r="K47" s="159"/>
      <c r="L47" s="161"/>
      <c r="M47" s="159"/>
      <c r="N47" s="159"/>
      <c r="O47" s="159"/>
      <c r="P47" s="159"/>
      <c r="Q47" s="159"/>
      <c r="R47" s="159"/>
      <c r="S47" s="159"/>
      <c r="T47" s="159"/>
      <c r="U47" s="159"/>
      <c r="V47" s="159"/>
      <c r="W47" s="159"/>
      <c r="X47" s="159"/>
      <c r="Y47" s="159"/>
      <c r="Z47" s="159"/>
    </row>
    <row r="48" spans="1:26">
      <c r="A48" s="161"/>
      <c r="B48" s="159"/>
      <c r="C48" s="159"/>
      <c r="D48" s="159"/>
      <c r="E48" s="159"/>
      <c r="F48" s="159"/>
      <c r="G48" s="159"/>
      <c r="H48" s="159"/>
      <c r="I48" s="159"/>
      <c r="J48" s="159"/>
      <c r="K48" s="159"/>
      <c r="L48" s="161"/>
      <c r="M48" s="159"/>
      <c r="N48" s="159"/>
      <c r="O48" s="159"/>
      <c r="P48" s="159"/>
      <c r="Q48" s="159"/>
      <c r="R48" s="159"/>
      <c r="S48" s="159"/>
      <c r="T48" s="159"/>
      <c r="U48" s="159"/>
      <c r="V48" s="159"/>
      <c r="W48" s="159"/>
      <c r="X48" s="159"/>
      <c r="Y48" s="159"/>
      <c r="Z48" s="159"/>
    </row>
    <row r="49" spans="1:26">
      <c r="A49" s="161"/>
      <c r="B49" s="159"/>
      <c r="C49" s="159"/>
      <c r="D49" s="159"/>
      <c r="E49" s="159"/>
      <c r="F49" s="159"/>
      <c r="G49" s="159"/>
      <c r="H49" s="159"/>
      <c r="I49" s="159"/>
      <c r="J49" s="159"/>
      <c r="K49" s="159"/>
      <c r="L49" s="161"/>
      <c r="M49" s="159"/>
      <c r="N49" s="159"/>
      <c r="O49" s="159"/>
      <c r="P49" s="159"/>
      <c r="Q49" s="159"/>
      <c r="R49" s="159"/>
      <c r="S49" s="159"/>
      <c r="T49" s="159"/>
      <c r="U49" s="159"/>
      <c r="V49" s="159"/>
      <c r="W49" s="159"/>
      <c r="X49" s="159"/>
      <c r="Y49" s="159"/>
      <c r="Z49" s="159"/>
    </row>
    <row r="50" spans="1:26">
      <c r="A50" s="161"/>
      <c r="B50" s="159"/>
      <c r="C50" s="159"/>
      <c r="D50" s="159"/>
      <c r="E50" s="159"/>
      <c r="F50" s="159"/>
      <c r="G50" s="159"/>
      <c r="H50" s="159"/>
      <c r="I50" s="159"/>
      <c r="J50" s="159"/>
      <c r="K50" s="159"/>
      <c r="L50" s="161"/>
      <c r="M50" s="159"/>
      <c r="N50" s="159"/>
      <c r="O50" s="159"/>
      <c r="P50" s="159"/>
      <c r="Q50" s="159"/>
      <c r="R50" s="159"/>
      <c r="S50" s="159"/>
      <c r="T50" s="159"/>
      <c r="U50" s="159"/>
      <c r="V50" s="159"/>
      <c r="W50" s="159"/>
      <c r="X50" s="159"/>
      <c r="Y50" s="159"/>
      <c r="Z50" s="159"/>
    </row>
    <row r="51" spans="1:26">
      <c r="A51" s="161"/>
      <c r="B51" s="159"/>
      <c r="C51" s="159"/>
      <c r="D51" s="159"/>
      <c r="E51" s="159"/>
      <c r="F51" s="159"/>
      <c r="G51" s="159"/>
      <c r="H51" s="159"/>
      <c r="I51" s="159"/>
      <c r="J51" s="159"/>
      <c r="K51" s="159"/>
      <c r="L51" s="161"/>
      <c r="M51" s="159"/>
      <c r="N51" s="159"/>
      <c r="O51" s="159"/>
      <c r="P51" s="159"/>
      <c r="Q51" s="159"/>
      <c r="R51" s="159"/>
      <c r="S51" s="159"/>
      <c r="T51" s="159"/>
      <c r="U51" s="159"/>
      <c r="V51" s="159"/>
      <c r="W51" s="159"/>
      <c r="X51" s="159"/>
      <c r="Y51" s="159"/>
      <c r="Z51" s="159"/>
    </row>
    <row r="52" spans="1:26">
      <c r="A52" s="161"/>
      <c r="B52" s="159"/>
      <c r="C52" s="159"/>
      <c r="D52" s="159"/>
      <c r="E52" s="159"/>
      <c r="F52" s="159"/>
      <c r="G52" s="159"/>
      <c r="H52" s="159"/>
      <c r="I52" s="159"/>
      <c r="J52" s="159"/>
      <c r="K52" s="159"/>
      <c r="L52" s="161"/>
      <c r="M52" s="159"/>
      <c r="N52" s="159"/>
      <c r="O52" s="159"/>
      <c r="P52" s="159"/>
      <c r="Q52" s="159"/>
      <c r="R52" s="159"/>
      <c r="S52" s="159"/>
      <c r="T52" s="159"/>
      <c r="U52" s="159"/>
      <c r="V52" s="159"/>
      <c r="W52" s="159"/>
      <c r="X52" s="159"/>
      <c r="Y52" s="159"/>
      <c r="Z52" s="159"/>
    </row>
    <row r="53" spans="1:26">
      <c r="A53" s="161"/>
      <c r="B53" s="159"/>
      <c r="C53" s="159"/>
      <c r="D53" s="159"/>
      <c r="E53" s="159"/>
      <c r="F53" s="159"/>
      <c r="G53" s="159"/>
      <c r="H53" s="159"/>
      <c r="I53" s="159"/>
      <c r="J53" s="159"/>
      <c r="K53" s="159"/>
      <c r="L53" s="161"/>
      <c r="M53" s="159"/>
      <c r="N53" s="159"/>
      <c r="O53" s="159"/>
      <c r="P53" s="159"/>
      <c r="Q53" s="159"/>
      <c r="R53" s="159"/>
      <c r="S53" s="159"/>
      <c r="T53" s="159"/>
      <c r="U53" s="159"/>
      <c r="V53" s="159"/>
      <c r="W53" s="159"/>
      <c r="X53" s="159"/>
      <c r="Y53" s="159"/>
      <c r="Z53" s="159"/>
    </row>
    <row r="54" spans="1:26">
      <c r="A54" s="161"/>
      <c r="B54" s="159"/>
      <c r="C54" s="159"/>
      <c r="D54" s="159"/>
      <c r="E54" s="159"/>
      <c r="F54" s="159"/>
      <c r="G54" s="159"/>
      <c r="H54" s="159"/>
      <c r="I54" s="159"/>
      <c r="J54" s="159"/>
      <c r="K54" s="159"/>
      <c r="L54" s="161"/>
      <c r="M54" s="159"/>
      <c r="N54" s="159"/>
      <c r="O54" s="159"/>
      <c r="P54" s="159"/>
      <c r="Q54" s="159"/>
      <c r="R54" s="159"/>
      <c r="S54" s="159"/>
      <c r="T54" s="159"/>
      <c r="U54" s="159"/>
      <c r="V54" s="159"/>
      <c r="W54" s="159"/>
      <c r="X54" s="159"/>
      <c r="Y54" s="159"/>
      <c r="Z54" s="159"/>
    </row>
    <row r="55" spans="1:26">
      <c r="A55" s="161"/>
      <c r="B55" s="159"/>
      <c r="C55" s="159"/>
      <c r="D55" s="159"/>
      <c r="E55" s="159"/>
      <c r="F55" s="159"/>
      <c r="G55" s="159"/>
      <c r="H55" s="159"/>
      <c r="I55" s="159"/>
      <c r="J55" s="159"/>
      <c r="K55" s="159"/>
      <c r="L55" s="161"/>
      <c r="M55" s="159"/>
      <c r="N55" s="159"/>
      <c r="O55" s="159"/>
      <c r="P55" s="159"/>
      <c r="Q55" s="159"/>
      <c r="R55" s="159"/>
      <c r="S55" s="159"/>
      <c r="T55" s="159"/>
      <c r="U55" s="159"/>
      <c r="V55" s="159"/>
      <c r="W55" s="159"/>
      <c r="X55" s="159"/>
      <c r="Y55" s="159"/>
      <c r="Z55" s="159"/>
    </row>
    <row r="56" spans="1:26">
      <c r="A56" s="161"/>
      <c r="B56" s="159"/>
      <c r="C56" s="159"/>
      <c r="D56" s="159"/>
      <c r="E56" s="159"/>
      <c r="F56" s="159"/>
      <c r="G56" s="159"/>
      <c r="H56" s="159"/>
      <c r="I56" s="159"/>
      <c r="J56" s="159"/>
      <c r="K56" s="159"/>
      <c r="L56" s="161"/>
      <c r="M56" s="159"/>
      <c r="N56" s="159"/>
      <c r="O56" s="159"/>
      <c r="P56" s="159"/>
      <c r="Q56" s="159"/>
      <c r="R56" s="159"/>
      <c r="S56" s="159"/>
      <c r="T56" s="159"/>
      <c r="U56" s="159"/>
      <c r="V56" s="159"/>
      <c r="W56" s="159"/>
      <c r="X56" s="159"/>
      <c r="Y56" s="159"/>
      <c r="Z56" s="159"/>
    </row>
    <row r="57" spans="1:26">
      <c r="A57" s="161"/>
      <c r="B57" s="159"/>
      <c r="C57" s="159"/>
      <c r="D57" s="159"/>
      <c r="E57" s="159"/>
      <c r="F57" s="159"/>
      <c r="G57" s="159"/>
      <c r="H57" s="159"/>
      <c r="I57" s="159"/>
      <c r="J57" s="159"/>
      <c r="K57" s="159"/>
      <c r="L57" s="161"/>
      <c r="M57" s="159"/>
      <c r="N57" s="159"/>
      <c r="O57" s="159"/>
      <c r="P57" s="159"/>
      <c r="Q57" s="159"/>
      <c r="R57" s="159"/>
      <c r="S57" s="159"/>
      <c r="T57" s="159"/>
      <c r="U57" s="159"/>
      <c r="V57" s="159"/>
      <c r="W57" s="159"/>
      <c r="X57" s="159"/>
      <c r="Y57" s="159"/>
      <c r="Z57" s="159"/>
    </row>
    <row r="58" spans="1:26">
      <c r="A58" s="161"/>
      <c r="B58" s="159"/>
      <c r="C58" s="159"/>
      <c r="D58" s="159"/>
      <c r="E58" s="159"/>
      <c r="F58" s="159"/>
      <c r="G58" s="159"/>
      <c r="H58" s="159"/>
      <c r="I58" s="159"/>
      <c r="J58" s="159"/>
      <c r="K58" s="159"/>
      <c r="L58" s="161"/>
      <c r="M58" s="159"/>
      <c r="N58" s="159"/>
      <c r="O58" s="159"/>
      <c r="P58" s="159"/>
      <c r="Q58" s="159"/>
      <c r="R58" s="159"/>
      <c r="S58" s="159"/>
      <c r="T58" s="159"/>
      <c r="U58" s="159"/>
      <c r="V58" s="159"/>
      <c r="W58" s="159"/>
      <c r="X58" s="159"/>
      <c r="Y58" s="159"/>
      <c r="Z58" s="159"/>
    </row>
  </sheetData>
  <sheetProtection algorithmName="SHA-512" hashValue="r8Sl8BvZviueVP3Do/WZ0As/1XYWWW/RRgx6L5aEBatmEPvyZmg9GI1TnP+WPoJjFLYh1QlNBu5IWzTn80/KKg==" saltValue="GUpiCYW+G/G5IWxJ1asq6g==" spinCount="100000" sheet="1" selectLockedCells="1"/>
  <protectedRanges>
    <protectedRange sqref="F25:G29" name="Range15"/>
    <protectedRange sqref="D8:E8 P11 U9:U11 G8:K8 N7:U8 B7:K7" name="Range1"/>
  </protectedRanges>
  <mergeCells count="45">
    <mergeCell ref="B29:F29"/>
    <mergeCell ref="J29:K29"/>
    <mergeCell ref="B26:H26"/>
    <mergeCell ref="J26:K26"/>
    <mergeCell ref="B27:H27"/>
    <mergeCell ref="J27:K27"/>
    <mergeCell ref="B28:H28"/>
    <mergeCell ref="J28:K28"/>
    <mergeCell ref="B22:E22"/>
    <mergeCell ref="F22:H22"/>
    <mergeCell ref="I22:K22"/>
    <mergeCell ref="Q22:W25"/>
    <mergeCell ref="B23:E23"/>
    <mergeCell ref="F23:H23"/>
    <mergeCell ref="I23:K23"/>
    <mergeCell ref="B20:E20"/>
    <mergeCell ref="F20:H20"/>
    <mergeCell ref="I20:K20"/>
    <mergeCell ref="B21:E21"/>
    <mergeCell ref="F21:H21"/>
    <mergeCell ref="I21:K21"/>
    <mergeCell ref="B17:G17"/>
    <mergeCell ref="B18:E18"/>
    <mergeCell ref="F18:K18"/>
    <mergeCell ref="B19:E19"/>
    <mergeCell ref="F19:H19"/>
    <mergeCell ref="I19:K19"/>
    <mergeCell ref="B13:I13"/>
    <mergeCell ref="J13:K13"/>
    <mergeCell ref="B14:I14"/>
    <mergeCell ref="J14:K14"/>
    <mergeCell ref="B15:I15"/>
    <mergeCell ref="J15:K15"/>
    <mergeCell ref="B10:I10"/>
    <mergeCell ref="J10:K10"/>
    <mergeCell ref="B11:I11"/>
    <mergeCell ref="J11:K11"/>
    <mergeCell ref="B12:I12"/>
    <mergeCell ref="J12:K12"/>
    <mergeCell ref="B4:L4"/>
    <mergeCell ref="P5:R5"/>
    <mergeCell ref="B8:I8"/>
    <mergeCell ref="J8:K8"/>
    <mergeCell ref="B9:I9"/>
    <mergeCell ref="J9:K9"/>
  </mergeCells>
  <dataValidations count="1">
    <dataValidation type="list" allowBlank="1" prompt="Input value" sqref="J9:K14 JF9:JG14 TB9:TC14 ACX9:ACY14 AMT9:AMU14 AWP9:AWQ14 BGL9:BGM14 BQH9:BQI14 CAD9:CAE14 CJZ9:CKA14 CTV9:CTW14 DDR9:DDS14 DNN9:DNO14 DXJ9:DXK14 EHF9:EHG14 ERB9:ERC14 FAX9:FAY14 FKT9:FKU14 FUP9:FUQ14 GEL9:GEM14 GOH9:GOI14 GYD9:GYE14 HHZ9:HIA14 HRV9:HRW14 IBR9:IBS14 ILN9:ILO14 IVJ9:IVK14 JFF9:JFG14 JPB9:JPC14 JYX9:JYY14 KIT9:KIU14 KSP9:KSQ14 LCL9:LCM14 LMH9:LMI14 LWD9:LWE14 MFZ9:MGA14 MPV9:MPW14 MZR9:MZS14 NJN9:NJO14 NTJ9:NTK14 ODF9:ODG14 ONB9:ONC14 OWX9:OWY14 PGT9:PGU14 PQP9:PQQ14 QAL9:QAM14 QKH9:QKI14 QUD9:QUE14 RDZ9:REA14 RNV9:RNW14 RXR9:RXS14 SHN9:SHO14 SRJ9:SRK14 TBF9:TBG14 TLB9:TLC14 TUX9:TUY14 UET9:UEU14 UOP9:UOQ14 UYL9:UYM14 VIH9:VII14 VSD9:VSE14 WBZ9:WCA14 WLV9:WLW14 WVR9:WVS14 J65545:K65550 JF65545:JG65550 TB65545:TC65550 ACX65545:ACY65550 AMT65545:AMU65550 AWP65545:AWQ65550 BGL65545:BGM65550 BQH65545:BQI65550 CAD65545:CAE65550 CJZ65545:CKA65550 CTV65545:CTW65550 DDR65545:DDS65550 DNN65545:DNO65550 DXJ65545:DXK65550 EHF65545:EHG65550 ERB65545:ERC65550 FAX65545:FAY65550 FKT65545:FKU65550 FUP65545:FUQ65550 GEL65545:GEM65550 GOH65545:GOI65550 GYD65545:GYE65550 HHZ65545:HIA65550 HRV65545:HRW65550 IBR65545:IBS65550 ILN65545:ILO65550 IVJ65545:IVK65550 JFF65545:JFG65550 JPB65545:JPC65550 JYX65545:JYY65550 KIT65545:KIU65550 KSP65545:KSQ65550 LCL65545:LCM65550 LMH65545:LMI65550 LWD65545:LWE65550 MFZ65545:MGA65550 MPV65545:MPW65550 MZR65545:MZS65550 NJN65545:NJO65550 NTJ65545:NTK65550 ODF65545:ODG65550 ONB65545:ONC65550 OWX65545:OWY65550 PGT65545:PGU65550 PQP65545:PQQ65550 QAL65545:QAM65550 QKH65545:QKI65550 QUD65545:QUE65550 RDZ65545:REA65550 RNV65545:RNW65550 RXR65545:RXS65550 SHN65545:SHO65550 SRJ65545:SRK65550 TBF65545:TBG65550 TLB65545:TLC65550 TUX65545:TUY65550 UET65545:UEU65550 UOP65545:UOQ65550 UYL65545:UYM65550 VIH65545:VII65550 VSD65545:VSE65550 WBZ65545:WCA65550 WLV65545:WLW65550 WVR65545:WVS65550 J131081:K131086 JF131081:JG131086 TB131081:TC131086 ACX131081:ACY131086 AMT131081:AMU131086 AWP131081:AWQ131086 BGL131081:BGM131086 BQH131081:BQI131086 CAD131081:CAE131086 CJZ131081:CKA131086 CTV131081:CTW131086 DDR131081:DDS131086 DNN131081:DNO131086 DXJ131081:DXK131086 EHF131081:EHG131086 ERB131081:ERC131086 FAX131081:FAY131086 FKT131081:FKU131086 FUP131081:FUQ131086 GEL131081:GEM131086 GOH131081:GOI131086 GYD131081:GYE131086 HHZ131081:HIA131086 HRV131081:HRW131086 IBR131081:IBS131086 ILN131081:ILO131086 IVJ131081:IVK131086 JFF131081:JFG131086 JPB131081:JPC131086 JYX131081:JYY131086 KIT131081:KIU131086 KSP131081:KSQ131086 LCL131081:LCM131086 LMH131081:LMI131086 LWD131081:LWE131086 MFZ131081:MGA131086 MPV131081:MPW131086 MZR131081:MZS131086 NJN131081:NJO131086 NTJ131081:NTK131086 ODF131081:ODG131086 ONB131081:ONC131086 OWX131081:OWY131086 PGT131081:PGU131086 PQP131081:PQQ131086 QAL131081:QAM131086 QKH131081:QKI131086 QUD131081:QUE131086 RDZ131081:REA131086 RNV131081:RNW131086 RXR131081:RXS131086 SHN131081:SHO131086 SRJ131081:SRK131086 TBF131081:TBG131086 TLB131081:TLC131086 TUX131081:TUY131086 UET131081:UEU131086 UOP131081:UOQ131086 UYL131081:UYM131086 VIH131081:VII131086 VSD131081:VSE131086 WBZ131081:WCA131086 WLV131081:WLW131086 WVR131081:WVS131086 J196617:K196622 JF196617:JG196622 TB196617:TC196622 ACX196617:ACY196622 AMT196617:AMU196622 AWP196617:AWQ196622 BGL196617:BGM196622 BQH196617:BQI196622 CAD196617:CAE196622 CJZ196617:CKA196622 CTV196617:CTW196622 DDR196617:DDS196622 DNN196617:DNO196622 DXJ196617:DXK196622 EHF196617:EHG196622 ERB196617:ERC196622 FAX196617:FAY196622 FKT196617:FKU196622 FUP196617:FUQ196622 GEL196617:GEM196622 GOH196617:GOI196622 GYD196617:GYE196622 HHZ196617:HIA196622 HRV196617:HRW196622 IBR196617:IBS196622 ILN196617:ILO196622 IVJ196617:IVK196622 JFF196617:JFG196622 JPB196617:JPC196622 JYX196617:JYY196622 KIT196617:KIU196622 KSP196617:KSQ196622 LCL196617:LCM196622 LMH196617:LMI196622 LWD196617:LWE196622 MFZ196617:MGA196622 MPV196617:MPW196622 MZR196617:MZS196622 NJN196617:NJO196622 NTJ196617:NTK196622 ODF196617:ODG196622 ONB196617:ONC196622 OWX196617:OWY196622 PGT196617:PGU196622 PQP196617:PQQ196622 QAL196617:QAM196622 QKH196617:QKI196622 QUD196617:QUE196622 RDZ196617:REA196622 RNV196617:RNW196622 RXR196617:RXS196622 SHN196617:SHO196622 SRJ196617:SRK196622 TBF196617:TBG196622 TLB196617:TLC196622 TUX196617:TUY196622 UET196617:UEU196622 UOP196617:UOQ196622 UYL196617:UYM196622 VIH196617:VII196622 VSD196617:VSE196622 WBZ196617:WCA196622 WLV196617:WLW196622 WVR196617:WVS196622 J262153:K262158 JF262153:JG262158 TB262153:TC262158 ACX262153:ACY262158 AMT262153:AMU262158 AWP262153:AWQ262158 BGL262153:BGM262158 BQH262153:BQI262158 CAD262153:CAE262158 CJZ262153:CKA262158 CTV262153:CTW262158 DDR262153:DDS262158 DNN262153:DNO262158 DXJ262153:DXK262158 EHF262153:EHG262158 ERB262153:ERC262158 FAX262153:FAY262158 FKT262153:FKU262158 FUP262153:FUQ262158 GEL262153:GEM262158 GOH262153:GOI262158 GYD262153:GYE262158 HHZ262153:HIA262158 HRV262153:HRW262158 IBR262153:IBS262158 ILN262153:ILO262158 IVJ262153:IVK262158 JFF262153:JFG262158 JPB262153:JPC262158 JYX262153:JYY262158 KIT262153:KIU262158 KSP262153:KSQ262158 LCL262153:LCM262158 LMH262153:LMI262158 LWD262153:LWE262158 MFZ262153:MGA262158 MPV262153:MPW262158 MZR262153:MZS262158 NJN262153:NJO262158 NTJ262153:NTK262158 ODF262153:ODG262158 ONB262153:ONC262158 OWX262153:OWY262158 PGT262153:PGU262158 PQP262153:PQQ262158 QAL262153:QAM262158 QKH262153:QKI262158 QUD262153:QUE262158 RDZ262153:REA262158 RNV262153:RNW262158 RXR262153:RXS262158 SHN262153:SHO262158 SRJ262153:SRK262158 TBF262153:TBG262158 TLB262153:TLC262158 TUX262153:TUY262158 UET262153:UEU262158 UOP262153:UOQ262158 UYL262153:UYM262158 VIH262153:VII262158 VSD262153:VSE262158 WBZ262153:WCA262158 WLV262153:WLW262158 WVR262153:WVS262158 J327689:K327694 JF327689:JG327694 TB327689:TC327694 ACX327689:ACY327694 AMT327689:AMU327694 AWP327689:AWQ327694 BGL327689:BGM327694 BQH327689:BQI327694 CAD327689:CAE327694 CJZ327689:CKA327694 CTV327689:CTW327694 DDR327689:DDS327694 DNN327689:DNO327694 DXJ327689:DXK327694 EHF327689:EHG327694 ERB327689:ERC327694 FAX327689:FAY327694 FKT327689:FKU327694 FUP327689:FUQ327694 GEL327689:GEM327694 GOH327689:GOI327694 GYD327689:GYE327694 HHZ327689:HIA327694 HRV327689:HRW327694 IBR327689:IBS327694 ILN327689:ILO327694 IVJ327689:IVK327694 JFF327689:JFG327694 JPB327689:JPC327694 JYX327689:JYY327694 KIT327689:KIU327694 KSP327689:KSQ327694 LCL327689:LCM327694 LMH327689:LMI327694 LWD327689:LWE327694 MFZ327689:MGA327694 MPV327689:MPW327694 MZR327689:MZS327694 NJN327689:NJO327694 NTJ327689:NTK327694 ODF327689:ODG327694 ONB327689:ONC327694 OWX327689:OWY327694 PGT327689:PGU327694 PQP327689:PQQ327694 QAL327689:QAM327694 QKH327689:QKI327694 QUD327689:QUE327694 RDZ327689:REA327694 RNV327689:RNW327694 RXR327689:RXS327694 SHN327689:SHO327694 SRJ327689:SRK327694 TBF327689:TBG327694 TLB327689:TLC327694 TUX327689:TUY327694 UET327689:UEU327694 UOP327689:UOQ327694 UYL327689:UYM327694 VIH327689:VII327694 VSD327689:VSE327694 WBZ327689:WCA327694 WLV327689:WLW327694 WVR327689:WVS327694 J393225:K393230 JF393225:JG393230 TB393225:TC393230 ACX393225:ACY393230 AMT393225:AMU393230 AWP393225:AWQ393230 BGL393225:BGM393230 BQH393225:BQI393230 CAD393225:CAE393230 CJZ393225:CKA393230 CTV393225:CTW393230 DDR393225:DDS393230 DNN393225:DNO393230 DXJ393225:DXK393230 EHF393225:EHG393230 ERB393225:ERC393230 FAX393225:FAY393230 FKT393225:FKU393230 FUP393225:FUQ393230 GEL393225:GEM393230 GOH393225:GOI393230 GYD393225:GYE393230 HHZ393225:HIA393230 HRV393225:HRW393230 IBR393225:IBS393230 ILN393225:ILO393230 IVJ393225:IVK393230 JFF393225:JFG393230 JPB393225:JPC393230 JYX393225:JYY393230 KIT393225:KIU393230 KSP393225:KSQ393230 LCL393225:LCM393230 LMH393225:LMI393230 LWD393225:LWE393230 MFZ393225:MGA393230 MPV393225:MPW393230 MZR393225:MZS393230 NJN393225:NJO393230 NTJ393225:NTK393230 ODF393225:ODG393230 ONB393225:ONC393230 OWX393225:OWY393230 PGT393225:PGU393230 PQP393225:PQQ393230 QAL393225:QAM393230 QKH393225:QKI393230 QUD393225:QUE393230 RDZ393225:REA393230 RNV393225:RNW393230 RXR393225:RXS393230 SHN393225:SHO393230 SRJ393225:SRK393230 TBF393225:TBG393230 TLB393225:TLC393230 TUX393225:TUY393230 UET393225:UEU393230 UOP393225:UOQ393230 UYL393225:UYM393230 VIH393225:VII393230 VSD393225:VSE393230 WBZ393225:WCA393230 WLV393225:WLW393230 WVR393225:WVS393230 J458761:K458766 JF458761:JG458766 TB458761:TC458766 ACX458761:ACY458766 AMT458761:AMU458766 AWP458761:AWQ458766 BGL458761:BGM458766 BQH458761:BQI458766 CAD458761:CAE458766 CJZ458761:CKA458766 CTV458761:CTW458766 DDR458761:DDS458766 DNN458761:DNO458766 DXJ458761:DXK458766 EHF458761:EHG458766 ERB458761:ERC458766 FAX458761:FAY458766 FKT458761:FKU458766 FUP458761:FUQ458766 GEL458761:GEM458766 GOH458761:GOI458766 GYD458761:GYE458766 HHZ458761:HIA458766 HRV458761:HRW458766 IBR458761:IBS458766 ILN458761:ILO458766 IVJ458761:IVK458766 JFF458761:JFG458766 JPB458761:JPC458766 JYX458761:JYY458766 KIT458761:KIU458766 KSP458761:KSQ458766 LCL458761:LCM458766 LMH458761:LMI458766 LWD458761:LWE458766 MFZ458761:MGA458766 MPV458761:MPW458766 MZR458761:MZS458766 NJN458761:NJO458766 NTJ458761:NTK458766 ODF458761:ODG458766 ONB458761:ONC458766 OWX458761:OWY458766 PGT458761:PGU458766 PQP458761:PQQ458766 QAL458761:QAM458766 QKH458761:QKI458766 QUD458761:QUE458766 RDZ458761:REA458766 RNV458761:RNW458766 RXR458761:RXS458766 SHN458761:SHO458766 SRJ458761:SRK458766 TBF458761:TBG458766 TLB458761:TLC458766 TUX458761:TUY458766 UET458761:UEU458766 UOP458761:UOQ458766 UYL458761:UYM458766 VIH458761:VII458766 VSD458761:VSE458766 WBZ458761:WCA458766 WLV458761:WLW458766 WVR458761:WVS458766 J524297:K524302 JF524297:JG524302 TB524297:TC524302 ACX524297:ACY524302 AMT524297:AMU524302 AWP524297:AWQ524302 BGL524297:BGM524302 BQH524297:BQI524302 CAD524297:CAE524302 CJZ524297:CKA524302 CTV524297:CTW524302 DDR524297:DDS524302 DNN524297:DNO524302 DXJ524297:DXK524302 EHF524297:EHG524302 ERB524297:ERC524302 FAX524297:FAY524302 FKT524297:FKU524302 FUP524297:FUQ524302 GEL524297:GEM524302 GOH524297:GOI524302 GYD524297:GYE524302 HHZ524297:HIA524302 HRV524297:HRW524302 IBR524297:IBS524302 ILN524297:ILO524302 IVJ524297:IVK524302 JFF524297:JFG524302 JPB524297:JPC524302 JYX524297:JYY524302 KIT524297:KIU524302 KSP524297:KSQ524302 LCL524297:LCM524302 LMH524297:LMI524302 LWD524297:LWE524302 MFZ524297:MGA524302 MPV524297:MPW524302 MZR524297:MZS524302 NJN524297:NJO524302 NTJ524297:NTK524302 ODF524297:ODG524302 ONB524297:ONC524302 OWX524297:OWY524302 PGT524297:PGU524302 PQP524297:PQQ524302 QAL524297:QAM524302 QKH524297:QKI524302 QUD524297:QUE524302 RDZ524297:REA524302 RNV524297:RNW524302 RXR524297:RXS524302 SHN524297:SHO524302 SRJ524297:SRK524302 TBF524297:TBG524302 TLB524297:TLC524302 TUX524297:TUY524302 UET524297:UEU524302 UOP524297:UOQ524302 UYL524297:UYM524302 VIH524297:VII524302 VSD524297:VSE524302 WBZ524297:WCA524302 WLV524297:WLW524302 WVR524297:WVS524302 J589833:K589838 JF589833:JG589838 TB589833:TC589838 ACX589833:ACY589838 AMT589833:AMU589838 AWP589833:AWQ589838 BGL589833:BGM589838 BQH589833:BQI589838 CAD589833:CAE589838 CJZ589833:CKA589838 CTV589833:CTW589838 DDR589833:DDS589838 DNN589833:DNO589838 DXJ589833:DXK589838 EHF589833:EHG589838 ERB589833:ERC589838 FAX589833:FAY589838 FKT589833:FKU589838 FUP589833:FUQ589838 GEL589833:GEM589838 GOH589833:GOI589838 GYD589833:GYE589838 HHZ589833:HIA589838 HRV589833:HRW589838 IBR589833:IBS589838 ILN589833:ILO589838 IVJ589833:IVK589838 JFF589833:JFG589838 JPB589833:JPC589838 JYX589833:JYY589838 KIT589833:KIU589838 KSP589833:KSQ589838 LCL589833:LCM589838 LMH589833:LMI589838 LWD589833:LWE589838 MFZ589833:MGA589838 MPV589833:MPW589838 MZR589833:MZS589838 NJN589833:NJO589838 NTJ589833:NTK589838 ODF589833:ODG589838 ONB589833:ONC589838 OWX589833:OWY589838 PGT589833:PGU589838 PQP589833:PQQ589838 QAL589833:QAM589838 QKH589833:QKI589838 QUD589833:QUE589838 RDZ589833:REA589838 RNV589833:RNW589838 RXR589833:RXS589838 SHN589833:SHO589838 SRJ589833:SRK589838 TBF589833:TBG589838 TLB589833:TLC589838 TUX589833:TUY589838 UET589833:UEU589838 UOP589833:UOQ589838 UYL589833:UYM589838 VIH589833:VII589838 VSD589833:VSE589838 WBZ589833:WCA589838 WLV589833:WLW589838 WVR589833:WVS589838 J655369:K655374 JF655369:JG655374 TB655369:TC655374 ACX655369:ACY655374 AMT655369:AMU655374 AWP655369:AWQ655374 BGL655369:BGM655374 BQH655369:BQI655374 CAD655369:CAE655374 CJZ655369:CKA655374 CTV655369:CTW655374 DDR655369:DDS655374 DNN655369:DNO655374 DXJ655369:DXK655374 EHF655369:EHG655374 ERB655369:ERC655374 FAX655369:FAY655374 FKT655369:FKU655374 FUP655369:FUQ655374 GEL655369:GEM655374 GOH655369:GOI655374 GYD655369:GYE655374 HHZ655369:HIA655374 HRV655369:HRW655374 IBR655369:IBS655374 ILN655369:ILO655374 IVJ655369:IVK655374 JFF655369:JFG655374 JPB655369:JPC655374 JYX655369:JYY655374 KIT655369:KIU655374 KSP655369:KSQ655374 LCL655369:LCM655374 LMH655369:LMI655374 LWD655369:LWE655374 MFZ655369:MGA655374 MPV655369:MPW655374 MZR655369:MZS655374 NJN655369:NJO655374 NTJ655369:NTK655374 ODF655369:ODG655374 ONB655369:ONC655374 OWX655369:OWY655374 PGT655369:PGU655374 PQP655369:PQQ655374 QAL655369:QAM655374 QKH655369:QKI655374 QUD655369:QUE655374 RDZ655369:REA655374 RNV655369:RNW655374 RXR655369:RXS655374 SHN655369:SHO655374 SRJ655369:SRK655374 TBF655369:TBG655374 TLB655369:TLC655374 TUX655369:TUY655374 UET655369:UEU655374 UOP655369:UOQ655374 UYL655369:UYM655374 VIH655369:VII655374 VSD655369:VSE655374 WBZ655369:WCA655374 WLV655369:WLW655374 WVR655369:WVS655374 J720905:K720910 JF720905:JG720910 TB720905:TC720910 ACX720905:ACY720910 AMT720905:AMU720910 AWP720905:AWQ720910 BGL720905:BGM720910 BQH720905:BQI720910 CAD720905:CAE720910 CJZ720905:CKA720910 CTV720905:CTW720910 DDR720905:DDS720910 DNN720905:DNO720910 DXJ720905:DXK720910 EHF720905:EHG720910 ERB720905:ERC720910 FAX720905:FAY720910 FKT720905:FKU720910 FUP720905:FUQ720910 GEL720905:GEM720910 GOH720905:GOI720910 GYD720905:GYE720910 HHZ720905:HIA720910 HRV720905:HRW720910 IBR720905:IBS720910 ILN720905:ILO720910 IVJ720905:IVK720910 JFF720905:JFG720910 JPB720905:JPC720910 JYX720905:JYY720910 KIT720905:KIU720910 KSP720905:KSQ720910 LCL720905:LCM720910 LMH720905:LMI720910 LWD720905:LWE720910 MFZ720905:MGA720910 MPV720905:MPW720910 MZR720905:MZS720910 NJN720905:NJO720910 NTJ720905:NTK720910 ODF720905:ODG720910 ONB720905:ONC720910 OWX720905:OWY720910 PGT720905:PGU720910 PQP720905:PQQ720910 QAL720905:QAM720910 QKH720905:QKI720910 QUD720905:QUE720910 RDZ720905:REA720910 RNV720905:RNW720910 RXR720905:RXS720910 SHN720905:SHO720910 SRJ720905:SRK720910 TBF720905:TBG720910 TLB720905:TLC720910 TUX720905:TUY720910 UET720905:UEU720910 UOP720905:UOQ720910 UYL720905:UYM720910 VIH720905:VII720910 VSD720905:VSE720910 WBZ720905:WCA720910 WLV720905:WLW720910 WVR720905:WVS720910 J786441:K786446 JF786441:JG786446 TB786441:TC786446 ACX786441:ACY786446 AMT786441:AMU786446 AWP786441:AWQ786446 BGL786441:BGM786446 BQH786441:BQI786446 CAD786441:CAE786446 CJZ786441:CKA786446 CTV786441:CTW786446 DDR786441:DDS786446 DNN786441:DNO786446 DXJ786441:DXK786446 EHF786441:EHG786446 ERB786441:ERC786446 FAX786441:FAY786446 FKT786441:FKU786446 FUP786441:FUQ786446 GEL786441:GEM786446 GOH786441:GOI786446 GYD786441:GYE786446 HHZ786441:HIA786446 HRV786441:HRW786446 IBR786441:IBS786446 ILN786441:ILO786446 IVJ786441:IVK786446 JFF786441:JFG786446 JPB786441:JPC786446 JYX786441:JYY786446 KIT786441:KIU786446 KSP786441:KSQ786446 LCL786441:LCM786446 LMH786441:LMI786446 LWD786441:LWE786446 MFZ786441:MGA786446 MPV786441:MPW786446 MZR786441:MZS786446 NJN786441:NJO786446 NTJ786441:NTK786446 ODF786441:ODG786446 ONB786441:ONC786446 OWX786441:OWY786446 PGT786441:PGU786446 PQP786441:PQQ786446 QAL786441:QAM786446 QKH786441:QKI786446 QUD786441:QUE786446 RDZ786441:REA786446 RNV786441:RNW786446 RXR786441:RXS786446 SHN786441:SHO786446 SRJ786441:SRK786446 TBF786441:TBG786446 TLB786441:TLC786446 TUX786441:TUY786446 UET786441:UEU786446 UOP786441:UOQ786446 UYL786441:UYM786446 VIH786441:VII786446 VSD786441:VSE786446 WBZ786441:WCA786446 WLV786441:WLW786446 WVR786441:WVS786446 J851977:K851982 JF851977:JG851982 TB851977:TC851982 ACX851977:ACY851982 AMT851977:AMU851982 AWP851977:AWQ851982 BGL851977:BGM851982 BQH851977:BQI851982 CAD851977:CAE851982 CJZ851977:CKA851982 CTV851977:CTW851982 DDR851977:DDS851982 DNN851977:DNO851982 DXJ851977:DXK851982 EHF851977:EHG851982 ERB851977:ERC851982 FAX851977:FAY851982 FKT851977:FKU851982 FUP851977:FUQ851982 GEL851977:GEM851982 GOH851977:GOI851982 GYD851977:GYE851982 HHZ851977:HIA851982 HRV851977:HRW851982 IBR851977:IBS851982 ILN851977:ILO851982 IVJ851977:IVK851982 JFF851977:JFG851982 JPB851977:JPC851982 JYX851977:JYY851982 KIT851977:KIU851982 KSP851977:KSQ851982 LCL851977:LCM851982 LMH851977:LMI851982 LWD851977:LWE851982 MFZ851977:MGA851982 MPV851977:MPW851982 MZR851977:MZS851982 NJN851977:NJO851982 NTJ851977:NTK851982 ODF851977:ODG851982 ONB851977:ONC851982 OWX851977:OWY851982 PGT851977:PGU851982 PQP851977:PQQ851982 QAL851977:QAM851982 QKH851977:QKI851982 QUD851977:QUE851982 RDZ851977:REA851982 RNV851977:RNW851982 RXR851977:RXS851982 SHN851977:SHO851982 SRJ851977:SRK851982 TBF851977:TBG851982 TLB851977:TLC851982 TUX851977:TUY851982 UET851977:UEU851982 UOP851977:UOQ851982 UYL851977:UYM851982 VIH851977:VII851982 VSD851977:VSE851982 WBZ851977:WCA851982 WLV851977:WLW851982 WVR851977:WVS851982 J917513:K917518 JF917513:JG917518 TB917513:TC917518 ACX917513:ACY917518 AMT917513:AMU917518 AWP917513:AWQ917518 BGL917513:BGM917518 BQH917513:BQI917518 CAD917513:CAE917518 CJZ917513:CKA917518 CTV917513:CTW917518 DDR917513:DDS917518 DNN917513:DNO917518 DXJ917513:DXK917518 EHF917513:EHG917518 ERB917513:ERC917518 FAX917513:FAY917518 FKT917513:FKU917518 FUP917513:FUQ917518 GEL917513:GEM917518 GOH917513:GOI917518 GYD917513:GYE917518 HHZ917513:HIA917518 HRV917513:HRW917518 IBR917513:IBS917518 ILN917513:ILO917518 IVJ917513:IVK917518 JFF917513:JFG917518 JPB917513:JPC917518 JYX917513:JYY917518 KIT917513:KIU917518 KSP917513:KSQ917518 LCL917513:LCM917518 LMH917513:LMI917518 LWD917513:LWE917518 MFZ917513:MGA917518 MPV917513:MPW917518 MZR917513:MZS917518 NJN917513:NJO917518 NTJ917513:NTK917518 ODF917513:ODG917518 ONB917513:ONC917518 OWX917513:OWY917518 PGT917513:PGU917518 PQP917513:PQQ917518 QAL917513:QAM917518 QKH917513:QKI917518 QUD917513:QUE917518 RDZ917513:REA917518 RNV917513:RNW917518 RXR917513:RXS917518 SHN917513:SHO917518 SRJ917513:SRK917518 TBF917513:TBG917518 TLB917513:TLC917518 TUX917513:TUY917518 UET917513:UEU917518 UOP917513:UOQ917518 UYL917513:UYM917518 VIH917513:VII917518 VSD917513:VSE917518 WBZ917513:WCA917518 WLV917513:WLW917518 WVR917513:WVS917518 J983049:K983054 JF983049:JG983054 TB983049:TC983054 ACX983049:ACY983054 AMT983049:AMU983054 AWP983049:AWQ983054 BGL983049:BGM983054 BQH983049:BQI983054 CAD983049:CAE983054 CJZ983049:CKA983054 CTV983049:CTW983054 DDR983049:DDS983054 DNN983049:DNO983054 DXJ983049:DXK983054 EHF983049:EHG983054 ERB983049:ERC983054 FAX983049:FAY983054 FKT983049:FKU983054 FUP983049:FUQ983054 GEL983049:GEM983054 GOH983049:GOI983054 GYD983049:GYE983054 HHZ983049:HIA983054 HRV983049:HRW983054 IBR983049:IBS983054 ILN983049:ILO983054 IVJ983049:IVK983054 JFF983049:JFG983054 JPB983049:JPC983054 JYX983049:JYY983054 KIT983049:KIU983054 KSP983049:KSQ983054 LCL983049:LCM983054 LMH983049:LMI983054 LWD983049:LWE983054 MFZ983049:MGA983054 MPV983049:MPW983054 MZR983049:MZS983054 NJN983049:NJO983054 NTJ983049:NTK983054 ODF983049:ODG983054 ONB983049:ONC983054 OWX983049:OWY983054 PGT983049:PGU983054 PQP983049:PQQ983054 QAL983049:QAM983054 QKH983049:QKI983054 QUD983049:QUE983054 RDZ983049:REA983054 RNV983049:RNW983054 RXR983049:RXS983054 SHN983049:SHO983054 SRJ983049:SRK983054 TBF983049:TBG983054 TLB983049:TLC983054 TUX983049:TUY983054 UET983049:UEU983054 UOP983049:UOQ983054 UYL983049:UYM983054 VIH983049:VII983054 VSD983049:VSE983054 WBZ983049:WCA983054 WLV983049:WLW983054 WVR983049:WVS983054" xr:uid="{1D07D314-AB75-4D8E-AFCE-A7BB46123FA4}">
      <formula1>$O$9:$O$10</formula1>
    </dataValidation>
  </dataValidations>
  <hyperlinks>
    <hyperlink ref="P5" location="'Overview and guide'!A1" display="Return to overview &amp; guidance sheet" xr:uid="{EA531057-A0EC-4015-88C0-FAC322CFBF60}"/>
    <hyperlink ref="P5:R5" location="'Overview and guide'!A1" display="Return to overview &amp; guidance sheet" xr:uid="{AB871ECB-F0A9-43EB-8164-DE72AC338D39}"/>
  </hyperlinks>
  <printOptions horizontalCentered="1"/>
  <pageMargins left="0.74803149606299213" right="0.74803149606299213" top="0.98425196850393704" bottom="0.98425196850393704" header="0.51181102362204722" footer="0.51181102362204722"/>
  <pageSetup paperSize="9" scale="92" orientation="portrait" r:id="rId1"/>
  <headerFooter scaleWithDoc="0" alignWithMargins="0">
    <oddHeader>&amp;L&amp;"-,Regular"&amp;8&amp;F&amp;R&amp;"-,Regular"&amp;8&amp;A
________________________________________________________________________________</oddHeader>
    <oddFooter>&amp;L&amp;"-,Regular"&amp;8______________________________________________________________________________
NZ Transport Agency’s Economic evaluation manual 
Effective from Jul 2013</oddFooter>
  </headerFooter>
  <colBreaks count="1" manualBreakCount="1">
    <brk id="12"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A82E3-511C-4A1B-8716-B64218BFAB3F}">
  <sheetPr>
    <pageSetUpPr fitToPage="1"/>
  </sheetPr>
  <dimension ref="A1:AD82"/>
  <sheetViews>
    <sheetView zoomScale="110" zoomScaleNormal="110" workbookViewId="0">
      <selection activeCell="F25" sqref="F25:J25"/>
    </sheetView>
  </sheetViews>
  <sheetFormatPr defaultColWidth="7.75" defaultRowHeight="13.5"/>
  <cols>
    <col min="1" max="1" width="3.08203125" style="166" customWidth="1"/>
    <col min="2" max="2" width="28.75" style="160" customWidth="1"/>
    <col min="3" max="5" width="4.83203125" style="160" customWidth="1"/>
    <col min="6" max="6" width="12.58203125" style="160" customWidth="1"/>
    <col min="7" max="9" width="4.33203125" style="160" customWidth="1"/>
    <col min="10" max="10" width="12.58203125" style="160" customWidth="1"/>
    <col min="11" max="11" width="3.08203125" style="166" customWidth="1"/>
    <col min="12" max="14" width="7.75" style="160"/>
    <col min="15" max="15" width="14.83203125" style="160" customWidth="1"/>
    <col min="16" max="256" width="7.75" style="160"/>
    <col min="257" max="257" width="3.08203125" style="160" customWidth="1"/>
    <col min="258" max="258" width="28.75" style="160" customWidth="1"/>
    <col min="259" max="261" width="4.83203125" style="160" customWidth="1"/>
    <col min="262" max="262" width="12.58203125" style="160" customWidth="1"/>
    <col min="263" max="265" width="4.33203125" style="160" customWidth="1"/>
    <col min="266" max="266" width="12.58203125" style="160" customWidth="1"/>
    <col min="267" max="267" width="3.08203125" style="160" customWidth="1"/>
    <col min="268" max="270" width="7.75" style="160"/>
    <col min="271" max="271" width="14.83203125" style="160" customWidth="1"/>
    <col min="272" max="512" width="7.75" style="160"/>
    <col min="513" max="513" width="3.08203125" style="160" customWidth="1"/>
    <col min="514" max="514" width="28.75" style="160" customWidth="1"/>
    <col min="515" max="517" width="4.83203125" style="160" customWidth="1"/>
    <col min="518" max="518" width="12.58203125" style="160" customWidth="1"/>
    <col min="519" max="521" width="4.33203125" style="160" customWidth="1"/>
    <col min="522" max="522" width="12.58203125" style="160" customWidth="1"/>
    <col min="523" max="523" width="3.08203125" style="160" customWidth="1"/>
    <col min="524" max="526" width="7.75" style="160"/>
    <col min="527" max="527" width="14.83203125" style="160" customWidth="1"/>
    <col min="528" max="768" width="7.75" style="160"/>
    <col min="769" max="769" width="3.08203125" style="160" customWidth="1"/>
    <col min="770" max="770" width="28.75" style="160" customWidth="1"/>
    <col min="771" max="773" width="4.83203125" style="160" customWidth="1"/>
    <col min="774" max="774" width="12.58203125" style="160" customWidth="1"/>
    <col min="775" max="777" width="4.33203125" style="160" customWidth="1"/>
    <col min="778" max="778" width="12.58203125" style="160" customWidth="1"/>
    <col min="779" max="779" width="3.08203125" style="160" customWidth="1"/>
    <col min="780" max="782" width="7.75" style="160"/>
    <col min="783" max="783" width="14.83203125" style="160" customWidth="1"/>
    <col min="784" max="1024" width="7.75" style="160"/>
    <col min="1025" max="1025" width="3.08203125" style="160" customWidth="1"/>
    <col min="1026" max="1026" width="28.75" style="160" customWidth="1"/>
    <col min="1027" max="1029" width="4.83203125" style="160" customWidth="1"/>
    <col min="1030" max="1030" width="12.58203125" style="160" customWidth="1"/>
    <col min="1031" max="1033" width="4.33203125" style="160" customWidth="1"/>
    <col min="1034" max="1034" width="12.58203125" style="160" customWidth="1"/>
    <col min="1035" max="1035" width="3.08203125" style="160" customWidth="1"/>
    <col min="1036" max="1038" width="7.75" style="160"/>
    <col min="1039" max="1039" width="14.83203125" style="160" customWidth="1"/>
    <col min="1040" max="1280" width="7.75" style="160"/>
    <col min="1281" max="1281" width="3.08203125" style="160" customWidth="1"/>
    <col min="1282" max="1282" width="28.75" style="160" customWidth="1"/>
    <col min="1283" max="1285" width="4.83203125" style="160" customWidth="1"/>
    <col min="1286" max="1286" width="12.58203125" style="160" customWidth="1"/>
    <col min="1287" max="1289" width="4.33203125" style="160" customWidth="1"/>
    <col min="1290" max="1290" width="12.58203125" style="160" customWidth="1"/>
    <col min="1291" max="1291" width="3.08203125" style="160" customWidth="1"/>
    <col min="1292" max="1294" width="7.75" style="160"/>
    <col min="1295" max="1295" width="14.83203125" style="160" customWidth="1"/>
    <col min="1296" max="1536" width="7.75" style="160"/>
    <col min="1537" max="1537" width="3.08203125" style="160" customWidth="1"/>
    <col min="1538" max="1538" width="28.75" style="160" customWidth="1"/>
    <col min="1539" max="1541" width="4.83203125" style="160" customWidth="1"/>
    <col min="1542" max="1542" width="12.58203125" style="160" customWidth="1"/>
    <col min="1543" max="1545" width="4.33203125" style="160" customWidth="1"/>
    <col min="1546" max="1546" width="12.58203125" style="160" customWidth="1"/>
    <col min="1547" max="1547" width="3.08203125" style="160" customWidth="1"/>
    <col min="1548" max="1550" width="7.75" style="160"/>
    <col min="1551" max="1551" width="14.83203125" style="160" customWidth="1"/>
    <col min="1552" max="1792" width="7.75" style="160"/>
    <col min="1793" max="1793" width="3.08203125" style="160" customWidth="1"/>
    <col min="1794" max="1794" width="28.75" style="160" customWidth="1"/>
    <col min="1795" max="1797" width="4.83203125" style="160" customWidth="1"/>
    <col min="1798" max="1798" width="12.58203125" style="160" customWidth="1"/>
    <col min="1799" max="1801" width="4.33203125" style="160" customWidth="1"/>
    <col min="1802" max="1802" width="12.58203125" style="160" customWidth="1"/>
    <col min="1803" max="1803" width="3.08203125" style="160" customWidth="1"/>
    <col min="1804" max="1806" width="7.75" style="160"/>
    <col min="1807" max="1807" width="14.83203125" style="160" customWidth="1"/>
    <col min="1808" max="2048" width="7.75" style="160"/>
    <col min="2049" max="2049" width="3.08203125" style="160" customWidth="1"/>
    <col min="2050" max="2050" width="28.75" style="160" customWidth="1"/>
    <col min="2051" max="2053" width="4.83203125" style="160" customWidth="1"/>
    <col min="2054" max="2054" width="12.58203125" style="160" customWidth="1"/>
    <col min="2055" max="2057" width="4.33203125" style="160" customWidth="1"/>
    <col min="2058" max="2058" width="12.58203125" style="160" customWidth="1"/>
    <col min="2059" max="2059" width="3.08203125" style="160" customWidth="1"/>
    <col min="2060" max="2062" width="7.75" style="160"/>
    <col min="2063" max="2063" width="14.83203125" style="160" customWidth="1"/>
    <col min="2064" max="2304" width="7.75" style="160"/>
    <col min="2305" max="2305" width="3.08203125" style="160" customWidth="1"/>
    <col min="2306" max="2306" width="28.75" style="160" customWidth="1"/>
    <col min="2307" max="2309" width="4.83203125" style="160" customWidth="1"/>
    <col min="2310" max="2310" width="12.58203125" style="160" customWidth="1"/>
    <col min="2311" max="2313" width="4.33203125" style="160" customWidth="1"/>
    <col min="2314" max="2314" width="12.58203125" style="160" customWidth="1"/>
    <col min="2315" max="2315" width="3.08203125" style="160" customWidth="1"/>
    <col min="2316" max="2318" width="7.75" style="160"/>
    <col min="2319" max="2319" width="14.83203125" style="160" customWidth="1"/>
    <col min="2320" max="2560" width="7.75" style="160"/>
    <col min="2561" max="2561" width="3.08203125" style="160" customWidth="1"/>
    <col min="2562" max="2562" width="28.75" style="160" customWidth="1"/>
    <col min="2563" max="2565" width="4.83203125" style="160" customWidth="1"/>
    <col min="2566" max="2566" width="12.58203125" style="160" customWidth="1"/>
    <col min="2567" max="2569" width="4.33203125" style="160" customWidth="1"/>
    <col min="2570" max="2570" width="12.58203125" style="160" customWidth="1"/>
    <col min="2571" max="2571" width="3.08203125" style="160" customWidth="1"/>
    <col min="2572" max="2574" width="7.75" style="160"/>
    <col min="2575" max="2575" width="14.83203125" style="160" customWidth="1"/>
    <col min="2576" max="2816" width="7.75" style="160"/>
    <col min="2817" max="2817" width="3.08203125" style="160" customWidth="1"/>
    <col min="2818" max="2818" width="28.75" style="160" customWidth="1"/>
    <col min="2819" max="2821" width="4.83203125" style="160" customWidth="1"/>
    <col min="2822" max="2822" width="12.58203125" style="160" customWidth="1"/>
    <col min="2823" max="2825" width="4.33203125" style="160" customWidth="1"/>
    <col min="2826" max="2826" width="12.58203125" style="160" customWidth="1"/>
    <col min="2827" max="2827" width="3.08203125" style="160" customWidth="1"/>
    <col min="2828" max="2830" width="7.75" style="160"/>
    <col min="2831" max="2831" width="14.83203125" style="160" customWidth="1"/>
    <col min="2832" max="3072" width="7.75" style="160"/>
    <col min="3073" max="3073" width="3.08203125" style="160" customWidth="1"/>
    <col min="3074" max="3074" width="28.75" style="160" customWidth="1"/>
    <col min="3075" max="3077" width="4.83203125" style="160" customWidth="1"/>
    <col min="3078" max="3078" width="12.58203125" style="160" customWidth="1"/>
    <col min="3079" max="3081" width="4.33203125" style="160" customWidth="1"/>
    <col min="3082" max="3082" width="12.58203125" style="160" customWidth="1"/>
    <col min="3083" max="3083" width="3.08203125" style="160" customWidth="1"/>
    <col min="3084" max="3086" width="7.75" style="160"/>
    <col min="3087" max="3087" width="14.83203125" style="160" customWidth="1"/>
    <col min="3088" max="3328" width="7.75" style="160"/>
    <col min="3329" max="3329" width="3.08203125" style="160" customWidth="1"/>
    <col min="3330" max="3330" width="28.75" style="160" customWidth="1"/>
    <col min="3331" max="3333" width="4.83203125" style="160" customWidth="1"/>
    <col min="3334" max="3334" width="12.58203125" style="160" customWidth="1"/>
    <col min="3335" max="3337" width="4.33203125" style="160" customWidth="1"/>
    <col min="3338" max="3338" width="12.58203125" style="160" customWidth="1"/>
    <col min="3339" max="3339" width="3.08203125" style="160" customWidth="1"/>
    <col min="3340" max="3342" width="7.75" style="160"/>
    <col min="3343" max="3343" width="14.83203125" style="160" customWidth="1"/>
    <col min="3344" max="3584" width="7.75" style="160"/>
    <col min="3585" max="3585" width="3.08203125" style="160" customWidth="1"/>
    <col min="3586" max="3586" width="28.75" style="160" customWidth="1"/>
    <col min="3587" max="3589" width="4.83203125" style="160" customWidth="1"/>
    <col min="3590" max="3590" width="12.58203125" style="160" customWidth="1"/>
    <col min="3591" max="3593" width="4.33203125" style="160" customWidth="1"/>
    <col min="3594" max="3594" width="12.58203125" style="160" customWidth="1"/>
    <col min="3595" max="3595" width="3.08203125" style="160" customWidth="1"/>
    <col min="3596" max="3598" width="7.75" style="160"/>
    <col min="3599" max="3599" width="14.83203125" style="160" customWidth="1"/>
    <col min="3600" max="3840" width="7.75" style="160"/>
    <col min="3841" max="3841" width="3.08203125" style="160" customWidth="1"/>
    <col min="3842" max="3842" width="28.75" style="160" customWidth="1"/>
    <col min="3843" max="3845" width="4.83203125" style="160" customWidth="1"/>
    <col min="3846" max="3846" width="12.58203125" style="160" customWidth="1"/>
    <col min="3847" max="3849" width="4.33203125" style="160" customWidth="1"/>
    <col min="3850" max="3850" width="12.58203125" style="160" customWidth="1"/>
    <col min="3851" max="3851" width="3.08203125" style="160" customWidth="1"/>
    <col min="3852" max="3854" width="7.75" style="160"/>
    <col min="3855" max="3855" width="14.83203125" style="160" customWidth="1"/>
    <col min="3856" max="4096" width="7.75" style="160"/>
    <col min="4097" max="4097" width="3.08203125" style="160" customWidth="1"/>
    <col min="4098" max="4098" width="28.75" style="160" customWidth="1"/>
    <col min="4099" max="4101" width="4.83203125" style="160" customWidth="1"/>
    <col min="4102" max="4102" width="12.58203125" style="160" customWidth="1"/>
    <col min="4103" max="4105" width="4.33203125" style="160" customWidth="1"/>
    <col min="4106" max="4106" width="12.58203125" style="160" customWidth="1"/>
    <col min="4107" max="4107" width="3.08203125" style="160" customWidth="1"/>
    <col min="4108" max="4110" width="7.75" style="160"/>
    <col min="4111" max="4111" width="14.83203125" style="160" customWidth="1"/>
    <col min="4112" max="4352" width="7.75" style="160"/>
    <col min="4353" max="4353" width="3.08203125" style="160" customWidth="1"/>
    <col min="4354" max="4354" width="28.75" style="160" customWidth="1"/>
    <col min="4355" max="4357" width="4.83203125" style="160" customWidth="1"/>
    <col min="4358" max="4358" width="12.58203125" style="160" customWidth="1"/>
    <col min="4359" max="4361" width="4.33203125" style="160" customWidth="1"/>
    <col min="4362" max="4362" width="12.58203125" style="160" customWidth="1"/>
    <col min="4363" max="4363" width="3.08203125" style="160" customWidth="1"/>
    <col min="4364" max="4366" width="7.75" style="160"/>
    <col min="4367" max="4367" width="14.83203125" style="160" customWidth="1"/>
    <col min="4368" max="4608" width="7.75" style="160"/>
    <col min="4609" max="4609" width="3.08203125" style="160" customWidth="1"/>
    <col min="4610" max="4610" width="28.75" style="160" customWidth="1"/>
    <col min="4611" max="4613" width="4.83203125" style="160" customWidth="1"/>
    <col min="4614" max="4614" width="12.58203125" style="160" customWidth="1"/>
    <col min="4615" max="4617" width="4.33203125" style="160" customWidth="1"/>
    <col min="4618" max="4618" width="12.58203125" style="160" customWidth="1"/>
    <col min="4619" max="4619" width="3.08203125" style="160" customWidth="1"/>
    <col min="4620" max="4622" width="7.75" style="160"/>
    <col min="4623" max="4623" width="14.83203125" style="160" customWidth="1"/>
    <col min="4624" max="4864" width="7.75" style="160"/>
    <col min="4865" max="4865" width="3.08203125" style="160" customWidth="1"/>
    <col min="4866" max="4866" width="28.75" style="160" customWidth="1"/>
    <col min="4867" max="4869" width="4.83203125" style="160" customWidth="1"/>
    <col min="4870" max="4870" width="12.58203125" style="160" customWidth="1"/>
    <col min="4871" max="4873" width="4.33203125" style="160" customWidth="1"/>
    <col min="4874" max="4874" width="12.58203125" style="160" customWidth="1"/>
    <col min="4875" max="4875" width="3.08203125" style="160" customWidth="1"/>
    <col min="4876" max="4878" width="7.75" style="160"/>
    <col min="4879" max="4879" width="14.83203125" style="160" customWidth="1"/>
    <col min="4880" max="5120" width="7.75" style="160"/>
    <col min="5121" max="5121" width="3.08203125" style="160" customWidth="1"/>
    <col min="5122" max="5122" width="28.75" style="160" customWidth="1"/>
    <col min="5123" max="5125" width="4.83203125" style="160" customWidth="1"/>
    <col min="5126" max="5126" width="12.58203125" style="160" customWidth="1"/>
    <col min="5127" max="5129" width="4.33203125" style="160" customWidth="1"/>
    <col min="5130" max="5130" width="12.58203125" style="160" customWidth="1"/>
    <col min="5131" max="5131" width="3.08203125" style="160" customWidth="1"/>
    <col min="5132" max="5134" width="7.75" style="160"/>
    <col min="5135" max="5135" width="14.83203125" style="160" customWidth="1"/>
    <col min="5136" max="5376" width="7.75" style="160"/>
    <col min="5377" max="5377" width="3.08203125" style="160" customWidth="1"/>
    <col min="5378" max="5378" width="28.75" style="160" customWidth="1"/>
    <col min="5379" max="5381" width="4.83203125" style="160" customWidth="1"/>
    <col min="5382" max="5382" width="12.58203125" style="160" customWidth="1"/>
    <col min="5383" max="5385" width="4.33203125" style="160" customWidth="1"/>
    <col min="5386" max="5386" width="12.58203125" style="160" customWidth="1"/>
    <col min="5387" max="5387" width="3.08203125" style="160" customWidth="1"/>
    <col min="5388" max="5390" width="7.75" style="160"/>
    <col min="5391" max="5391" width="14.83203125" style="160" customWidth="1"/>
    <col min="5392" max="5632" width="7.75" style="160"/>
    <col min="5633" max="5633" width="3.08203125" style="160" customWidth="1"/>
    <col min="5634" max="5634" width="28.75" style="160" customWidth="1"/>
    <col min="5635" max="5637" width="4.83203125" style="160" customWidth="1"/>
    <col min="5638" max="5638" width="12.58203125" style="160" customWidth="1"/>
    <col min="5639" max="5641" width="4.33203125" style="160" customWidth="1"/>
    <col min="5642" max="5642" width="12.58203125" style="160" customWidth="1"/>
    <col min="5643" max="5643" width="3.08203125" style="160" customWidth="1"/>
    <col min="5644" max="5646" width="7.75" style="160"/>
    <col min="5647" max="5647" width="14.83203125" style="160" customWidth="1"/>
    <col min="5648" max="5888" width="7.75" style="160"/>
    <col min="5889" max="5889" width="3.08203125" style="160" customWidth="1"/>
    <col min="5890" max="5890" width="28.75" style="160" customWidth="1"/>
    <col min="5891" max="5893" width="4.83203125" style="160" customWidth="1"/>
    <col min="5894" max="5894" width="12.58203125" style="160" customWidth="1"/>
    <col min="5895" max="5897" width="4.33203125" style="160" customWidth="1"/>
    <col min="5898" max="5898" width="12.58203125" style="160" customWidth="1"/>
    <col min="5899" max="5899" width="3.08203125" style="160" customWidth="1"/>
    <col min="5900" max="5902" width="7.75" style="160"/>
    <col min="5903" max="5903" width="14.83203125" style="160" customWidth="1"/>
    <col min="5904" max="6144" width="7.75" style="160"/>
    <col min="6145" max="6145" width="3.08203125" style="160" customWidth="1"/>
    <col min="6146" max="6146" width="28.75" style="160" customWidth="1"/>
    <col min="6147" max="6149" width="4.83203125" style="160" customWidth="1"/>
    <col min="6150" max="6150" width="12.58203125" style="160" customWidth="1"/>
    <col min="6151" max="6153" width="4.33203125" style="160" customWidth="1"/>
    <col min="6154" max="6154" width="12.58203125" style="160" customWidth="1"/>
    <col min="6155" max="6155" width="3.08203125" style="160" customWidth="1"/>
    <col min="6156" max="6158" width="7.75" style="160"/>
    <col min="6159" max="6159" width="14.83203125" style="160" customWidth="1"/>
    <col min="6160" max="6400" width="7.75" style="160"/>
    <col min="6401" max="6401" width="3.08203125" style="160" customWidth="1"/>
    <col min="6402" max="6402" width="28.75" style="160" customWidth="1"/>
    <col min="6403" max="6405" width="4.83203125" style="160" customWidth="1"/>
    <col min="6406" max="6406" width="12.58203125" style="160" customWidth="1"/>
    <col min="6407" max="6409" width="4.33203125" style="160" customWidth="1"/>
    <col min="6410" max="6410" width="12.58203125" style="160" customWidth="1"/>
    <col min="6411" max="6411" width="3.08203125" style="160" customWidth="1"/>
    <col min="6412" max="6414" width="7.75" style="160"/>
    <col min="6415" max="6415" width="14.83203125" style="160" customWidth="1"/>
    <col min="6416" max="6656" width="7.75" style="160"/>
    <col min="6657" max="6657" width="3.08203125" style="160" customWidth="1"/>
    <col min="6658" max="6658" width="28.75" style="160" customWidth="1"/>
    <col min="6659" max="6661" width="4.83203125" style="160" customWidth="1"/>
    <col min="6662" max="6662" width="12.58203125" style="160" customWidth="1"/>
    <col min="6663" max="6665" width="4.33203125" style="160" customWidth="1"/>
    <col min="6666" max="6666" width="12.58203125" style="160" customWidth="1"/>
    <col min="6667" max="6667" width="3.08203125" style="160" customWidth="1"/>
    <col min="6668" max="6670" width="7.75" style="160"/>
    <col min="6671" max="6671" width="14.83203125" style="160" customWidth="1"/>
    <col min="6672" max="6912" width="7.75" style="160"/>
    <col min="6913" max="6913" width="3.08203125" style="160" customWidth="1"/>
    <col min="6914" max="6914" width="28.75" style="160" customWidth="1"/>
    <col min="6915" max="6917" width="4.83203125" style="160" customWidth="1"/>
    <col min="6918" max="6918" width="12.58203125" style="160" customWidth="1"/>
    <col min="6919" max="6921" width="4.33203125" style="160" customWidth="1"/>
    <col min="6922" max="6922" width="12.58203125" style="160" customWidth="1"/>
    <col min="6923" max="6923" width="3.08203125" style="160" customWidth="1"/>
    <col min="6924" max="6926" width="7.75" style="160"/>
    <col min="6927" max="6927" width="14.83203125" style="160" customWidth="1"/>
    <col min="6928" max="7168" width="7.75" style="160"/>
    <col min="7169" max="7169" width="3.08203125" style="160" customWidth="1"/>
    <col min="7170" max="7170" width="28.75" style="160" customWidth="1"/>
    <col min="7171" max="7173" width="4.83203125" style="160" customWidth="1"/>
    <col min="7174" max="7174" width="12.58203125" style="160" customWidth="1"/>
    <col min="7175" max="7177" width="4.33203125" style="160" customWidth="1"/>
    <col min="7178" max="7178" width="12.58203125" style="160" customWidth="1"/>
    <col min="7179" max="7179" width="3.08203125" style="160" customWidth="1"/>
    <col min="7180" max="7182" width="7.75" style="160"/>
    <col min="7183" max="7183" width="14.83203125" style="160" customWidth="1"/>
    <col min="7184" max="7424" width="7.75" style="160"/>
    <col min="7425" max="7425" width="3.08203125" style="160" customWidth="1"/>
    <col min="7426" max="7426" width="28.75" style="160" customWidth="1"/>
    <col min="7427" max="7429" width="4.83203125" style="160" customWidth="1"/>
    <col min="7430" max="7430" width="12.58203125" style="160" customWidth="1"/>
    <col min="7431" max="7433" width="4.33203125" style="160" customWidth="1"/>
    <col min="7434" max="7434" width="12.58203125" style="160" customWidth="1"/>
    <col min="7435" max="7435" width="3.08203125" style="160" customWidth="1"/>
    <col min="7436" max="7438" width="7.75" style="160"/>
    <col min="7439" max="7439" width="14.83203125" style="160" customWidth="1"/>
    <col min="7440" max="7680" width="7.75" style="160"/>
    <col min="7681" max="7681" width="3.08203125" style="160" customWidth="1"/>
    <col min="7682" max="7682" width="28.75" style="160" customWidth="1"/>
    <col min="7683" max="7685" width="4.83203125" style="160" customWidth="1"/>
    <col min="7686" max="7686" width="12.58203125" style="160" customWidth="1"/>
    <col min="7687" max="7689" width="4.33203125" style="160" customWidth="1"/>
    <col min="7690" max="7690" width="12.58203125" style="160" customWidth="1"/>
    <col min="7691" max="7691" width="3.08203125" style="160" customWidth="1"/>
    <col min="7692" max="7694" width="7.75" style="160"/>
    <col min="7695" max="7695" width="14.83203125" style="160" customWidth="1"/>
    <col min="7696" max="7936" width="7.75" style="160"/>
    <col min="7937" max="7937" width="3.08203125" style="160" customWidth="1"/>
    <col min="7938" max="7938" width="28.75" style="160" customWidth="1"/>
    <col min="7939" max="7941" width="4.83203125" style="160" customWidth="1"/>
    <col min="7942" max="7942" width="12.58203125" style="160" customWidth="1"/>
    <col min="7943" max="7945" width="4.33203125" style="160" customWidth="1"/>
    <col min="7946" max="7946" width="12.58203125" style="160" customWidth="1"/>
    <col min="7947" max="7947" width="3.08203125" style="160" customWidth="1"/>
    <col min="7948" max="7950" width="7.75" style="160"/>
    <col min="7951" max="7951" width="14.83203125" style="160" customWidth="1"/>
    <col min="7952" max="8192" width="7.75" style="160"/>
    <col min="8193" max="8193" width="3.08203125" style="160" customWidth="1"/>
    <col min="8194" max="8194" width="28.75" style="160" customWidth="1"/>
    <col min="8195" max="8197" width="4.83203125" style="160" customWidth="1"/>
    <col min="8198" max="8198" width="12.58203125" style="160" customWidth="1"/>
    <col min="8199" max="8201" width="4.33203125" style="160" customWidth="1"/>
    <col min="8202" max="8202" width="12.58203125" style="160" customWidth="1"/>
    <col min="8203" max="8203" width="3.08203125" style="160" customWidth="1"/>
    <col min="8204" max="8206" width="7.75" style="160"/>
    <col min="8207" max="8207" width="14.83203125" style="160" customWidth="1"/>
    <col min="8208" max="8448" width="7.75" style="160"/>
    <col min="8449" max="8449" width="3.08203125" style="160" customWidth="1"/>
    <col min="8450" max="8450" width="28.75" style="160" customWidth="1"/>
    <col min="8451" max="8453" width="4.83203125" style="160" customWidth="1"/>
    <col min="8454" max="8454" width="12.58203125" style="160" customWidth="1"/>
    <col min="8455" max="8457" width="4.33203125" style="160" customWidth="1"/>
    <col min="8458" max="8458" width="12.58203125" style="160" customWidth="1"/>
    <col min="8459" max="8459" width="3.08203125" style="160" customWidth="1"/>
    <col min="8460" max="8462" width="7.75" style="160"/>
    <col min="8463" max="8463" width="14.83203125" style="160" customWidth="1"/>
    <col min="8464" max="8704" width="7.75" style="160"/>
    <col min="8705" max="8705" width="3.08203125" style="160" customWidth="1"/>
    <col min="8706" max="8706" width="28.75" style="160" customWidth="1"/>
    <col min="8707" max="8709" width="4.83203125" style="160" customWidth="1"/>
    <col min="8710" max="8710" width="12.58203125" style="160" customWidth="1"/>
    <col min="8711" max="8713" width="4.33203125" style="160" customWidth="1"/>
    <col min="8714" max="8714" width="12.58203125" style="160" customWidth="1"/>
    <col min="8715" max="8715" width="3.08203125" style="160" customWidth="1"/>
    <col min="8716" max="8718" width="7.75" style="160"/>
    <col min="8719" max="8719" width="14.83203125" style="160" customWidth="1"/>
    <col min="8720" max="8960" width="7.75" style="160"/>
    <col min="8961" max="8961" width="3.08203125" style="160" customWidth="1"/>
    <col min="8962" max="8962" width="28.75" style="160" customWidth="1"/>
    <col min="8963" max="8965" width="4.83203125" style="160" customWidth="1"/>
    <col min="8966" max="8966" width="12.58203125" style="160" customWidth="1"/>
    <col min="8967" max="8969" width="4.33203125" style="160" customWidth="1"/>
    <col min="8970" max="8970" width="12.58203125" style="160" customWidth="1"/>
    <col min="8971" max="8971" width="3.08203125" style="160" customWidth="1"/>
    <col min="8972" max="8974" width="7.75" style="160"/>
    <col min="8975" max="8975" width="14.83203125" style="160" customWidth="1"/>
    <col min="8976" max="9216" width="7.75" style="160"/>
    <col min="9217" max="9217" width="3.08203125" style="160" customWidth="1"/>
    <col min="9218" max="9218" width="28.75" style="160" customWidth="1"/>
    <col min="9219" max="9221" width="4.83203125" style="160" customWidth="1"/>
    <col min="9222" max="9222" width="12.58203125" style="160" customWidth="1"/>
    <col min="9223" max="9225" width="4.33203125" style="160" customWidth="1"/>
    <col min="9226" max="9226" width="12.58203125" style="160" customWidth="1"/>
    <col min="9227" max="9227" width="3.08203125" style="160" customWidth="1"/>
    <col min="9228" max="9230" width="7.75" style="160"/>
    <col min="9231" max="9231" width="14.83203125" style="160" customWidth="1"/>
    <col min="9232" max="9472" width="7.75" style="160"/>
    <col min="9473" max="9473" width="3.08203125" style="160" customWidth="1"/>
    <col min="9474" max="9474" width="28.75" style="160" customWidth="1"/>
    <col min="9475" max="9477" width="4.83203125" style="160" customWidth="1"/>
    <col min="9478" max="9478" width="12.58203125" style="160" customWidth="1"/>
    <col min="9479" max="9481" width="4.33203125" style="160" customWidth="1"/>
    <col min="9482" max="9482" width="12.58203125" style="160" customWidth="1"/>
    <col min="9483" max="9483" width="3.08203125" style="160" customWidth="1"/>
    <col min="9484" max="9486" width="7.75" style="160"/>
    <col min="9487" max="9487" width="14.83203125" style="160" customWidth="1"/>
    <col min="9488" max="9728" width="7.75" style="160"/>
    <col min="9729" max="9729" width="3.08203125" style="160" customWidth="1"/>
    <col min="9730" max="9730" width="28.75" style="160" customWidth="1"/>
    <col min="9731" max="9733" width="4.83203125" style="160" customWidth="1"/>
    <col min="9734" max="9734" width="12.58203125" style="160" customWidth="1"/>
    <col min="9735" max="9737" width="4.33203125" style="160" customWidth="1"/>
    <col min="9738" max="9738" width="12.58203125" style="160" customWidth="1"/>
    <col min="9739" max="9739" width="3.08203125" style="160" customWidth="1"/>
    <col min="9740" max="9742" width="7.75" style="160"/>
    <col min="9743" max="9743" width="14.83203125" style="160" customWidth="1"/>
    <col min="9744" max="9984" width="7.75" style="160"/>
    <col min="9985" max="9985" width="3.08203125" style="160" customWidth="1"/>
    <col min="9986" max="9986" width="28.75" style="160" customWidth="1"/>
    <col min="9987" max="9989" width="4.83203125" style="160" customWidth="1"/>
    <col min="9990" max="9990" width="12.58203125" style="160" customWidth="1"/>
    <col min="9991" max="9993" width="4.33203125" style="160" customWidth="1"/>
    <col min="9994" max="9994" width="12.58203125" style="160" customWidth="1"/>
    <col min="9995" max="9995" width="3.08203125" style="160" customWidth="1"/>
    <col min="9996" max="9998" width="7.75" style="160"/>
    <col min="9999" max="9999" width="14.83203125" style="160" customWidth="1"/>
    <col min="10000" max="10240" width="7.75" style="160"/>
    <col min="10241" max="10241" width="3.08203125" style="160" customWidth="1"/>
    <col min="10242" max="10242" width="28.75" style="160" customWidth="1"/>
    <col min="10243" max="10245" width="4.83203125" style="160" customWidth="1"/>
    <col min="10246" max="10246" width="12.58203125" style="160" customWidth="1"/>
    <col min="10247" max="10249" width="4.33203125" style="160" customWidth="1"/>
    <col min="10250" max="10250" width="12.58203125" style="160" customWidth="1"/>
    <col min="10251" max="10251" width="3.08203125" style="160" customWidth="1"/>
    <col min="10252" max="10254" width="7.75" style="160"/>
    <col min="10255" max="10255" width="14.83203125" style="160" customWidth="1"/>
    <col min="10256" max="10496" width="7.75" style="160"/>
    <col min="10497" max="10497" width="3.08203125" style="160" customWidth="1"/>
    <col min="10498" max="10498" width="28.75" style="160" customWidth="1"/>
    <col min="10499" max="10501" width="4.83203125" style="160" customWidth="1"/>
    <col min="10502" max="10502" width="12.58203125" style="160" customWidth="1"/>
    <col min="10503" max="10505" width="4.33203125" style="160" customWidth="1"/>
    <col min="10506" max="10506" width="12.58203125" style="160" customWidth="1"/>
    <col min="10507" max="10507" width="3.08203125" style="160" customWidth="1"/>
    <col min="10508" max="10510" width="7.75" style="160"/>
    <col min="10511" max="10511" width="14.83203125" style="160" customWidth="1"/>
    <col min="10512" max="10752" width="7.75" style="160"/>
    <col min="10753" max="10753" width="3.08203125" style="160" customWidth="1"/>
    <col min="10754" max="10754" width="28.75" style="160" customWidth="1"/>
    <col min="10755" max="10757" width="4.83203125" style="160" customWidth="1"/>
    <col min="10758" max="10758" width="12.58203125" style="160" customWidth="1"/>
    <col min="10759" max="10761" width="4.33203125" style="160" customWidth="1"/>
    <col min="10762" max="10762" width="12.58203125" style="160" customWidth="1"/>
    <col min="10763" max="10763" width="3.08203125" style="160" customWidth="1"/>
    <col min="10764" max="10766" width="7.75" style="160"/>
    <col min="10767" max="10767" width="14.83203125" style="160" customWidth="1"/>
    <col min="10768" max="11008" width="7.75" style="160"/>
    <col min="11009" max="11009" width="3.08203125" style="160" customWidth="1"/>
    <col min="11010" max="11010" width="28.75" style="160" customWidth="1"/>
    <col min="11011" max="11013" width="4.83203125" style="160" customWidth="1"/>
    <col min="11014" max="11014" width="12.58203125" style="160" customWidth="1"/>
    <col min="11015" max="11017" width="4.33203125" style="160" customWidth="1"/>
    <col min="11018" max="11018" width="12.58203125" style="160" customWidth="1"/>
    <col min="11019" max="11019" width="3.08203125" style="160" customWidth="1"/>
    <col min="11020" max="11022" width="7.75" style="160"/>
    <col min="11023" max="11023" width="14.83203125" style="160" customWidth="1"/>
    <col min="11024" max="11264" width="7.75" style="160"/>
    <col min="11265" max="11265" width="3.08203125" style="160" customWidth="1"/>
    <col min="11266" max="11266" width="28.75" style="160" customWidth="1"/>
    <col min="11267" max="11269" width="4.83203125" style="160" customWidth="1"/>
    <col min="11270" max="11270" width="12.58203125" style="160" customWidth="1"/>
    <col min="11271" max="11273" width="4.33203125" style="160" customWidth="1"/>
    <col min="11274" max="11274" width="12.58203125" style="160" customWidth="1"/>
    <col min="11275" max="11275" width="3.08203125" style="160" customWidth="1"/>
    <col min="11276" max="11278" width="7.75" style="160"/>
    <col min="11279" max="11279" width="14.83203125" style="160" customWidth="1"/>
    <col min="11280" max="11520" width="7.75" style="160"/>
    <col min="11521" max="11521" width="3.08203125" style="160" customWidth="1"/>
    <col min="11522" max="11522" width="28.75" style="160" customWidth="1"/>
    <col min="11523" max="11525" width="4.83203125" style="160" customWidth="1"/>
    <col min="11526" max="11526" width="12.58203125" style="160" customWidth="1"/>
    <col min="11527" max="11529" width="4.33203125" style="160" customWidth="1"/>
    <col min="11530" max="11530" width="12.58203125" style="160" customWidth="1"/>
    <col min="11531" max="11531" width="3.08203125" style="160" customWidth="1"/>
    <col min="11532" max="11534" width="7.75" style="160"/>
    <col min="11535" max="11535" width="14.83203125" style="160" customWidth="1"/>
    <col min="11536" max="11776" width="7.75" style="160"/>
    <col min="11777" max="11777" width="3.08203125" style="160" customWidth="1"/>
    <col min="11778" max="11778" width="28.75" style="160" customWidth="1"/>
    <col min="11779" max="11781" width="4.83203125" style="160" customWidth="1"/>
    <col min="11782" max="11782" width="12.58203125" style="160" customWidth="1"/>
    <col min="11783" max="11785" width="4.33203125" style="160" customWidth="1"/>
    <col min="11786" max="11786" width="12.58203125" style="160" customWidth="1"/>
    <col min="11787" max="11787" width="3.08203125" style="160" customWidth="1"/>
    <col min="11788" max="11790" width="7.75" style="160"/>
    <col min="11791" max="11791" width="14.83203125" style="160" customWidth="1"/>
    <col min="11792" max="12032" width="7.75" style="160"/>
    <col min="12033" max="12033" width="3.08203125" style="160" customWidth="1"/>
    <col min="12034" max="12034" width="28.75" style="160" customWidth="1"/>
    <col min="12035" max="12037" width="4.83203125" style="160" customWidth="1"/>
    <col min="12038" max="12038" width="12.58203125" style="160" customWidth="1"/>
    <col min="12039" max="12041" width="4.33203125" style="160" customWidth="1"/>
    <col min="12042" max="12042" width="12.58203125" style="160" customWidth="1"/>
    <col min="12043" max="12043" width="3.08203125" style="160" customWidth="1"/>
    <col min="12044" max="12046" width="7.75" style="160"/>
    <col min="12047" max="12047" width="14.83203125" style="160" customWidth="1"/>
    <col min="12048" max="12288" width="7.75" style="160"/>
    <col min="12289" max="12289" width="3.08203125" style="160" customWidth="1"/>
    <col min="12290" max="12290" width="28.75" style="160" customWidth="1"/>
    <col min="12291" max="12293" width="4.83203125" style="160" customWidth="1"/>
    <col min="12294" max="12294" width="12.58203125" style="160" customWidth="1"/>
    <col min="12295" max="12297" width="4.33203125" style="160" customWidth="1"/>
    <col min="12298" max="12298" width="12.58203125" style="160" customWidth="1"/>
    <col min="12299" max="12299" width="3.08203125" style="160" customWidth="1"/>
    <col min="12300" max="12302" width="7.75" style="160"/>
    <col min="12303" max="12303" width="14.83203125" style="160" customWidth="1"/>
    <col min="12304" max="12544" width="7.75" style="160"/>
    <col min="12545" max="12545" width="3.08203125" style="160" customWidth="1"/>
    <col min="12546" max="12546" width="28.75" style="160" customWidth="1"/>
    <col min="12547" max="12549" width="4.83203125" style="160" customWidth="1"/>
    <col min="12550" max="12550" width="12.58203125" style="160" customWidth="1"/>
    <col min="12551" max="12553" width="4.33203125" style="160" customWidth="1"/>
    <col min="12554" max="12554" width="12.58203125" style="160" customWidth="1"/>
    <col min="12555" max="12555" width="3.08203125" style="160" customWidth="1"/>
    <col min="12556" max="12558" width="7.75" style="160"/>
    <col min="12559" max="12559" width="14.83203125" style="160" customWidth="1"/>
    <col min="12560" max="12800" width="7.75" style="160"/>
    <col min="12801" max="12801" width="3.08203125" style="160" customWidth="1"/>
    <col min="12802" max="12802" width="28.75" style="160" customWidth="1"/>
    <col min="12803" max="12805" width="4.83203125" style="160" customWidth="1"/>
    <col min="12806" max="12806" width="12.58203125" style="160" customWidth="1"/>
    <col min="12807" max="12809" width="4.33203125" style="160" customWidth="1"/>
    <col min="12810" max="12810" width="12.58203125" style="160" customWidth="1"/>
    <col min="12811" max="12811" width="3.08203125" style="160" customWidth="1"/>
    <col min="12812" max="12814" width="7.75" style="160"/>
    <col min="12815" max="12815" width="14.83203125" style="160" customWidth="1"/>
    <col min="12816" max="13056" width="7.75" style="160"/>
    <col min="13057" max="13057" width="3.08203125" style="160" customWidth="1"/>
    <col min="13058" max="13058" width="28.75" style="160" customWidth="1"/>
    <col min="13059" max="13061" width="4.83203125" style="160" customWidth="1"/>
    <col min="13062" max="13062" width="12.58203125" style="160" customWidth="1"/>
    <col min="13063" max="13065" width="4.33203125" style="160" customWidth="1"/>
    <col min="13066" max="13066" width="12.58203125" style="160" customWidth="1"/>
    <col min="13067" max="13067" width="3.08203125" style="160" customWidth="1"/>
    <col min="13068" max="13070" width="7.75" style="160"/>
    <col min="13071" max="13071" width="14.83203125" style="160" customWidth="1"/>
    <col min="13072" max="13312" width="7.75" style="160"/>
    <col min="13313" max="13313" width="3.08203125" style="160" customWidth="1"/>
    <col min="13314" max="13314" width="28.75" style="160" customWidth="1"/>
    <col min="13315" max="13317" width="4.83203125" style="160" customWidth="1"/>
    <col min="13318" max="13318" width="12.58203125" style="160" customWidth="1"/>
    <col min="13319" max="13321" width="4.33203125" style="160" customWidth="1"/>
    <col min="13322" max="13322" width="12.58203125" style="160" customWidth="1"/>
    <col min="13323" max="13323" width="3.08203125" style="160" customWidth="1"/>
    <col min="13324" max="13326" width="7.75" style="160"/>
    <col min="13327" max="13327" width="14.83203125" style="160" customWidth="1"/>
    <col min="13328" max="13568" width="7.75" style="160"/>
    <col min="13569" max="13569" width="3.08203125" style="160" customWidth="1"/>
    <col min="13570" max="13570" width="28.75" style="160" customWidth="1"/>
    <col min="13571" max="13573" width="4.83203125" style="160" customWidth="1"/>
    <col min="13574" max="13574" width="12.58203125" style="160" customWidth="1"/>
    <col min="13575" max="13577" width="4.33203125" style="160" customWidth="1"/>
    <col min="13578" max="13578" width="12.58203125" style="160" customWidth="1"/>
    <col min="13579" max="13579" width="3.08203125" style="160" customWidth="1"/>
    <col min="13580" max="13582" width="7.75" style="160"/>
    <col min="13583" max="13583" width="14.83203125" style="160" customWidth="1"/>
    <col min="13584" max="13824" width="7.75" style="160"/>
    <col min="13825" max="13825" width="3.08203125" style="160" customWidth="1"/>
    <col min="13826" max="13826" width="28.75" style="160" customWidth="1"/>
    <col min="13827" max="13829" width="4.83203125" style="160" customWidth="1"/>
    <col min="13830" max="13830" width="12.58203125" style="160" customWidth="1"/>
    <col min="13831" max="13833" width="4.33203125" style="160" customWidth="1"/>
    <col min="13834" max="13834" width="12.58203125" style="160" customWidth="1"/>
    <col min="13835" max="13835" width="3.08203125" style="160" customWidth="1"/>
    <col min="13836" max="13838" width="7.75" style="160"/>
    <col min="13839" max="13839" width="14.83203125" style="160" customWidth="1"/>
    <col min="13840" max="14080" width="7.75" style="160"/>
    <col min="14081" max="14081" width="3.08203125" style="160" customWidth="1"/>
    <col min="14082" max="14082" width="28.75" style="160" customWidth="1"/>
    <col min="14083" max="14085" width="4.83203125" style="160" customWidth="1"/>
    <col min="14086" max="14086" width="12.58203125" style="160" customWidth="1"/>
    <col min="14087" max="14089" width="4.33203125" style="160" customWidth="1"/>
    <col min="14090" max="14090" width="12.58203125" style="160" customWidth="1"/>
    <col min="14091" max="14091" width="3.08203125" style="160" customWidth="1"/>
    <col min="14092" max="14094" width="7.75" style="160"/>
    <col min="14095" max="14095" width="14.83203125" style="160" customWidth="1"/>
    <col min="14096" max="14336" width="7.75" style="160"/>
    <col min="14337" max="14337" width="3.08203125" style="160" customWidth="1"/>
    <col min="14338" max="14338" width="28.75" style="160" customWidth="1"/>
    <col min="14339" max="14341" width="4.83203125" style="160" customWidth="1"/>
    <col min="14342" max="14342" width="12.58203125" style="160" customWidth="1"/>
    <col min="14343" max="14345" width="4.33203125" style="160" customWidth="1"/>
    <col min="14346" max="14346" width="12.58203125" style="160" customWidth="1"/>
    <col min="14347" max="14347" width="3.08203125" style="160" customWidth="1"/>
    <col min="14348" max="14350" width="7.75" style="160"/>
    <col min="14351" max="14351" width="14.83203125" style="160" customWidth="1"/>
    <col min="14352" max="14592" width="7.75" style="160"/>
    <col min="14593" max="14593" width="3.08203125" style="160" customWidth="1"/>
    <col min="14594" max="14594" width="28.75" style="160" customWidth="1"/>
    <col min="14595" max="14597" width="4.83203125" style="160" customWidth="1"/>
    <col min="14598" max="14598" width="12.58203125" style="160" customWidth="1"/>
    <col min="14599" max="14601" width="4.33203125" style="160" customWidth="1"/>
    <col min="14602" max="14602" width="12.58203125" style="160" customWidth="1"/>
    <col min="14603" max="14603" width="3.08203125" style="160" customWidth="1"/>
    <col min="14604" max="14606" width="7.75" style="160"/>
    <col min="14607" max="14607" width="14.83203125" style="160" customWidth="1"/>
    <col min="14608" max="14848" width="7.75" style="160"/>
    <col min="14849" max="14849" width="3.08203125" style="160" customWidth="1"/>
    <col min="14850" max="14850" width="28.75" style="160" customWidth="1"/>
    <col min="14851" max="14853" width="4.83203125" style="160" customWidth="1"/>
    <col min="14854" max="14854" width="12.58203125" style="160" customWidth="1"/>
    <col min="14855" max="14857" width="4.33203125" style="160" customWidth="1"/>
    <col min="14858" max="14858" width="12.58203125" style="160" customWidth="1"/>
    <col min="14859" max="14859" width="3.08203125" style="160" customWidth="1"/>
    <col min="14860" max="14862" width="7.75" style="160"/>
    <col min="14863" max="14863" width="14.83203125" style="160" customWidth="1"/>
    <col min="14864" max="15104" width="7.75" style="160"/>
    <col min="15105" max="15105" width="3.08203125" style="160" customWidth="1"/>
    <col min="15106" max="15106" width="28.75" style="160" customWidth="1"/>
    <col min="15107" max="15109" width="4.83203125" style="160" customWidth="1"/>
    <col min="15110" max="15110" width="12.58203125" style="160" customWidth="1"/>
    <col min="15111" max="15113" width="4.33203125" style="160" customWidth="1"/>
    <col min="15114" max="15114" width="12.58203125" style="160" customWidth="1"/>
    <col min="15115" max="15115" width="3.08203125" style="160" customWidth="1"/>
    <col min="15116" max="15118" width="7.75" style="160"/>
    <col min="15119" max="15119" width="14.83203125" style="160" customWidth="1"/>
    <col min="15120" max="15360" width="7.75" style="160"/>
    <col min="15361" max="15361" width="3.08203125" style="160" customWidth="1"/>
    <col min="15362" max="15362" width="28.75" style="160" customWidth="1"/>
    <col min="15363" max="15365" width="4.83203125" style="160" customWidth="1"/>
    <col min="15366" max="15366" width="12.58203125" style="160" customWidth="1"/>
    <col min="15367" max="15369" width="4.33203125" style="160" customWidth="1"/>
    <col min="15370" max="15370" width="12.58203125" style="160" customWidth="1"/>
    <col min="15371" max="15371" width="3.08203125" style="160" customWidth="1"/>
    <col min="15372" max="15374" width="7.75" style="160"/>
    <col min="15375" max="15375" width="14.83203125" style="160" customWidth="1"/>
    <col min="15376" max="15616" width="7.75" style="160"/>
    <col min="15617" max="15617" width="3.08203125" style="160" customWidth="1"/>
    <col min="15618" max="15618" width="28.75" style="160" customWidth="1"/>
    <col min="15619" max="15621" width="4.83203125" style="160" customWidth="1"/>
    <col min="15622" max="15622" width="12.58203125" style="160" customWidth="1"/>
    <col min="15623" max="15625" width="4.33203125" style="160" customWidth="1"/>
    <col min="15626" max="15626" width="12.58203125" style="160" customWidth="1"/>
    <col min="15627" max="15627" width="3.08203125" style="160" customWidth="1"/>
    <col min="15628" max="15630" width="7.75" style="160"/>
    <col min="15631" max="15631" width="14.83203125" style="160" customWidth="1"/>
    <col min="15632" max="15872" width="7.75" style="160"/>
    <col min="15873" max="15873" width="3.08203125" style="160" customWidth="1"/>
    <col min="15874" max="15874" width="28.75" style="160" customWidth="1"/>
    <col min="15875" max="15877" width="4.83203125" style="160" customWidth="1"/>
    <col min="15878" max="15878" width="12.58203125" style="160" customWidth="1"/>
    <col min="15879" max="15881" width="4.33203125" style="160" customWidth="1"/>
    <col min="15882" max="15882" width="12.58203125" style="160" customWidth="1"/>
    <col min="15883" max="15883" width="3.08203125" style="160" customWidth="1"/>
    <col min="15884" max="15886" width="7.75" style="160"/>
    <col min="15887" max="15887" width="14.83203125" style="160" customWidth="1"/>
    <col min="15888" max="16128" width="7.75" style="160"/>
    <col min="16129" max="16129" width="3.08203125" style="160" customWidth="1"/>
    <col min="16130" max="16130" width="28.75" style="160" customWidth="1"/>
    <col min="16131" max="16133" width="4.83203125" style="160" customWidth="1"/>
    <col min="16134" max="16134" width="12.58203125" style="160" customWidth="1"/>
    <col min="16135" max="16137" width="4.33203125" style="160" customWidth="1"/>
    <col min="16138" max="16138" width="12.58203125" style="160" customWidth="1"/>
    <col min="16139" max="16139" width="3.08203125" style="160" customWidth="1"/>
    <col min="16140" max="16142" width="7.75" style="160"/>
    <col min="16143" max="16143" width="14.83203125" style="160" customWidth="1"/>
    <col min="16144" max="16384" width="7.75" style="160"/>
  </cols>
  <sheetData>
    <row r="1" spans="1:30" s="148" customFormat="1" ht="16.5" customHeight="1">
      <c r="B1" s="174"/>
      <c r="C1" s="174"/>
      <c r="D1" s="174"/>
      <c r="K1" s="174"/>
      <c r="L1" s="149" t="s">
        <v>343</v>
      </c>
    </row>
    <row r="2" spans="1:30" s="153" customFormat="1" ht="19.5" customHeight="1">
      <c r="A2" s="150" t="s">
        <v>498</v>
      </c>
      <c r="B2" s="149"/>
      <c r="C2" s="149"/>
      <c r="D2" s="149"/>
      <c r="E2" s="149"/>
      <c r="F2" s="149"/>
      <c r="G2" s="149"/>
      <c r="H2" s="149"/>
      <c r="I2" s="151" t="str">
        <f>'SP13-1'!L2</f>
        <v>Spreadsheet 14-Apr-2023</v>
      </c>
      <c r="J2" s="149"/>
      <c r="K2" s="155"/>
      <c r="L2" s="152" t="s">
        <v>344</v>
      </c>
      <c r="M2" s="149"/>
      <c r="N2" s="149"/>
      <c r="O2" s="149"/>
      <c r="P2" s="149"/>
      <c r="Q2" s="149"/>
      <c r="R2" s="149"/>
      <c r="S2" s="149"/>
      <c r="T2" s="149"/>
      <c r="U2" s="149"/>
      <c r="V2" s="149"/>
      <c r="W2" s="149"/>
      <c r="X2" s="149"/>
      <c r="Y2" s="149"/>
      <c r="Z2" s="149"/>
      <c r="AA2" s="149"/>
      <c r="AB2" s="149"/>
      <c r="AC2" s="149"/>
      <c r="AD2" s="149"/>
    </row>
    <row r="3" spans="1:30">
      <c r="A3" s="154" t="s">
        <v>560</v>
      </c>
      <c r="B3" s="178"/>
      <c r="C3" s="178"/>
      <c r="D3" s="178"/>
      <c r="E3" s="178"/>
      <c r="F3" s="178"/>
      <c r="G3" s="178"/>
      <c r="H3" s="178"/>
      <c r="I3" s="178"/>
      <c r="J3" s="178"/>
      <c r="K3" s="179"/>
      <c r="L3" s="159"/>
      <c r="M3" s="159"/>
      <c r="N3" s="159"/>
      <c r="O3" s="159"/>
      <c r="P3" s="159"/>
      <c r="Q3" s="159"/>
      <c r="R3" s="159"/>
      <c r="S3" s="159"/>
      <c r="T3" s="159"/>
      <c r="U3" s="159"/>
      <c r="V3" s="159"/>
      <c r="W3" s="159"/>
      <c r="X3" s="159"/>
      <c r="Y3" s="159"/>
      <c r="Z3" s="159"/>
      <c r="AA3" s="159"/>
      <c r="AB3" s="159"/>
      <c r="AC3" s="159"/>
      <c r="AD3" s="159"/>
    </row>
    <row r="4" spans="1:30" ht="17.25" customHeight="1">
      <c r="A4" s="457" t="s">
        <v>561</v>
      </c>
      <c r="B4" s="458"/>
      <c r="C4" s="458"/>
      <c r="D4" s="458"/>
      <c r="E4" s="458"/>
      <c r="F4" s="458"/>
      <c r="G4" s="458"/>
      <c r="H4" s="458"/>
      <c r="I4" s="458"/>
      <c r="J4" s="458"/>
      <c r="K4" s="459"/>
      <c r="L4" s="159"/>
      <c r="M4" s="387"/>
      <c r="N4" s="387"/>
      <c r="O4" s="387"/>
      <c r="P4" s="159"/>
      <c r="Q4" s="159"/>
      <c r="R4" s="159"/>
      <c r="S4" s="159"/>
      <c r="T4" s="159"/>
      <c r="U4" s="159"/>
      <c r="V4" s="159"/>
      <c r="W4" s="159"/>
      <c r="X4" s="159"/>
      <c r="Y4" s="159"/>
      <c r="Z4" s="159"/>
      <c r="AA4" s="159"/>
      <c r="AB4" s="159"/>
      <c r="AC4" s="159"/>
      <c r="AD4" s="159"/>
    </row>
    <row r="5" spans="1:30" ht="39" customHeight="1">
      <c r="A5" s="460"/>
      <c r="B5" s="461"/>
      <c r="C5" s="461"/>
      <c r="D5" s="461"/>
      <c r="E5" s="461"/>
      <c r="F5" s="461"/>
      <c r="G5" s="461"/>
      <c r="H5" s="461"/>
      <c r="I5" s="461"/>
      <c r="J5" s="461"/>
      <c r="K5" s="462"/>
      <c r="L5" s="159"/>
      <c r="M5" s="159"/>
      <c r="N5" s="159"/>
      <c r="O5" s="159"/>
      <c r="P5" s="159"/>
      <c r="Q5" s="159"/>
      <c r="R5" s="159"/>
      <c r="S5" s="159"/>
      <c r="T5" s="159"/>
      <c r="U5" s="159"/>
      <c r="V5" s="159"/>
      <c r="W5" s="159"/>
      <c r="X5" s="159"/>
      <c r="Y5" s="159"/>
      <c r="Z5" s="159"/>
      <c r="AA5" s="159"/>
      <c r="AB5" s="159"/>
      <c r="AC5" s="159"/>
      <c r="AD5" s="159"/>
    </row>
    <row r="6" spans="1:30" ht="10.5" customHeight="1">
      <c r="A6" s="243"/>
      <c r="B6" s="243"/>
      <c r="C6" s="243"/>
      <c r="D6" s="243"/>
      <c r="E6" s="243"/>
      <c r="F6" s="243"/>
      <c r="G6" s="243"/>
      <c r="H6" s="243"/>
      <c r="I6" s="243"/>
      <c r="J6" s="243"/>
      <c r="K6" s="243"/>
      <c r="L6" s="159"/>
      <c r="M6" s="159"/>
      <c r="N6" s="159"/>
      <c r="O6" s="159"/>
      <c r="P6" s="159"/>
      <c r="Q6" s="159"/>
      <c r="R6" s="159"/>
      <c r="S6" s="159"/>
      <c r="T6" s="159"/>
      <c r="U6" s="159"/>
      <c r="V6" s="159"/>
      <c r="W6" s="159"/>
      <c r="X6" s="159"/>
      <c r="Y6" s="159"/>
      <c r="Z6" s="159"/>
      <c r="AA6" s="159"/>
      <c r="AB6" s="159"/>
      <c r="AC6" s="159"/>
      <c r="AD6" s="159"/>
    </row>
    <row r="7" spans="1:30" ht="13.5" customHeight="1">
      <c r="A7" s="274"/>
      <c r="B7" s="293" t="s">
        <v>562</v>
      </c>
      <c r="C7" s="293"/>
      <c r="D7" s="293"/>
      <c r="E7" s="275"/>
      <c r="F7" s="275"/>
      <c r="G7" s="275"/>
      <c r="H7" s="275"/>
      <c r="I7" s="275"/>
      <c r="J7" s="293"/>
      <c r="K7" s="277"/>
      <c r="L7" s="159"/>
      <c r="M7" s="159"/>
      <c r="N7" s="159"/>
      <c r="O7" s="159"/>
      <c r="P7" s="159"/>
      <c r="Q7" s="159"/>
      <c r="R7" s="159"/>
      <c r="S7" s="159"/>
      <c r="T7" s="159"/>
      <c r="U7" s="159"/>
      <c r="V7" s="159"/>
      <c r="W7" s="159"/>
      <c r="X7" s="159"/>
      <c r="Y7" s="159"/>
      <c r="Z7" s="159"/>
      <c r="AA7" s="159"/>
      <c r="AB7" s="159"/>
      <c r="AC7" s="159"/>
      <c r="AD7" s="159"/>
    </row>
    <row r="8" spans="1:30" ht="4.5" customHeight="1" thickBot="1">
      <c r="A8" s="267"/>
      <c r="B8" s="286"/>
      <c r="C8" s="286"/>
      <c r="D8" s="286"/>
      <c r="E8" s="286"/>
      <c r="F8" s="286"/>
      <c r="G8" s="286"/>
      <c r="H8" s="286"/>
      <c r="I8" s="286"/>
      <c r="J8" s="267"/>
      <c r="K8" s="267"/>
      <c r="L8" s="159"/>
      <c r="M8" s="159"/>
      <c r="N8" s="159"/>
      <c r="O8" s="159"/>
      <c r="P8" s="159"/>
      <c r="Q8" s="159"/>
      <c r="R8" s="159"/>
      <c r="S8" s="159"/>
      <c r="T8" s="159"/>
      <c r="U8" s="159"/>
      <c r="V8" s="159"/>
      <c r="W8" s="159"/>
      <c r="X8" s="159"/>
      <c r="Y8" s="159"/>
      <c r="Z8" s="159"/>
      <c r="AA8" s="159"/>
      <c r="AB8" s="159"/>
      <c r="AC8" s="159"/>
      <c r="AD8" s="159"/>
    </row>
    <row r="9" spans="1:30" ht="5.25" customHeight="1" thickTop="1">
      <c r="A9" s="268"/>
      <c r="B9" s="268"/>
      <c r="C9" s="268"/>
      <c r="D9" s="268"/>
      <c r="E9" s="271"/>
      <c r="F9" s="271"/>
      <c r="G9" s="271"/>
      <c r="H9" s="271"/>
      <c r="I9" s="271"/>
      <c r="J9" s="297"/>
      <c r="K9" s="297"/>
      <c r="L9" s="159"/>
      <c r="M9" s="159"/>
      <c r="N9" s="159"/>
      <c r="O9" s="159"/>
      <c r="P9" s="159"/>
      <c r="Q9" s="159"/>
      <c r="R9" s="159"/>
      <c r="S9" s="159"/>
      <c r="T9" s="159"/>
      <c r="U9" s="159"/>
      <c r="V9" s="159"/>
      <c r="W9" s="159"/>
      <c r="X9" s="159"/>
      <c r="Y9" s="159"/>
      <c r="Z9" s="159"/>
      <c r="AA9" s="159"/>
      <c r="AB9" s="159"/>
      <c r="AC9" s="159"/>
      <c r="AD9" s="159"/>
    </row>
    <row r="10" spans="1:30" ht="24" customHeight="1">
      <c r="A10" s="255">
        <v>1</v>
      </c>
      <c r="B10" s="480" t="s">
        <v>531</v>
      </c>
      <c r="C10" s="480"/>
      <c r="D10" s="480"/>
      <c r="E10" s="298" t="s">
        <v>257</v>
      </c>
      <c r="F10" s="415">
        <f>'SP13-3'!K21</f>
        <v>0</v>
      </c>
      <c r="G10" s="415"/>
      <c r="H10" s="415"/>
      <c r="I10" s="415"/>
      <c r="J10" s="415"/>
      <c r="K10" s="297" t="s">
        <v>533</v>
      </c>
      <c r="L10" s="159"/>
      <c r="M10" s="159"/>
      <c r="N10" s="159"/>
      <c r="O10" s="159"/>
      <c r="P10" s="159"/>
      <c r="Q10" s="159"/>
      <c r="R10" s="159"/>
      <c r="S10" s="159"/>
      <c r="T10" s="159"/>
      <c r="U10" s="159"/>
      <c r="V10" s="159"/>
      <c r="W10" s="159"/>
      <c r="X10" s="159"/>
      <c r="Y10" s="159"/>
      <c r="Z10" s="159"/>
      <c r="AA10" s="159"/>
      <c r="AB10" s="159"/>
      <c r="AC10" s="159"/>
      <c r="AD10" s="159"/>
    </row>
    <row r="11" spans="1:30" ht="7.5" customHeight="1" thickBot="1">
      <c r="A11" s="267"/>
      <c r="B11" s="286"/>
      <c r="C11" s="286"/>
      <c r="D11" s="286"/>
      <c r="E11" s="286"/>
      <c r="F11" s="286"/>
      <c r="G11" s="286"/>
      <c r="H11" s="286"/>
      <c r="I11" s="286"/>
      <c r="J11" s="267"/>
      <c r="K11" s="267"/>
      <c r="L11" s="159"/>
      <c r="M11" s="159"/>
      <c r="N11" s="159"/>
      <c r="O11" s="159"/>
      <c r="P11" s="159"/>
      <c r="Q11" s="159"/>
      <c r="R11" s="159"/>
      <c r="S11" s="159"/>
      <c r="T11" s="159"/>
      <c r="U11" s="159"/>
      <c r="V11" s="159"/>
      <c r="W11" s="159"/>
      <c r="X11" s="159"/>
      <c r="Y11" s="159"/>
      <c r="Z11" s="159"/>
      <c r="AA11" s="159"/>
      <c r="AB11" s="159"/>
      <c r="AC11" s="159"/>
      <c r="AD11" s="159"/>
    </row>
    <row r="12" spans="1:30" ht="5.25" customHeight="1" thickTop="1">
      <c r="A12" s="268"/>
      <c r="B12" s="268"/>
      <c r="C12" s="268"/>
      <c r="D12" s="268"/>
      <c r="E12" s="271"/>
      <c r="F12" s="271"/>
      <c r="G12" s="271"/>
      <c r="H12" s="271"/>
      <c r="I12" s="271"/>
      <c r="J12" s="297"/>
      <c r="K12" s="297"/>
      <c r="L12" s="159"/>
      <c r="M12" s="159"/>
      <c r="N12" s="159"/>
      <c r="O12" s="159"/>
      <c r="P12" s="159"/>
      <c r="Q12" s="159"/>
      <c r="R12" s="159"/>
      <c r="S12" s="159"/>
      <c r="T12" s="159"/>
      <c r="U12" s="159"/>
      <c r="V12" s="159"/>
      <c r="W12" s="159"/>
      <c r="X12" s="159"/>
      <c r="Y12" s="159"/>
      <c r="Z12" s="159"/>
      <c r="AA12" s="159"/>
      <c r="AB12" s="159"/>
      <c r="AC12" s="159"/>
      <c r="AD12" s="159"/>
    </row>
    <row r="13" spans="1:30" ht="20.25" customHeight="1">
      <c r="A13" s="255">
        <v>2</v>
      </c>
      <c r="B13" s="296" t="s">
        <v>563</v>
      </c>
      <c r="C13" s="296"/>
      <c r="D13" s="296"/>
      <c r="E13" s="265"/>
      <c r="F13" s="514"/>
      <c r="G13" s="514"/>
      <c r="H13" s="514"/>
      <c r="I13" s="514"/>
      <c r="J13" s="514"/>
      <c r="K13" s="295" t="s">
        <v>373</v>
      </c>
      <c r="L13" s="159"/>
      <c r="M13" s="457" t="s">
        <v>589</v>
      </c>
      <c r="N13" s="458"/>
      <c r="O13" s="458"/>
      <c r="P13" s="458"/>
      <c r="Q13" s="458"/>
      <c r="R13" s="459"/>
      <c r="S13" s="159"/>
      <c r="T13" s="159"/>
      <c r="U13" s="159"/>
      <c r="V13" s="159"/>
      <c r="W13" s="159"/>
      <c r="X13" s="159"/>
      <c r="Y13" s="159"/>
      <c r="Z13" s="159"/>
      <c r="AA13" s="159"/>
      <c r="AB13" s="159"/>
      <c r="AC13" s="159"/>
      <c r="AD13" s="159"/>
    </row>
    <row r="14" spans="1:30" ht="7.5" customHeight="1" thickBot="1">
      <c r="A14" s="267"/>
      <c r="B14" s="286"/>
      <c r="C14" s="286"/>
      <c r="D14" s="286"/>
      <c r="E14" s="286"/>
      <c r="F14" s="286"/>
      <c r="G14" s="286"/>
      <c r="H14" s="286"/>
      <c r="I14" s="286"/>
      <c r="J14" s="267"/>
      <c r="K14" s="267"/>
      <c r="L14" s="159"/>
      <c r="M14" s="477"/>
      <c r="N14" s="478"/>
      <c r="O14" s="478"/>
      <c r="P14" s="478"/>
      <c r="Q14" s="478"/>
      <c r="R14" s="479"/>
      <c r="S14" s="159"/>
      <c r="T14" s="159"/>
      <c r="U14" s="159"/>
      <c r="V14" s="159"/>
      <c r="W14" s="159"/>
      <c r="X14" s="159"/>
      <c r="Y14" s="159"/>
      <c r="Z14" s="159"/>
      <c r="AA14" s="159"/>
      <c r="AB14" s="159"/>
      <c r="AC14" s="159"/>
      <c r="AD14" s="159"/>
    </row>
    <row r="15" spans="1:30" ht="5.25" customHeight="1" thickTop="1">
      <c r="A15" s="268"/>
      <c r="B15" s="268"/>
      <c r="C15" s="268"/>
      <c r="D15" s="268"/>
      <c r="E15" s="271"/>
      <c r="F15" s="271"/>
      <c r="G15" s="271"/>
      <c r="H15" s="271"/>
      <c r="I15" s="271"/>
      <c r="J15" s="297"/>
      <c r="K15" s="297"/>
      <c r="L15" s="159"/>
      <c r="M15" s="477"/>
      <c r="N15" s="478"/>
      <c r="O15" s="478"/>
      <c r="P15" s="478"/>
      <c r="Q15" s="478"/>
      <c r="R15" s="479"/>
      <c r="S15" s="159"/>
      <c r="T15" s="159"/>
      <c r="U15" s="159"/>
      <c r="V15" s="159"/>
      <c r="W15" s="159"/>
      <c r="X15" s="159"/>
      <c r="Y15" s="159"/>
      <c r="Z15" s="159"/>
      <c r="AA15" s="159"/>
      <c r="AB15" s="159"/>
      <c r="AC15" s="159"/>
      <c r="AD15" s="159"/>
    </row>
    <row r="16" spans="1:30" ht="20.25" customHeight="1">
      <c r="A16" s="255">
        <v>3</v>
      </c>
      <c r="B16" s="296" t="s">
        <v>564</v>
      </c>
      <c r="C16" s="298" t="s">
        <v>453</v>
      </c>
      <c r="D16" s="299">
        <f>Tables!L3-Tables!L2</f>
        <v>-0.98064352657801512</v>
      </c>
      <c r="E16" s="257" t="s">
        <v>380</v>
      </c>
      <c r="F16" s="415">
        <f>F13*F10*D16</f>
        <v>0</v>
      </c>
      <c r="G16" s="415"/>
      <c r="H16" s="415"/>
      <c r="I16" s="415"/>
      <c r="J16" s="415"/>
      <c r="K16" s="295" t="s">
        <v>378</v>
      </c>
      <c r="L16" s="159"/>
      <c r="M16" s="460"/>
      <c r="N16" s="461"/>
      <c r="O16" s="461"/>
      <c r="P16" s="461"/>
      <c r="Q16" s="461"/>
      <c r="R16" s="462"/>
      <c r="S16" s="159"/>
      <c r="T16" s="159"/>
      <c r="U16" s="159"/>
      <c r="V16" s="159"/>
      <c r="W16" s="159"/>
      <c r="X16" s="159"/>
      <c r="Y16" s="159"/>
      <c r="Z16" s="159"/>
      <c r="AA16" s="159"/>
      <c r="AB16" s="159"/>
      <c r="AC16" s="159"/>
      <c r="AD16" s="159"/>
    </row>
    <row r="17" spans="1:30" ht="7.5" customHeight="1" thickBot="1">
      <c r="A17" s="267"/>
      <c r="B17" s="286"/>
      <c r="C17" s="286"/>
      <c r="D17" s="286"/>
      <c r="E17" s="286"/>
      <c r="F17" s="286"/>
      <c r="G17" s="286"/>
      <c r="H17" s="286"/>
      <c r="I17" s="286"/>
      <c r="J17" s="267"/>
      <c r="K17" s="267"/>
      <c r="L17" s="159"/>
      <c r="M17" s="159"/>
      <c r="N17" s="159"/>
      <c r="O17" s="159"/>
      <c r="P17" s="159"/>
      <c r="Q17" s="159"/>
      <c r="R17" s="159"/>
      <c r="S17" s="159"/>
      <c r="T17" s="159"/>
      <c r="U17" s="159"/>
      <c r="V17" s="159"/>
      <c r="W17" s="159"/>
      <c r="X17" s="159"/>
      <c r="Y17" s="159"/>
      <c r="Z17" s="159"/>
      <c r="AA17" s="159"/>
      <c r="AB17" s="159"/>
      <c r="AC17" s="159"/>
      <c r="AD17" s="159"/>
    </row>
    <row r="18" spans="1:30" ht="5.25" customHeight="1" thickTop="1">
      <c r="A18" s="268"/>
      <c r="B18" s="268"/>
      <c r="C18" s="268"/>
      <c r="D18" s="268"/>
      <c r="E18" s="271"/>
      <c r="F18" s="271"/>
      <c r="G18" s="271"/>
      <c r="H18" s="271"/>
      <c r="I18" s="271"/>
      <c r="J18" s="297"/>
      <c r="K18" s="297"/>
      <c r="L18" s="159"/>
      <c r="M18" s="159"/>
      <c r="N18" s="159"/>
      <c r="O18" s="159"/>
      <c r="P18" s="159"/>
      <c r="Q18" s="159"/>
      <c r="R18" s="159"/>
      <c r="S18" s="159"/>
      <c r="T18" s="159"/>
      <c r="U18" s="159"/>
      <c r="V18" s="159"/>
      <c r="W18" s="159"/>
      <c r="X18" s="159"/>
      <c r="Y18" s="159"/>
      <c r="Z18" s="159"/>
      <c r="AA18" s="159"/>
      <c r="AB18" s="159"/>
      <c r="AC18" s="159"/>
      <c r="AD18" s="159"/>
    </row>
    <row r="19" spans="1:30" ht="20.25" customHeight="1">
      <c r="A19" s="255">
        <v>4</v>
      </c>
      <c r="B19" s="296" t="s">
        <v>565</v>
      </c>
      <c r="C19" s="296"/>
      <c r="D19" s="296"/>
      <c r="E19" s="265" t="s">
        <v>566</v>
      </c>
      <c r="F19" s="157"/>
      <c r="G19" s="302"/>
      <c r="H19" s="302"/>
      <c r="I19" s="257" t="s">
        <v>567</v>
      </c>
      <c r="J19" s="169">
        <f>F16*F19</f>
        <v>0</v>
      </c>
      <c r="K19" s="295" t="s">
        <v>439</v>
      </c>
      <c r="L19" s="159"/>
      <c r="S19" s="159"/>
      <c r="T19" s="159"/>
      <c r="U19" s="240"/>
      <c r="V19" s="240"/>
      <c r="W19" s="240"/>
      <c r="X19" s="159"/>
      <c r="Y19" s="159"/>
      <c r="Z19" s="159"/>
      <c r="AA19" s="159"/>
      <c r="AB19" s="159"/>
      <c r="AC19" s="159"/>
      <c r="AD19" s="159"/>
    </row>
    <row r="20" spans="1:30" ht="7.5" customHeight="1" thickBot="1">
      <c r="A20" s="267"/>
      <c r="B20" s="286"/>
      <c r="C20" s="286"/>
      <c r="D20" s="286"/>
      <c r="E20" s="286"/>
      <c r="F20" s="286"/>
      <c r="G20" s="286"/>
      <c r="H20" s="286"/>
      <c r="I20" s="286"/>
      <c r="J20" s="267"/>
      <c r="K20" s="267"/>
      <c r="L20" s="159"/>
      <c r="M20" s="515"/>
      <c r="N20" s="516"/>
      <c r="O20" s="516"/>
      <c r="P20" s="516"/>
      <c r="Q20" s="516"/>
      <c r="R20" s="516"/>
      <c r="S20" s="159"/>
      <c r="T20" s="159"/>
      <c r="U20" s="240"/>
      <c r="V20" s="240"/>
      <c r="W20" s="240"/>
      <c r="X20" s="159"/>
      <c r="Y20" s="159"/>
      <c r="Z20" s="159"/>
      <c r="AA20" s="159"/>
      <c r="AB20" s="159"/>
      <c r="AC20" s="159"/>
      <c r="AD20" s="159"/>
    </row>
    <row r="21" spans="1:30" ht="5.25" hidden="1" customHeight="1" thickTop="1">
      <c r="A21" s="268"/>
      <c r="B21" s="268"/>
      <c r="C21" s="268"/>
      <c r="D21" s="268"/>
      <c r="E21" s="271"/>
      <c r="F21" s="271"/>
      <c r="G21" s="271"/>
      <c r="H21" s="271"/>
      <c r="I21" s="271"/>
      <c r="J21" s="297"/>
      <c r="K21" s="297"/>
      <c r="L21" s="159"/>
      <c r="M21" s="516"/>
      <c r="N21" s="516"/>
      <c r="O21" s="516"/>
      <c r="P21" s="516"/>
      <c r="Q21" s="516"/>
      <c r="R21" s="516"/>
      <c r="S21" s="159"/>
      <c r="T21" s="159"/>
      <c r="U21" s="240"/>
      <c r="V21" s="240"/>
      <c r="W21" s="240"/>
      <c r="X21" s="159"/>
      <c r="Y21" s="159"/>
      <c r="Z21" s="159"/>
      <c r="AA21" s="159"/>
      <c r="AB21" s="159"/>
      <c r="AC21" s="159"/>
      <c r="AD21" s="159"/>
    </row>
    <row r="22" spans="1:30" ht="20.25" hidden="1" customHeight="1">
      <c r="A22" s="255"/>
      <c r="B22" s="296" t="s">
        <v>456</v>
      </c>
      <c r="C22" s="296"/>
      <c r="D22" s="296"/>
      <c r="E22" s="257" t="s">
        <v>257</v>
      </c>
      <c r="F22" s="300"/>
      <c r="G22" s="257" t="s">
        <v>568</v>
      </c>
      <c r="H22" s="257">
        <f>Tables!L3-Tables!L2</f>
        <v>-0.98064352657801512</v>
      </c>
      <c r="I22" s="257" t="s">
        <v>380</v>
      </c>
      <c r="J22" s="301">
        <f>F22*H22</f>
        <v>0</v>
      </c>
      <c r="K22" s="295"/>
      <c r="L22" s="159"/>
      <c r="M22" s="516"/>
      <c r="N22" s="516"/>
      <c r="O22" s="516"/>
      <c r="P22" s="516"/>
      <c r="Q22" s="516"/>
      <c r="R22" s="516"/>
      <c r="S22" s="240"/>
      <c r="T22" s="240"/>
      <c r="U22" s="240"/>
      <c r="V22" s="240"/>
      <c r="W22" s="240"/>
      <c r="X22" s="159"/>
      <c r="Y22" s="159"/>
      <c r="Z22" s="159"/>
      <c r="AA22" s="159"/>
      <c r="AB22" s="159"/>
      <c r="AC22" s="159"/>
      <c r="AD22" s="159"/>
    </row>
    <row r="23" spans="1:30" ht="7.5" hidden="1" customHeight="1" thickBot="1">
      <c r="A23" s="267"/>
      <c r="B23" s="286"/>
      <c r="C23" s="286"/>
      <c r="D23" s="286"/>
      <c r="E23" s="286"/>
      <c r="F23" s="286"/>
      <c r="G23" s="286"/>
      <c r="H23" s="286"/>
      <c r="I23" s="286"/>
      <c r="J23" s="267"/>
      <c r="K23" s="267"/>
      <c r="L23" s="159"/>
      <c r="S23" s="147"/>
      <c r="T23" s="147"/>
      <c r="U23" s="147"/>
      <c r="V23" s="147"/>
      <c r="W23" s="147"/>
      <c r="Y23" s="159"/>
      <c r="Z23" s="159"/>
      <c r="AA23" s="159"/>
      <c r="AB23" s="159"/>
      <c r="AC23" s="159"/>
      <c r="AD23" s="159"/>
    </row>
    <row r="24" spans="1:30" ht="5.25" customHeight="1" thickTop="1">
      <c r="A24" s="268"/>
      <c r="B24" s="268"/>
      <c r="C24" s="268"/>
      <c r="D24" s="268"/>
      <c r="E24" s="271"/>
      <c r="F24" s="271"/>
      <c r="G24" s="271"/>
      <c r="H24" s="271"/>
      <c r="I24" s="271"/>
      <c r="J24" s="297"/>
      <c r="K24" s="297"/>
      <c r="L24" s="159"/>
      <c r="M24" s="457" t="s">
        <v>569</v>
      </c>
      <c r="N24" s="458"/>
      <c r="O24" s="458"/>
      <c r="P24" s="458"/>
      <c r="Q24" s="458"/>
      <c r="R24" s="459"/>
      <c r="S24" s="244"/>
      <c r="T24" s="244"/>
      <c r="U24" s="244"/>
      <c r="V24" s="240"/>
      <c r="W24" s="240"/>
      <c r="X24" s="159"/>
      <c r="Y24" s="159"/>
      <c r="Z24" s="159"/>
      <c r="AA24" s="159"/>
      <c r="AB24" s="159"/>
      <c r="AC24" s="159"/>
      <c r="AD24" s="159"/>
    </row>
    <row r="25" spans="1:30" ht="20.25" customHeight="1">
      <c r="A25" s="255">
        <v>5</v>
      </c>
      <c r="B25" s="480" t="s">
        <v>570</v>
      </c>
      <c r="C25" s="480"/>
      <c r="D25" s="480"/>
      <c r="E25" s="298" t="s">
        <v>257</v>
      </c>
      <c r="F25" s="517"/>
      <c r="G25" s="517"/>
      <c r="H25" s="517"/>
      <c r="I25" s="517"/>
      <c r="J25" s="517"/>
      <c r="K25" s="295" t="s">
        <v>379</v>
      </c>
      <c r="L25" s="159"/>
      <c r="M25" s="477"/>
      <c r="N25" s="478"/>
      <c r="O25" s="478"/>
      <c r="P25" s="478"/>
      <c r="Q25" s="478"/>
      <c r="R25" s="479"/>
      <c r="S25" s="244"/>
      <c r="T25" s="244"/>
      <c r="U25" s="244"/>
      <c r="V25" s="312"/>
      <c r="W25" s="312"/>
      <c r="X25" s="313"/>
      <c r="Y25" s="159"/>
      <c r="Z25" s="159"/>
      <c r="AA25" s="159"/>
      <c r="AB25" s="159"/>
      <c r="AC25" s="159"/>
      <c r="AD25" s="159"/>
    </row>
    <row r="26" spans="1:30" ht="7.5" customHeight="1" thickBot="1">
      <c r="A26" s="267"/>
      <c r="B26" s="286"/>
      <c r="C26" s="286"/>
      <c r="D26" s="286"/>
      <c r="E26" s="286"/>
      <c r="F26" s="286"/>
      <c r="G26" s="286"/>
      <c r="H26" s="286"/>
      <c r="I26" s="286"/>
      <c r="J26" s="267"/>
      <c r="K26" s="267"/>
      <c r="L26" s="159"/>
      <c r="M26" s="477"/>
      <c r="N26" s="478"/>
      <c r="O26" s="478"/>
      <c r="P26" s="478"/>
      <c r="Q26" s="478"/>
      <c r="R26" s="479"/>
      <c r="S26" s="244"/>
      <c r="T26" s="244"/>
      <c r="U26" s="244"/>
      <c r="V26" s="240"/>
      <c r="W26" s="240"/>
      <c r="X26" s="159"/>
      <c r="Y26" s="159"/>
      <c r="Z26" s="159"/>
      <c r="AA26" s="159"/>
      <c r="AB26" s="159"/>
      <c r="AC26" s="159"/>
      <c r="AD26" s="159"/>
    </row>
    <row r="27" spans="1:30" ht="5.25" customHeight="1" thickTop="1">
      <c r="A27" s="268"/>
      <c r="B27" s="268"/>
      <c r="C27" s="268"/>
      <c r="D27" s="268"/>
      <c r="E27" s="271"/>
      <c r="F27" s="271"/>
      <c r="G27" s="271"/>
      <c r="H27" s="271"/>
      <c r="I27" s="271"/>
      <c r="J27" s="297"/>
      <c r="K27" s="297"/>
      <c r="L27" s="159"/>
      <c r="M27" s="460"/>
      <c r="N27" s="461"/>
      <c r="O27" s="461"/>
      <c r="P27" s="461"/>
      <c r="Q27" s="461"/>
      <c r="R27" s="462"/>
      <c r="S27" s="244"/>
      <c r="T27" s="244"/>
      <c r="U27" s="244"/>
      <c r="V27" s="240"/>
      <c r="W27" s="240"/>
      <c r="X27" s="159"/>
      <c r="Y27" s="159"/>
      <c r="Z27" s="159"/>
      <c r="AA27" s="159"/>
      <c r="AB27" s="159"/>
      <c r="AC27" s="159"/>
      <c r="AD27" s="159"/>
    </row>
    <row r="28" spans="1:30" ht="20.25" customHeight="1">
      <c r="A28" s="255">
        <v>6</v>
      </c>
      <c r="B28" s="296" t="s">
        <v>571</v>
      </c>
      <c r="C28" s="298" t="s">
        <v>453</v>
      </c>
      <c r="D28" s="299">
        <f>Tables!L3-Tables!L2</f>
        <v>-0.98064352657801512</v>
      </c>
      <c r="E28" s="257" t="s">
        <v>474</v>
      </c>
      <c r="F28" s="415">
        <f>F25*D28</f>
        <v>0</v>
      </c>
      <c r="G28" s="415"/>
      <c r="H28" s="415"/>
      <c r="I28" s="415"/>
      <c r="J28" s="415"/>
      <c r="K28" s="295" t="s">
        <v>362</v>
      </c>
      <c r="L28" s="159"/>
      <c r="M28" s="159"/>
      <c r="N28" s="159"/>
      <c r="O28" s="159"/>
      <c r="P28" s="159"/>
      <c r="Q28" s="159"/>
      <c r="R28" s="159"/>
      <c r="S28" s="159"/>
      <c r="T28" s="159"/>
      <c r="U28" s="240"/>
      <c r="V28" s="240"/>
      <c r="W28" s="240"/>
      <c r="X28" s="159"/>
      <c r="Y28" s="159"/>
      <c r="Z28" s="159"/>
      <c r="AA28" s="159"/>
      <c r="AB28" s="159"/>
      <c r="AC28" s="159"/>
      <c r="AD28" s="159"/>
    </row>
    <row r="29" spans="1:30" ht="7.5" customHeight="1" thickBot="1">
      <c r="A29" s="267"/>
      <c r="B29" s="286"/>
      <c r="C29" s="286"/>
      <c r="D29" s="286"/>
      <c r="E29" s="286"/>
      <c r="F29" s="286"/>
      <c r="G29" s="286"/>
      <c r="H29" s="286"/>
      <c r="I29" s="286"/>
      <c r="J29" s="267"/>
      <c r="K29" s="267"/>
      <c r="L29" s="159"/>
      <c r="M29" s="159"/>
      <c r="N29" s="159"/>
      <c r="O29" s="159"/>
      <c r="P29" s="159"/>
      <c r="Q29" s="159"/>
      <c r="R29" s="159"/>
      <c r="S29" s="159"/>
      <c r="T29" s="159"/>
      <c r="U29" s="159"/>
      <c r="V29" s="159"/>
      <c r="W29" s="159"/>
      <c r="X29" s="159"/>
      <c r="Y29" s="159"/>
      <c r="Z29" s="159"/>
      <c r="AA29" s="159"/>
      <c r="AB29" s="159"/>
      <c r="AC29" s="159"/>
      <c r="AD29" s="159"/>
    </row>
    <row r="30" spans="1:30" ht="5.25" customHeight="1" thickTop="1">
      <c r="A30" s="268"/>
      <c r="B30" s="268"/>
      <c r="C30" s="268"/>
      <c r="D30" s="268"/>
      <c r="E30" s="271"/>
      <c r="F30" s="271"/>
      <c r="G30" s="271"/>
      <c r="H30" s="271"/>
      <c r="I30" s="271"/>
      <c r="J30" s="297"/>
      <c r="K30" s="297"/>
      <c r="L30" s="159"/>
      <c r="M30" s="159"/>
      <c r="N30" s="159"/>
      <c r="O30" s="159"/>
      <c r="P30" s="159"/>
      <c r="Q30" s="159"/>
      <c r="R30" s="159"/>
      <c r="S30" s="159"/>
      <c r="T30" s="159"/>
      <c r="U30" s="159"/>
      <c r="V30" s="159"/>
      <c r="W30" s="159"/>
      <c r="X30" s="159"/>
      <c r="Y30" s="159"/>
      <c r="Z30" s="159"/>
      <c r="AA30" s="159"/>
      <c r="AB30" s="159"/>
      <c r="AC30" s="159"/>
      <c r="AD30" s="159"/>
    </row>
    <row r="31" spans="1:30" ht="20.25" customHeight="1">
      <c r="A31" s="255">
        <v>7</v>
      </c>
      <c r="B31" s="296" t="s">
        <v>476</v>
      </c>
      <c r="C31" s="296"/>
      <c r="D31" s="296"/>
      <c r="E31" s="265" t="s">
        <v>572</v>
      </c>
      <c r="F31" s="518">
        <f>IF(F28&gt;0,J19/F28,0)</f>
        <v>0</v>
      </c>
      <c r="G31" s="518"/>
      <c r="H31" s="518"/>
      <c r="I31" s="518"/>
      <c r="J31" s="518"/>
      <c r="K31" s="295" t="s">
        <v>367</v>
      </c>
      <c r="L31" s="159"/>
      <c r="M31" s="159"/>
      <c r="N31" s="159"/>
      <c r="O31" s="159"/>
      <c r="P31" s="159"/>
      <c r="Q31" s="159"/>
      <c r="R31" s="159"/>
      <c r="S31" s="159"/>
      <c r="T31" s="159"/>
      <c r="U31" s="159"/>
      <c r="V31" s="159"/>
      <c r="W31" s="159"/>
      <c r="X31" s="159"/>
      <c r="Y31" s="159"/>
      <c r="Z31" s="159"/>
      <c r="AA31" s="159"/>
      <c r="AB31" s="159"/>
      <c r="AC31" s="159"/>
      <c r="AD31" s="159"/>
    </row>
    <row r="32" spans="1:30" ht="17.25" customHeight="1">
      <c r="A32" s="292"/>
      <c r="B32" s="293"/>
      <c r="C32" s="293"/>
      <c r="D32" s="293"/>
      <c r="E32" s="293"/>
      <c r="F32" s="293"/>
      <c r="G32" s="293"/>
      <c r="H32" s="293"/>
      <c r="I32" s="293"/>
      <c r="J32" s="294" t="s">
        <v>573</v>
      </c>
      <c r="K32" s="287"/>
      <c r="L32" s="159"/>
      <c r="M32" s="159"/>
      <c r="N32" s="159"/>
      <c r="O32" s="159"/>
      <c r="P32" s="159"/>
      <c r="Q32" s="159"/>
      <c r="R32" s="159"/>
      <c r="S32" s="159"/>
      <c r="T32" s="159"/>
      <c r="U32" s="159"/>
      <c r="V32" s="159"/>
      <c r="W32" s="159"/>
      <c r="X32" s="159"/>
      <c r="Y32" s="159"/>
      <c r="Z32" s="159"/>
      <c r="AA32" s="159"/>
      <c r="AB32" s="159"/>
      <c r="AC32" s="159"/>
      <c r="AD32" s="159"/>
    </row>
    <row r="33" spans="1:30" ht="15.75" customHeight="1">
      <c r="A33" s="161"/>
      <c r="B33" s="178"/>
      <c r="C33" s="178"/>
      <c r="D33" s="178"/>
      <c r="E33" s="178"/>
      <c r="F33" s="178"/>
      <c r="G33" s="178"/>
      <c r="H33" s="178"/>
      <c r="I33" s="178"/>
      <c r="J33" s="178"/>
      <c r="K33" s="179"/>
      <c r="L33" s="159"/>
      <c r="M33" s="159"/>
      <c r="N33" s="159"/>
      <c r="O33" s="159"/>
      <c r="P33" s="159"/>
      <c r="Q33" s="159"/>
      <c r="R33" s="159"/>
      <c r="S33" s="159"/>
      <c r="T33" s="159"/>
      <c r="U33" s="159"/>
      <c r="V33" s="159"/>
      <c r="W33" s="159"/>
      <c r="X33" s="159"/>
      <c r="Y33" s="159"/>
      <c r="Z33" s="159"/>
      <c r="AA33" s="159"/>
      <c r="AB33" s="159"/>
      <c r="AC33" s="159"/>
      <c r="AD33" s="159"/>
    </row>
    <row r="34" spans="1:30" ht="15.75" customHeight="1">
      <c r="A34" s="161"/>
      <c r="B34" s="159"/>
      <c r="C34" s="159"/>
      <c r="D34" s="159"/>
      <c r="E34" s="159"/>
      <c r="F34" s="159"/>
      <c r="G34" s="159"/>
      <c r="H34" s="159"/>
      <c r="I34" s="159"/>
      <c r="J34" s="159"/>
      <c r="K34" s="161"/>
      <c r="L34" s="159"/>
      <c r="M34" s="159"/>
      <c r="N34" s="159"/>
      <c r="O34" s="159"/>
      <c r="P34" s="159"/>
      <c r="Q34" s="159"/>
      <c r="R34" s="159"/>
      <c r="S34" s="159"/>
      <c r="T34" s="159"/>
      <c r="U34" s="159"/>
      <c r="V34" s="159"/>
      <c r="W34" s="159"/>
      <c r="X34" s="159"/>
      <c r="Y34" s="159"/>
      <c r="Z34" s="159"/>
      <c r="AA34" s="159"/>
      <c r="AB34" s="159"/>
      <c r="AC34" s="159"/>
      <c r="AD34" s="159"/>
    </row>
    <row r="35" spans="1:30" ht="22.4" customHeight="1">
      <c r="A35" s="161"/>
      <c r="B35" s="159"/>
      <c r="C35" s="159"/>
      <c r="D35" s="159"/>
      <c r="E35" s="159"/>
      <c r="F35" s="159"/>
      <c r="G35" s="159"/>
      <c r="H35" s="159"/>
      <c r="I35" s="159"/>
      <c r="J35" s="159"/>
      <c r="K35" s="161"/>
      <c r="L35" s="159"/>
      <c r="M35" s="159"/>
      <c r="N35" s="159"/>
      <c r="O35" s="159"/>
      <c r="P35" s="159"/>
      <c r="Q35" s="159"/>
      <c r="R35" s="159"/>
      <c r="S35" s="159"/>
      <c r="T35" s="159"/>
      <c r="U35" s="159"/>
      <c r="V35" s="159"/>
      <c r="W35" s="159"/>
      <c r="X35" s="159"/>
      <c r="Y35" s="159"/>
      <c r="Z35" s="159"/>
      <c r="AA35" s="159"/>
      <c r="AB35" s="159"/>
      <c r="AC35" s="159"/>
      <c r="AD35" s="159"/>
    </row>
    <row r="36" spans="1:30">
      <c r="A36" s="161"/>
      <c r="B36" s="159"/>
      <c r="C36" s="159"/>
      <c r="D36" s="159"/>
      <c r="E36" s="159"/>
      <c r="F36" s="159"/>
      <c r="G36" s="159"/>
      <c r="H36" s="159"/>
      <c r="I36" s="159"/>
      <c r="J36" s="159"/>
      <c r="K36" s="161"/>
      <c r="L36" s="159"/>
      <c r="M36" s="159"/>
      <c r="N36" s="159"/>
      <c r="O36" s="159"/>
      <c r="P36" s="159"/>
      <c r="Q36" s="159"/>
      <c r="R36" s="159"/>
      <c r="S36" s="159"/>
      <c r="T36" s="159"/>
      <c r="U36" s="159"/>
      <c r="V36" s="159"/>
      <c r="W36" s="159"/>
      <c r="X36" s="159"/>
      <c r="Y36" s="159"/>
      <c r="Z36" s="159"/>
      <c r="AA36" s="159"/>
      <c r="AB36" s="159"/>
      <c r="AC36" s="159"/>
      <c r="AD36" s="159"/>
    </row>
    <row r="37" spans="1:30">
      <c r="A37" s="161"/>
      <c r="B37" s="159"/>
      <c r="C37" s="159"/>
      <c r="D37" s="159"/>
      <c r="E37" s="159"/>
      <c r="F37" s="159"/>
      <c r="G37" s="159"/>
      <c r="H37" s="159"/>
      <c r="I37" s="159"/>
      <c r="J37" s="159"/>
      <c r="K37" s="161"/>
      <c r="L37" s="159"/>
      <c r="M37" s="159"/>
      <c r="N37" s="159"/>
      <c r="O37" s="159"/>
      <c r="P37" s="159"/>
      <c r="Q37" s="159"/>
      <c r="R37" s="159"/>
      <c r="S37" s="159"/>
      <c r="T37" s="159"/>
      <c r="U37" s="159"/>
      <c r="V37" s="159"/>
      <c r="W37" s="159"/>
      <c r="X37" s="159"/>
      <c r="Y37" s="159"/>
      <c r="Z37" s="159"/>
      <c r="AA37" s="159"/>
      <c r="AB37" s="159"/>
      <c r="AC37" s="159"/>
      <c r="AD37" s="159"/>
    </row>
    <row r="38" spans="1:30">
      <c r="A38" s="161"/>
      <c r="B38" s="159"/>
      <c r="C38" s="159"/>
      <c r="D38" s="159"/>
      <c r="E38" s="159"/>
      <c r="F38" s="159"/>
      <c r="G38" s="159"/>
      <c r="H38" s="159"/>
      <c r="I38" s="159"/>
      <c r="J38" s="159"/>
      <c r="K38" s="161"/>
      <c r="L38" s="159"/>
      <c r="M38" s="159"/>
      <c r="N38" s="159"/>
      <c r="O38" s="159"/>
      <c r="P38" s="159"/>
      <c r="Q38" s="159"/>
      <c r="R38" s="159"/>
      <c r="S38" s="159"/>
      <c r="T38" s="159"/>
      <c r="U38" s="159"/>
      <c r="V38" s="159"/>
      <c r="W38" s="159"/>
      <c r="X38" s="159"/>
      <c r="Y38" s="159"/>
      <c r="Z38" s="159"/>
      <c r="AA38" s="159"/>
      <c r="AB38" s="159"/>
      <c r="AC38" s="159"/>
      <c r="AD38" s="159"/>
    </row>
    <row r="39" spans="1:30">
      <c r="A39" s="161"/>
      <c r="B39" s="159"/>
      <c r="C39" s="159"/>
      <c r="D39" s="159"/>
      <c r="E39" s="159"/>
      <c r="F39" s="159"/>
      <c r="G39" s="159"/>
      <c r="H39" s="159"/>
      <c r="I39" s="159"/>
      <c r="J39" s="159"/>
      <c r="K39" s="161"/>
      <c r="L39" s="159"/>
      <c r="M39" s="159"/>
      <c r="N39" s="159"/>
      <c r="O39" s="159"/>
      <c r="P39" s="159"/>
      <c r="Q39" s="159"/>
      <c r="R39" s="159"/>
      <c r="S39" s="159"/>
      <c r="T39" s="159"/>
      <c r="U39" s="159"/>
      <c r="V39" s="159"/>
      <c r="W39" s="159"/>
      <c r="X39" s="159"/>
      <c r="Y39" s="159"/>
      <c r="Z39" s="159"/>
      <c r="AA39" s="159"/>
      <c r="AB39" s="159"/>
      <c r="AC39" s="159"/>
      <c r="AD39" s="159"/>
    </row>
    <row r="40" spans="1:30">
      <c r="A40" s="161"/>
      <c r="B40" s="159"/>
      <c r="C40" s="159"/>
      <c r="D40" s="159"/>
      <c r="E40" s="159"/>
      <c r="F40" s="159"/>
      <c r="G40" s="159"/>
      <c r="H40" s="159"/>
      <c r="I40" s="159"/>
      <c r="J40" s="159"/>
      <c r="K40" s="161"/>
      <c r="L40" s="159"/>
      <c r="M40" s="159"/>
      <c r="N40" s="159"/>
      <c r="O40" s="159"/>
      <c r="P40" s="159"/>
      <c r="Q40" s="159"/>
      <c r="R40" s="159"/>
      <c r="S40" s="159"/>
      <c r="T40" s="159"/>
      <c r="U40" s="159"/>
      <c r="V40" s="159"/>
      <c r="W40" s="159"/>
      <c r="X40" s="159"/>
      <c r="Y40" s="159"/>
      <c r="Z40" s="159"/>
      <c r="AA40" s="159"/>
      <c r="AB40" s="159"/>
      <c r="AC40" s="159"/>
      <c r="AD40" s="159"/>
    </row>
    <row r="41" spans="1:30">
      <c r="A41" s="161"/>
      <c r="B41" s="159"/>
      <c r="C41" s="159"/>
      <c r="D41" s="159"/>
      <c r="E41" s="159"/>
      <c r="F41" s="159"/>
      <c r="G41" s="159"/>
      <c r="H41" s="159"/>
      <c r="I41" s="159"/>
      <c r="J41" s="159"/>
      <c r="K41" s="161"/>
      <c r="L41" s="159"/>
      <c r="M41" s="159"/>
      <c r="N41" s="159"/>
      <c r="O41" s="159"/>
      <c r="P41" s="159"/>
      <c r="Q41" s="159"/>
      <c r="R41" s="159"/>
      <c r="S41" s="159"/>
      <c r="T41" s="159"/>
      <c r="U41" s="159"/>
      <c r="V41" s="159"/>
      <c r="W41" s="159"/>
      <c r="X41" s="159"/>
      <c r="Y41" s="159"/>
      <c r="Z41" s="159"/>
      <c r="AA41" s="159"/>
      <c r="AB41" s="159"/>
      <c r="AC41" s="159"/>
      <c r="AD41" s="159"/>
    </row>
    <row r="42" spans="1:30">
      <c r="A42" s="161"/>
      <c r="B42" s="159"/>
      <c r="C42" s="159"/>
      <c r="D42" s="159"/>
      <c r="E42" s="159"/>
      <c r="F42" s="159"/>
      <c r="G42" s="159"/>
      <c r="H42" s="159"/>
      <c r="I42" s="159"/>
      <c r="J42" s="159"/>
      <c r="K42" s="161"/>
      <c r="L42" s="159"/>
      <c r="M42" s="159"/>
      <c r="N42" s="159"/>
      <c r="O42" s="159"/>
      <c r="P42" s="159"/>
      <c r="Q42" s="159"/>
      <c r="R42" s="159"/>
      <c r="S42" s="159"/>
      <c r="T42" s="159"/>
      <c r="U42" s="159"/>
      <c r="V42" s="159"/>
      <c r="W42" s="159"/>
      <c r="X42" s="159"/>
      <c r="Y42" s="159"/>
      <c r="Z42" s="159"/>
      <c r="AA42" s="159"/>
      <c r="AB42" s="159"/>
      <c r="AC42" s="159"/>
      <c r="AD42" s="159"/>
    </row>
    <row r="43" spans="1:30">
      <c r="A43" s="161"/>
      <c r="B43" s="159"/>
      <c r="C43" s="159"/>
      <c r="D43" s="159"/>
      <c r="E43" s="159"/>
      <c r="F43" s="159"/>
      <c r="G43" s="159"/>
      <c r="H43" s="159"/>
      <c r="I43" s="159"/>
      <c r="J43" s="159"/>
      <c r="K43" s="161"/>
      <c r="L43" s="159"/>
      <c r="M43" s="159"/>
      <c r="N43" s="159"/>
      <c r="O43" s="159"/>
      <c r="P43" s="159"/>
      <c r="Q43" s="159"/>
      <c r="R43" s="159"/>
      <c r="S43" s="159"/>
      <c r="T43" s="159"/>
      <c r="U43" s="159"/>
      <c r="V43" s="159"/>
      <c r="W43" s="159"/>
      <c r="X43" s="159"/>
      <c r="Y43" s="159"/>
      <c r="Z43" s="159"/>
      <c r="AA43" s="159"/>
      <c r="AB43" s="159"/>
      <c r="AC43" s="159"/>
      <c r="AD43" s="159"/>
    </row>
    <row r="44" spans="1:30">
      <c r="A44" s="161"/>
      <c r="B44" s="159"/>
      <c r="C44" s="159"/>
      <c r="D44" s="159"/>
      <c r="E44" s="159"/>
      <c r="F44" s="159"/>
      <c r="G44" s="159"/>
      <c r="H44" s="159"/>
      <c r="I44" s="159"/>
      <c r="J44" s="159"/>
      <c r="K44" s="161"/>
      <c r="L44" s="159"/>
      <c r="M44" s="454"/>
      <c r="N44" s="454"/>
      <c r="O44" s="454"/>
      <c r="P44" s="454"/>
      <c r="Q44" s="454"/>
      <c r="R44" s="454"/>
      <c r="S44" s="159"/>
      <c r="T44" s="159"/>
      <c r="U44" s="159"/>
      <c r="V44" s="159"/>
      <c r="W44" s="159"/>
      <c r="X44" s="159"/>
      <c r="Y44" s="159"/>
      <c r="Z44" s="159"/>
      <c r="AA44" s="159"/>
      <c r="AB44" s="159"/>
      <c r="AC44" s="159"/>
      <c r="AD44" s="159"/>
    </row>
    <row r="45" spans="1:30">
      <c r="A45" s="161"/>
      <c r="B45" s="159"/>
      <c r="C45" s="159"/>
      <c r="D45" s="159"/>
      <c r="E45" s="159"/>
      <c r="F45" s="159"/>
      <c r="G45" s="159"/>
      <c r="H45" s="159"/>
      <c r="I45" s="159"/>
      <c r="J45" s="159"/>
      <c r="K45" s="161"/>
      <c r="L45" s="159"/>
      <c r="M45" s="454"/>
      <c r="N45" s="454"/>
      <c r="O45" s="454"/>
      <c r="P45" s="454"/>
      <c r="Q45" s="454"/>
      <c r="R45" s="454"/>
      <c r="S45" s="159"/>
      <c r="T45" s="159"/>
      <c r="U45" s="159"/>
      <c r="V45" s="159"/>
      <c r="W45" s="159"/>
      <c r="X45" s="159"/>
      <c r="Y45" s="159"/>
      <c r="Z45" s="159"/>
      <c r="AA45" s="159"/>
      <c r="AB45" s="159"/>
      <c r="AC45" s="159"/>
      <c r="AD45" s="159"/>
    </row>
    <row r="46" spans="1:30">
      <c r="A46" s="161"/>
      <c r="B46" s="159"/>
      <c r="C46" s="159"/>
      <c r="D46" s="159"/>
      <c r="E46" s="159"/>
      <c r="F46" s="159"/>
      <c r="G46" s="159"/>
      <c r="H46" s="159"/>
      <c r="I46" s="159"/>
      <c r="J46" s="159"/>
      <c r="K46" s="161"/>
      <c r="L46" s="159"/>
      <c r="M46" s="454"/>
      <c r="N46" s="454"/>
      <c r="O46" s="454"/>
      <c r="P46" s="454"/>
      <c r="Q46" s="454"/>
      <c r="R46" s="454"/>
      <c r="S46" s="159"/>
      <c r="T46" s="159"/>
      <c r="U46" s="159"/>
      <c r="V46" s="159"/>
      <c r="W46" s="159"/>
      <c r="X46" s="159"/>
      <c r="Y46" s="159"/>
      <c r="Z46" s="159"/>
      <c r="AA46" s="159"/>
      <c r="AB46" s="159"/>
      <c r="AC46" s="159"/>
      <c r="AD46" s="159"/>
    </row>
    <row r="47" spans="1:30">
      <c r="A47" s="161"/>
      <c r="B47" s="159"/>
      <c r="C47" s="159"/>
      <c r="D47" s="159"/>
      <c r="E47" s="159"/>
      <c r="F47" s="159"/>
      <c r="G47" s="159"/>
      <c r="H47" s="159"/>
      <c r="I47" s="159"/>
      <c r="J47" s="159"/>
      <c r="K47" s="161"/>
      <c r="L47" s="159"/>
      <c r="M47" s="454"/>
      <c r="N47" s="454"/>
      <c r="O47" s="454"/>
      <c r="P47" s="454"/>
      <c r="Q47" s="454"/>
      <c r="R47" s="454"/>
      <c r="S47" s="159"/>
      <c r="T47" s="159"/>
      <c r="U47" s="159"/>
      <c r="V47" s="159"/>
      <c r="W47" s="159"/>
      <c r="X47" s="159"/>
      <c r="Y47" s="159"/>
      <c r="Z47" s="159"/>
      <c r="AA47" s="159"/>
      <c r="AB47" s="159"/>
      <c r="AC47" s="159"/>
      <c r="AD47" s="159"/>
    </row>
    <row r="48" spans="1:30">
      <c r="A48" s="161"/>
      <c r="B48" s="159"/>
      <c r="C48" s="159"/>
      <c r="D48" s="159"/>
      <c r="E48" s="159"/>
      <c r="F48" s="159"/>
      <c r="G48" s="159"/>
      <c r="H48" s="159"/>
      <c r="I48" s="159"/>
      <c r="J48" s="159"/>
      <c r="K48" s="161"/>
      <c r="L48" s="159"/>
      <c r="M48" s="159"/>
      <c r="N48" s="159"/>
      <c r="O48" s="159"/>
      <c r="P48" s="159"/>
      <c r="Q48" s="159"/>
      <c r="R48" s="159"/>
      <c r="S48" s="159"/>
      <c r="T48" s="159"/>
      <c r="U48" s="159"/>
      <c r="V48" s="159"/>
      <c r="W48" s="159"/>
      <c r="X48" s="159"/>
      <c r="Y48" s="159"/>
      <c r="Z48" s="159"/>
      <c r="AA48" s="159"/>
      <c r="AB48" s="159"/>
      <c r="AC48" s="159"/>
      <c r="AD48" s="159"/>
    </row>
    <row r="49" spans="1:30">
      <c r="A49" s="161"/>
      <c r="B49" s="159"/>
      <c r="C49" s="159"/>
      <c r="D49" s="159"/>
      <c r="E49" s="159"/>
      <c r="F49" s="159"/>
      <c r="G49" s="159"/>
      <c r="H49" s="159"/>
      <c r="I49" s="159"/>
      <c r="J49" s="159"/>
      <c r="K49" s="161"/>
      <c r="L49" s="159"/>
      <c r="M49" s="159"/>
      <c r="N49" s="159"/>
      <c r="O49" s="159"/>
      <c r="P49" s="159"/>
      <c r="Q49" s="159"/>
      <c r="R49" s="159"/>
      <c r="S49" s="159"/>
      <c r="T49" s="159"/>
      <c r="U49" s="159"/>
      <c r="V49" s="159"/>
      <c r="W49" s="159"/>
      <c r="X49" s="159"/>
      <c r="Y49" s="159"/>
      <c r="Z49" s="159"/>
      <c r="AA49" s="159"/>
      <c r="AB49" s="159"/>
      <c r="AC49" s="159"/>
      <c r="AD49" s="159"/>
    </row>
    <row r="50" spans="1:30">
      <c r="A50" s="161"/>
      <c r="B50" s="159"/>
      <c r="C50" s="159"/>
      <c r="D50" s="159"/>
      <c r="E50" s="159"/>
      <c r="F50" s="159"/>
      <c r="G50" s="159"/>
      <c r="H50" s="159"/>
      <c r="I50" s="159"/>
      <c r="J50" s="159"/>
      <c r="K50" s="161"/>
      <c r="L50" s="159"/>
      <c r="M50" s="159"/>
      <c r="N50" s="159"/>
      <c r="O50" s="159"/>
      <c r="P50" s="159"/>
      <c r="Q50" s="159"/>
      <c r="R50" s="159"/>
      <c r="S50" s="159"/>
      <c r="T50" s="159"/>
      <c r="U50" s="159"/>
      <c r="V50" s="159"/>
      <c r="W50" s="159"/>
      <c r="X50" s="159"/>
      <c r="Y50" s="159"/>
      <c r="Z50" s="159"/>
      <c r="AA50" s="159"/>
      <c r="AB50" s="159"/>
      <c r="AC50" s="159"/>
      <c r="AD50" s="159"/>
    </row>
    <row r="51" spans="1:30">
      <c r="A51" s="161"/>
      <c r="B51" s="159"/>
      <c r="C51" s="159"/>
      <c r="D51" s="159"/>
      <c r="E51" s="159"/>
      <c r="F51" s="159"/>
      <c r="G51" s="159"/>
      <c r="H51" s="159"/>
      <c r="I51" s="159"/>
      <c r="J51" s="159"/>
      <c r="K51" s="161"/>
      <c r="L51" s="159"/>
      <c r="M51" s="159"/>
      <c r="N51" s="159"/>
      <c r="O51" s="159"/>
      <c r="P51" s="159"/>
      <c r="Q51" s="159"/>
      <c r="R51" s="159"/>
      <c r="S51" s="159"/>
      <c r="T51" s="159"/>
      <c r="U51" s="159"/>
      <c r="V51" s="159"/>
      <c r="W51" s="159"/>
      <c r="X51" s="159"/>
      <c r="Y51" s="159"/>
      <c r="Z51" s="159"/>
      <c r="AA51" s="159"/>
      <c r="AB51" s="159"/>
      <c r="AC51" s="159"/>
      <c r="AD51" s="159"/>
    </row>
    <row r="52" spans="1:30">
      <c r="A52" s="161"/>
      <c r="B52" s="159"/>
      <c r="C52" s="159"/>
      <c r="D52" s="159"/>
      <c r="E52" s="159"/>
      <c r="F52" s="159"/>
      <c r="G52" s="159"/>
      <c r="H52" s="159"/>
      <c r="I52" s="159"/>
      <c r="J52" s="159"/>
      <c r="K52" s="161"/>
      <c r="L52" s="159"/>
      <c r="M52" s="159"/>
      <c r="N52" s="159"/>
      <c r="O52" s="159"/>
      <c r="P52" s="159"/>
      <c r="Q52" s="159"/>
      <c r="R52" s="159"/>
      <c r="S52" s="159"/>
      <c r="T52" s="159"/>
      <c r="U52" s="159"/>
      <c r="V52" s="159"/>
      <c r="W52" s="159"/>
      <c r="X52" s="159"/>
      <c r="Y52" s="159"/>
      <c r="Z52" s="159"/>
      <c r="AA52" s="159"/>
      <c r="AB52" s="159"/>
      <c r="AC52" s="159"/>
      <c r="AD52" s="159"/>
    </row>
    <row r="53" spans="1:30">
      <c r="A53" s="161"/>
      <c r="B53" s="159"/>
      <c r="C53" s="159"/>
      <c r="D53" s="159"/>
      <c r="E53" s="159"/>
      <c r="F53" s="159"/>
      <c r="G53" s="159"/>
      <c r="H53" s="159"/>
      <c r="I53" s="159"/>
      <c r="J53" s="159"/>
      <c r="K53" s="161"/>
      <c r="L53" s="159"/>
      <c r="M53" s="159"/>
      <c r="N53" s="159"/>
      <c r="O53" s="159"/>
      <c r="P53" s="159"/>
      <c r="Q53" s="159"/>
      <c r="R53" s="159"/>
      <c r="S53" s="159"/>
      <c r="T53" s="159"/>
      <c r="U53" s="159"/>
      <c r="V53" s="159"/>
      <c r="W53" s="159"/>
      <c r="X53" s="159"/>
      <c r="Y53" s="159"/>
      <c r="Z53" s="159"/>
      <c r="AA53" s="159"/>
      <c r="AB53" s="159"/>
      <c r="AC53" s="159"/>
      <c r="AD53" s="159"/>
    </row>
    <row r="54" spans="1:30">
      <c r="A54" s="161"/>
      <c r="B54" s="159"/>
      <c r="C54" s="159"/>
      <c r="D54" s="159"/>
      <c r="E54" s="159"/>
      <c r="F54" s="159"/>
      <c r="G54" s="159"/>
      <c r="H54" s="159"/>
      <c r="I54" s="159"/>
      <c r="J54" s="159"/>
      <c r="K54" s="161"/>
      <c r="L54" s="159"/>
      <c r="M54" s="159"/>
      <c r="N54" s="159"/>
      <c r="O54" s="159"/>
      <c r="P54" s="159"/>
      <c r="Q54" s="159"/>
      <c r="R54" s="159"/>
      <c r="S54" s="159"/>
      <c r="T54" s="159"/>
      <c r="U54" s="159"/>
      <c r="V54" s="159"/>
      <c r="W54" s="159"/>
      <c r="X54" s="159"/>
      <c r="Y54" s="159"/>
      <c r="Z54" s="159"/>
      <c r="AA54" s="159"/>
      <c r="AB54" s="159"/>
      <c r="AC54" s="159"/>
      <c r="AD54" s="159"/>
    </row>
    <row r="55" spans="1:30">
      <c r="A55" s="161"/>
      <c r="B55" s="159"/>
      <c r="C55" s="159"/>
      <c r="D55" s="159"/>
      <c r="E55" s="159"/>
      <c r="F55" s="159"/>
      <c r="G55" s="159"/>
      <c r="H55" s="159"/>
      <c r="I55" s="159"/>
      <c r="J55" s="159"/>
      <c r="K55" s="161"/>
      <c r="L55" s="159"/>
      <c r="M55" s="159"/>
      <c r="N55" s="159"/>
      <c r="O55" s="159"/>
      <c r="P55" s="159"/>
      <c r="Q55" s="159"/>
      <c r="R55" s="159"/>
      <c r="S55" s="159"/>
      <c r="T55" s="159"/>
      <c r="U55" s="159"/>
      <c r="V55" s="159"/>
      <c r="W55" s="159"/>
      <c r="X55" s="159"/>
      <c r="Y55" s="159"/>
      <c r="Z55" s="159"/>
      <c r="AA55" s="159"/>
      <c r="AB55" s="159"/>
      <c r="AC55" s="159"/>
      <c r="AD55" s="159"/>
    </row>
    <row r="56" spans="1:30">
      <c r="A56" s="161"/>
      <c r="B56" s="159"/>
      <c r="C56" s="159"/>
      <c r="D56" s="159"/>
      <c r="E56" s="159"/>
      <c r="F56" s="159"/>
      <c r="G56" s="159"/>
      <c r="H56" s="159"/>
      <c r="I56" s="159"/>
      <c r="J56" s="159"/>
      <c r="K56" s="161"/>
      <c r="L56" s="159"/>
      <c r="M56" s="159"/>
      <c r="N56" s="159"/>
      <c r="O56" s="159"/>
      <c r="P56" s="159"/>
      <c r="Q56" s="159"/>
      <c r="R56" s="159"/>
      <c r="S56" s="159"/>
      <c r="T56" s="159"/>
      <c r="U56" s="159"/>
      <c r="V56" s="159"/>
      <c r="W56" s="159"/>
      <c r="X56" s="159"/>
      <c r="Y56" s="159"/>
      <c r="Z56" s="159"/>
      <c r="AA56" s="159"/>
      <c r="AB56" s="159"/>
      <c r="AC56" s="159"/>
      <c r="AD56" s="159"/>
    </row>
    <row r="57" spans="1:30">
      <c r="A57" s="161"/>
      <c r="B57" s="159"/>
      <c r="C57" s="159"/>
      <c r="D57" s="159"/>
      <c r="E57" s="159"/>
      <c r="F57" s="159"/>
      <c r="G57" s="159"/>
      <c r="H57" s="159"/>
      <c r="I57" s="159"/>
      <c r="J57" s="159"/>
      <c r="K57" s="161"/>
      <c r="L57" s="159"/>
      <c r="M57" s="159"/>
      <c r="N57" s="159"/>
      <c r="O57" s="159"/>
      <c r="P57" s="159"/>
      <c r="Q57" s="159"/>
      <c r="R57" s="159"/>
      <c r="S57" s="159"/>
      <c r="T57" s="159"/>
      <c r="U57" s="159"/>
      <c r="V57" s="159"/>
      <c r="W57" s="159"/>
      <c r="X57" s="159"/>
      <c r="Y57" s="159"/>
      <c r="Z57" s="159"/>
      <c r="AA57" s="159"/>
      <c r="AB57" s="159"/>
      <c r="AC57" s="159"/>
      <c r="AD57" s="159"/>
    </row>
    <row r="58" spans="1:30">
      <c r="A58" s="161"/>
      <c r="B58" s="159"/>
      <c r="C58" s="159"/>
      <c r="D58" s="159"/>
      <c r="E58" s="159"/>
      <c r="F58" s="159"/>
      <c r="G58" s="159"/>
      <c r="H58" s="159"/>
      <c r="I58" s="159"/>
      <c r="J58" s="159"/>
      <c r="K58" s="161"/>
      <c r="L58" s="159"/>
      <c r="M58" s="159"/>
      <c r="N58" s="159"/>
      <c r="O58" s="159"/>
      <c r="P58" s="159"/>
      <c r="Q58" s="159"/>
      <c r="R58" s="159"/>
      <c r="S58" s="159"/>
      <c r="T58" s="159"/>
      <c r="U58" s="159"/>
      <c r="V58" s="159"/>
      <c r="W58" s="159"/>
      <c r="X58" s="159"/>
      <c r="Y58" s="159"/>
      <c r="Z58" s="159"/>
      <c r="AA58" s="159"/>
      <c r="AB58" s="159"/>
      <c r="AC58" s="159"/>
      <c r="AD58" s="159"/>
    </row>
    <row r="59" spans="1:30">
      <c r="A59" s="161"/>
      <c r="B59" s="159"/>
      <c r="C59" s="159"/>
      <c r="D59" s="159"/>
      <c r="E59" s="159"/>
      <c r="F59" s="159"/>
      <c r="G59" s="159"/>
      <c r="H59" s="159"/>
      <c r="I59" s="159"/>
      <c r="J59" s="159"/>
      <c r="K59" s="161"/>
      <c r="L59" s="159"/>
      <c r="M59" s="159"/>
      <c r="N59" s="159"/>
      <c r="O59" s="159"/>
      <c r="P59" s="159"/>
      <c r="Q59" s="159"/>
      <c r="R59" s="159"/>
      <c r="S59" s="159"/>
      <c r="T59" s="159"/>
      <c r="U59" s="159"/>
      <c r="V59" s="159"/>
      <c r="W59" s="159"/>
      <c r="X59" s="159"/>
      <c r="Y59" s="159"/>
      <c r="Z59" s="159"/>
      <c r="AA59" s="159"/>
      <c r="AB59" s="159"/>
      <c r="AC59" s="159"/>
      <c r="AD59" s="159"/>
    </row>
    <row r="60" spans="1:30">
      <c r="A60" s="161"/>
      <c r="B60" s="159"/>
      <c r="C60" s="159"/>
      <c r="D60" s="159"/>
      <c r="E60" s="159"/>
      <c r="F60" s="159"/>
      <c r="G60" s="159"/>
      <c r="H60" s="159"/>
      <c r="I60" s="159"/>
      <c r="J60" s="159"/>
      <c r="K60" s="161"/>
      <c r="L60" s="159"/>
      <c r="M60" s="159"/>
      <c r="N60" s="159"/>
      <c r="O60" s="159"/>
      <c r="P60" s="159"/>
      <c r="Q60" s="159"/>
      <c r="R60" s="159"/>
      <c r="S60" s="159"/>
      <c r="T60" s="159"/>
      <c r="U60" s="159"/>
      <c r="V60" s="159"/>
      <c r="W60" s="159"/>
      <c r="X60" s="159"/>
      <c r="Y60" s="159"/>
      <c r="Z60" s="159"/>
      <c r="AA60" s="159"/>
      <c r="AB60" s="159"/>
      <c r="AC60" s="159"/>
      <c r="AD60" s="159"/>
    </row>
    <row r="61" spans="1:30">
      <c r="A61" s="161"/>
      <c r="B61" s="159"/>
      <c r="C61" s="159"/>
      <c r="D61" s="159"/>
      <c r="E61" s="159"/>
      <c r="F61" s="159"/>
      <c r="G61" s="159"/>
      <c r="H61" s="159"/>
      <c r="I61" s="159"/>
      <c r="J61" s="159"/>
      <c r="K61" s="161"/>
      <c r="L61" s="159"/>
      <c r="M61" s="159"/>
      <c r="N61" s="159"/>
      <c r="O61" s="159"/>
      <c r="P61" s="159"/>
      <c r="Q61" s="159"/>
      <c r="R61" s="159"/>
      <c r="S61" s="159"/>
      <c r="T61" s="159"/>
      <c r="U61" s="159"/>
      <c r="V61" s="159"/>
      <c r="W61" s="159"/>
      <c r="X61" s="159"/>
      <c r="Y61" s="159"/>
      <c r="Z61" s="159"/>
      <c r="AA61" s="159"/>
      <c r="AB61" s="159"/>
      <c r="AC61" s="159"/>
      <c r="AD61" s="159"/>
    </row>
    <row r="62" spans="1:30">
      <c r="A62" s="161"/>
      <c r="B62" s="159"/>
      <c r="C62" s="159"/>
      <c r="D62" s="159"/>
      <c r="E62" s="159"/>
      <c r="F62" s="159"/>
      <c r="G62" s="159"/>
      <c r="H62" s="159"/>
      <c r="I62" s="159"/>
      <c r="J62" s="159"/>
      <c r="K62" s="161"/>
      <c r="L62" s="159"/>
      <c r="M62" s="159"/>
      <c r="N62" s="159"/>
      <c r="O62" s="159"/>
      <c r="P62" s="159"/>
      <c r="Q62" s="159"/>
      <c r="R62" s="159"/>
      <c r="S62" s="159"/>
      <c r="T62" s="159"/>
      <c r="U62" s="159"/>
      <c r="V62" s="159"/>
      <c r="W62" s="159"/>
      <c r="X62" s="159"/>
      <c r="Y62" s="159"/>
      <c r="Z62" s="159"/>
      <c r="AA62" s="159"/>
      <c r="AB62" s="159"/>
      <c r="AC62" s="159"/>
      <c r="AD62" s="159"/>
    </row>
    <row r="63" spans="1:30">
      <c r="A63" s="161"/>
      <c r="B63" s="159"/>
      <c r="C63" s="159"/>
      <c r="D63" s="159"/>
      <c r="E63" s="159"/>
      <c r="F63" s="159"/>
      <c r="G63" s="159"/>
      <c r="H63" s="159"/>
      <c r="I63" s="159"/>
      <c r="J63" s="159"/>
      <c r="K63" s="161"/>
      <c r="L63" s="159"/>
      <c r="M63" s="159"/>
      <c r="N63" s="159"/>
      <c r="O63" s="159"/>
      <c r="P63" s="159"/>
      <c r="Q63" s="159"/>
      <c r="R63" s="159"/>
      <c r="S63" s="159"/>
      <c r="T63" s="159"/>
      <c r="U63" s="159"/>
      <c r="V63" s="159"/>
      <c r="W63" s="159"/>
      <c r="X63" s="159"/>
      <c r="Y63" s="159"/>
      <c r="Z63" s="159"/>
      <c r="AA63" s="159"/>
      <c r="AB63" s="159"/>
      <c r="AC63" s="159"/>
      <c r="AD63" s="159"/>
    </row>
    <row r="64" spans="1:30">
      <c r="A64" s="161"/>
      <c r="B64" s="159"/>
      <c r="C64" s="159"/>
      <c r="D64" s="159"/>
      <c r="E64" s="159"/>
      <c r="F64" s="159"/>
      <c r="G64" s="159"/>
      <c r="H64" s="159"/>
      <c r="I64" s="159"/>
      <c r="J64" s="159"/>
      <c r="K64" s="161"/>
      <c r="L64" s="159"/>
      <c r="M64" s="159"/>
      <c r="N64" s="159"/>
      <c r="O64" s="159"/>
      <c r="P64" s="159"/>
      <c r="Q64" s="159"/>
      <c r="R64" s="159"/>
      <c r="S64" s="159"/>
      <c r="T64" s="159"/>
      <c r="U64" s="159"/>
      <c r="V64" s="159"/>
      <c r="W64" s="159"/>
      <c r="X64" s="159"/>
      <c r="Y64" s="159"/>
      <c r="Z64" s="159"/>
      <c r="AA64" s="159"/>
      <c r="AB64" s="159"/>
      <c r="AC64" s="159"/>
      <c r="AD64" s="159"/>
    </row>
    <row r="65" spans="1:30">
      <c r="A65" s="161"/>
      <c r="B65" s="159"/>
      <c r="C65" s="159"/>
      <c r="D65" s="159"/>
      <c r="E65" s="159"/>
      <c r="F65" s="159"/>
      <c r="G65" s="159"/>
      <c r="H65" s="159"/>
      <c r="I65" s="159"/>
      <c r="J65" s="159"/>
      <c r="K65" s="161"/>
      <c r="L65" s="159"/>
      <c r="M65" s="159"/>
      <c r="N65" s="159"/>
      <c r="O65" s="159"/>
      <c r="P65" s="159"/>
      <c r="Q65" s="159"/>
      <c r="R65" s="159"/>
      <c r="S65" s="159"/>
      <c r="T65" s="159"/>
      <c r="U65" s="159"/>
      <c r="V65" s="159"/>
      <c r="W65" s="159"/>
      <c r="X65" s="159"/>
      <c r="Y65" s="159"/>
      <c r="Z65" s="159"/>
      <c r="AA65" s="159"/>
      <c r="AB65" s="159"/>
      <c r="AC65" s="159"/>
      <c r="AD65" s="159"/>
    </row>
    <row r="66" spans="1:30">
      <c r="A66" s="161"/>
      <c r="B66" s="159"/>
      <c r="C66" s="159"/>
      <c r="D66" s="159"/>
      <c r="E66" s="159"/>
      <c r="F66" s="159"/>
      <c r="G66" s="159"/>
      <c r="H66" s="159"/>
      <c r="I66" s="159"/>
      <c r="J66" s="159"/>
      <c r="K66" s="161"/>
      <c r="L66" s="159"/>
      <c r="M66" s="159"/>
      <c r="N66" s="159"/>
      <c r="O66" s="159"/>
      <c r="P66" s="159"/>
      <c r="Q66" s="159"/>
      <c r="R66" s="159"/>
      <c r="S66" s="159"/>
      <c r="T66" s="159"/>
      <c r="U66" s="159"/>
      <c r="V66" s="159"/>
      <c r="W66" s="159"/>
      <c r="X66" s="159"/>
      <c r="Y66" s="159"/>
      <c r="Z66" s="159"/>
      <c r="AA66" s="159"/>
      <c r="AB66" s="159"/>
      <c r="AC66" s="159"/>
      <c r="AD66" s="159"/>
    </row>
    <row r="67" spans="1:30">
      <c r="A67" s="161"/>
      <c r="B67" s="159"/>
      <c r="C67" s="159"/>
      <c r="D67" s="159"/>
      <c r="E67" s="159"/>
      <c r="F67" s="159"/>
      <c r="G67" s="159"/>
      <c r="H67" s="159"/>
      <c r="I67" s="159"/>
      <c r="J67" s="159"/>
      <c r="K67" s="161"/>
      <c r="L67" s="159"/>
      <c r="M67" s="159"/>
      <c r="N67" s="159"/>
      <c r="O67" s="159"/>
      <c r="P67" s="159"/>
      <c r="Q67" s="159"/>
      <c r="R67" s="159"/>
      <c r="S67" s="159"/>
      <c r="T67" s="159"/>
      <c r="U67" s="159"/>
      <c r="V67" s="159"/>
      <c r="W67" s="159"/>
      <c r="X67" s="159"/>
      <c r="Y67" s="159"/>
      <c r="Z67" s="159"/>
      <c r="AA67" s="159"/>
      <c r="AB67" s="159"/>
      <c r="AC67" s="159"/>
      <c r="AD67" s="159"/>
    </row>
    <row r="68" spans="1:30">
      <c r="A68" s="161"/>
      <c r="B68" s="159"/>
      <c r="C68" s="159"/>
      <c r="D68" s="159"/>
      <c r="E68" s="159"/>
      <c r="F68" s="159"/>
      <c r="G68" s="159"/>
      <c r="H68" s="159"/>
      <c r="I68" s="159"/>
      <c r="J68" s="159"/>
      <c r="K68" s="161"/>
      <c r="L68" s="159"/>
      <c r="M68" s="159"/>
      <c r="N68" s="159"/>
      <c r="O68" s="159"/>
      <c r="P68" s="159"/>
      <c r="Q68" s="159"/>
      <c r="R68" s="159"/>
      <c r="S68" s="159"/>
      <c r="T68" s="159"/>
      <c r="U68" s="159"/>
      <c r="V68" s="159"/>
      <c r="W68" s="159"/>
      <c r="X68" s="159"/>
      <c r="Y68" s="159"/>
      <c r="Z68" s="159"/>
      <c r="AA68" s="159"/>
      <c r="AB68" s="159"/>
      <c r="AC68" s="159"/>
      <c r="AD68" s="159"/>
    </row>
    <row r="69" spans="1:30">
      <c r="A69" s="161"/>
      <c r="B69" s="159"/>
      <c r="C69" s="159"/>
      <c r="D69" s="159"/>
      <c r="E69" s="159"/>
      <c r="F69" s="159"/>
      <c r="G69" s="159"/>
      <c r="H69" s="159"/>
      <c r="I69" s="159"/>
      <c r="J69" s="159"/>
      <c r="K69" s="161"/>
      <c r="L69" s="159"/>
      <c r="M69" s="159"/>
      <c r="N69" s="159"/>
      <c r="O69" s="159"/>
      <c r="P69" s="159"/>
      <c r="Q69" s="159"/>
      <c r="R69" s="159"/>
      <c r="S69" s="159"/>
      <c r="T69" s="159"/>
      <c r="U69" s="159"/>
      <c r="V69" s="159"/>
      <c r="W69" s="159"/>
      <c r="X69" s="159"/>
      <c r="Y69" s="159"/>
      <c r="Z69" s="159"/>
      <c r="AA69" s="159"/>
      <c r="AB69" s="159"/>
      <c r="AC69" s="159"/>
      <c r="AD69" s="159"/>
    </row>
    <row r="70" spans="1:30">
      <c r="A70" s="161"/>
      <c r="B70" s="159"/>
      <c r="C70" s="159"/>
      <c r="D70" s="159"/>
      <c r="E70" s="159"/>
      <c r="F70" s="159"/>
      <c r="G70" s="159"/>
      <c r="H70" s="159"/>
      <c r="I70" s="159"/>
      <c r="J70" s="159"/>
      <c r="K70" s="161"/>
      <c r="L70" s="159"/>
      <c r="M70" s="159"/>
      <c r="N70" s="159"/>
      <c r="O70" s="159"/>
      <c r="P70" s="159"/>
      <c r="Q70" s="159"/>
      <c r="R70" s="159"/>
      <c r="S70" s="159"/>
      <c r="T70" s="159"/>
      <c r="U70" s="159"/>
      <c r="V70" s="159"/>
      <c r="W70" s="159"/>
      <c r="X70" s="159"/>
      <c r="Y70" s="159"/>
      <c r="Z70" s="159"/>
      <c r="AA70" s="159"/>
      <c r="AB70" s="159"/>
      <c r="AC70" s="159"/>
      <c r="AD70" s="159"/>
    </row>
    <row r="71" spans="1:30">
      <c r="A71" s="161"/>
      <c r="B71" s="159"/>
      <c r="C71" s="159"/>
      <c r="D71" s="159"/>
      <c r="E71" s="159"/>
      <c r="F71" s="159"/>
      <c r="G71" s="159"/>
      <c r="H71" s="159"/>
      <c r="I71" s="159"/>
      <c r="J71" s="159"/>
      <c r="K71" s="161"/>
      <c r="L71" s="159"/>
      <c r="M71" s="159"/>
      <c r="N71" s="159"/>
      <c r="O71" s="159"/>
      <c r="P71" s="159"/>
      <c r="Q71" s="159"/>
      <c r="R71" s="159"/>
      <c r="S71" s="159"/>
      <c r="T71" s="159"/>
      <c r="U71" s="159"/>
      <c r="V71" s="159"/>
      <c r="W71" s="159"/>
      <c r="X71" s="159"/>
      <c r="Y71" s="159"/>
      <c r="Z71" s="159"/>
      <c r="AA71" s="159"/>
      <c r="AB71" s="159"/>
      <c r="AC71" s="159"/>
      <c r="AD71" s="159"/>
    </row>
    <row r="72" spans="1:30">
      <c r="A72" s="161"/>
      <c r="B72" s="159"/>
      <c r="C72" s="159"/>
      <c r="D72" s="159"/>
      <c r="E72" s="159"/>
      <c r="F72" s="159"/>
      <c r="G72" s="159"/>
      <c r="H72" s="159"/>
      <c r="I72" s="159"/>
      <c r="J72" s="159"/>
      <c r="K72" s="161"/>
      <c r="L72" s="159"/>
      <c r="M72" s="159"/>
      <c r="N72" s="159"/>
      <c r="O72" s="159"/>
      <c r="P72" s="159"/>
      <c r="Q72" s="159"/>
      <c r="R72" s="159"/>
      <c r="S72" s="159"/>
      <c r="T72" s="159"/>
      <c r="U72" s="159"/>
      <c r="V72" s="159"/>
      <c r="W72" s="159"/>
      <c r="X72" s="159"/>
      <c r="Y72" s="159"/>
      <c r="Z72" s="159"/>
      <c r="AA72" s="159"/>
      <c r="AB72" s="159"/>
      <c r="AC72" s="159"/>
      <c r="AD72" s="159"/>
    </row>
    <row r="73" spans="1:30">
      <c r="A73" s="161"/>
      <c r="B73" s="159"/>
      <c r="C73" s="159"/>
      <c r="D73" s="159"/>
      <c r="E73" s="159"/>
      <c r="F73" s="159"/>
      <c r="G73" s="159"/>
      <c r="H73" s="159"/>
      <c r="I73" s="159"/>
      <c r="J73" s="159"/>
      <c r="K73" s="161"/>
      <c r="L73" s="159"/>
      <c r="M73" s="159"/>
      <c r="N73" s="159"/>
      <c r="O73" s="159"/>
      <c r="P73" s="159"/>
      <c r="Q73" s="159"/>
      <c r="R73" s="159"/>
      <c r="S73" s="159"/>
      <c r="T73" s="159"/>
      <c r="U73" s="159"/>
      <c r="V73" s="159"/>
      <c r="W73" s="159"/>
      <c r="X73" s="159"/>
      <c r="Y73" s="159"/>
      <c r="Z73" s="159"/>
      <c r="AA73" s="159"/>
      <c r="AB73" s="159"/>
      <c r="AC73" s="159"/>
      <c r="AD73" s="159"/>
    </row>
    <row r="74" spans="1:30">
      <c r="A74" s="161"/>
      <c r="B74" s="159"/>
      <c r="C74" s="159"/>
      <c r="D74" s="159"/>
      <c r="E74" s="159"/>
      <c r="F74" s="159"/>
      <c r="G74" s="159"/>
      <c r="H74" s="159"/>
      <c r="I74" s="159"/>
      <c r="J74" s="159"/>
      <c r="K74" s="161"/>
      <c r="L74" s="159"/>
      <c r="M74" s="159"/>
      <c r="N74" s="159"/>
      <c r="O74" s="159"/>
      <c r="P74" s="159"/>
      <c r="Q74" s="159"/>
      <c r="R74" s="159"/>
      <c r="S74" s="159"/>
      <c r="T74" s="159"/>
      <c r="U74" s="159"/>
      <c r="V74" s="159"/>
      <c r="W74" s="159"/>
      <c r="X74" s="159"/>
      <c r="Y74" s="159"/>
      <c r="Z74" s="159"/>
      <c r="AA74" s="159"/>
      <c r="AB74" s="159"/>
      <c r="AC74" s="159"/>
      <c r="AD74" s="159"/>
    </row>
    <row r="75" spans="1:30">
      <c r="A75" s="161"/>
      <c r="B75" s="159"/>
      <c r="C75" s="159"/>
      <c r="D75" s="159"/>
      <c r="E75" s="159"/>
      <c r="F75" s="159"/>
      <c r="G75" s="159"/>
      <c r="H75" s="159"/>
      <c r="I75" s="159"/>
      <c r="J75" s="159"/>
      <c r="K75" s="161"/>
      <c r="L75" s="159"/>
      <c r="M75" s="159"/>
      <c r="N75" s="159"/>
      <c r="O75" s="159"/>
      <c r="P75" s="159"/>
      <c r="Q75" s="159"/>
      <c r="R75" s="159"/>
      <c r="S75" s="159"/>
      <c r="T75" s="159"/>
      <c r="U75" s="159"/>
      <c r="V75" s="159"/>
      <c r="W75" s="159"/>
      <c r="X75" s="159"/>
      <c r="Y75" s="159"/>
      <c r="Z75" s="159"/>
      <c r="AA75" s="159"/>
      <c r="AB75" s="159"/>
      <c r="AC75" s="159"/>
      <c r="AD75" s="159"/>
    </row>
    <row r="76" spans="1:30">
      <c r="A76" s="161"/>
      <c r="B76" s="159"/>
      <c r="C76" s="159"/>
      <c r="D76" s="159"/>
      <c r="E76" s="159"/>
      <c r="F76" s="159"/>
      <c r="G76" s="159"/>
      <c r="H76" s="159"/>
      <c r="I76" s="159"/>
      <c r="J76" s="159"/>
      <c r="K76" s="161"/>
      <c r="L76" s="159"/>
      <c r="M76" s="159"/>
      <c r="N76" s="159"/>
      <c r="O76" s="159"/>
      <c r="P76" s="159"/>
      <c r="Q76" s="159"/>
      <c r="R76" s="159"/>
      <c r="S76" s="159"/>
      <c r="T76" s="159"/>
      <c r="U76" s="159"/>
      <c r="V76" s="159"/>
      <c r="W76" s="159"/>
      <c r="X76" s="159"/>
      <c r="Y76" s="159"/>
      <c r="Z76" s="159"/>
      <c r="AA76" s="159"/>
      <c r="AB76" s="159"/>
      <c r="AC76" s="159"/>
      <c r="AD76" s="159"/>
    </row>
    <row r="77" spans="1:30">
      <c r="A77" s="161"/>
      <c r="B77" s="159"/>
      <c r="C77" s="159"/>
      <c r="D77" s="159"/>
      <c r="E77" s="159"/>
      <c r="F77" s="159"/>
      <c r="G77" s="159"/>
      <c r="H77" s="159"/>
      <c r="I77" s="159"/>
      <c r="J77" s="159"/>
      <c r="K77" s="161"/>
      <c r="L77" s="159"/>
      <c r="M77" s="159"/>
      <c r="N77" s="159"/>
      <c r="O77" s="159"/>
      <c r="P77" s="159"/>
      <c r="Q77" s="159"/>
      <c r="R77" s="159"/>
      <c r="S77" s="159"/>
      <c r="T77" s="159"/>
      <c r="U77" s="159"/>
      <c r="V77" s="159"/>
      <c r="W77" s="159"/>
      <c r="X77" s="159"/>
      <c r="Y77" s="159"/>
      <c r="Z77" s="159"/>
      <c r="AA77" s="159"/>
      <c r="AB77" s="159"/>
      <c r="AC77" s="159"/>
      <c r="AD77" s="159"/>
    </row>
    <row r="78" spans="1:30">
      <c r="A78" s="161"/>
      <c r="B78" s="159"/>
      <c r="C78" s="159"/>
      <c r="D78" s="159"/>
      <c r="E78" s="159"/>
      <c r="F78" s="159"/>
      <c r="G78" s="159"/>
      <c r="H78" s="159"/>
      <c r="I78" s="159"/>
      <c r="J78" s="159"/>
      <c r="K78" s="161"/>
      <c r="L78" s="159"/>
      <c r="M78" s="159"/>
      <c r="N78" s="159"/>
      <c r="O78" s="159"/>
      <c r="P78" s="159"/>
      <c r="Q78" s="159"/>
      <c r="R78" s="159"/>
      <c r="S78" s="159"/>
      <c r="T78" s="159"/>
      <c r="U78" s="159"/>
      <c r="V78" s="159"/>
      <c r="W78" s="159"/>
      <c r="X78" s="159"/>
      <c r="Y78" s="159"/>
      <c r="Z78" s="159"/>
      <c r="AA78" s="159"/>
      <c r="AB78" s="159"/>
      <c r="AC78" s="159"/>
      <c r="AD78" s="159"/>
    </row>
    <row r="79" spans="1:30">
      <c r="A79" s="161"/>
      <c r="B79" s="159"/>
      <c r="C79" s="159"/>
      <c r="D79" s="159"/>
      <c r="E79" s="159"/>
      <c r="F79" s="159"/>
      <c r="G79" s="159"/>
      <c r="H79" s="159"/>
      <c r="I79" s="159"/>
      <c r="J79" s="159"/>
      <c r="K79" s="161"/>
      <c r="L79" s="159"/>
      <c r="M79" s="159"/>
      <c r="N79" s="159"/>
      <c r="O79" s="159"/>
      <c r="P79" s="159"/>
      <c r="Q79" s="159"/>
      <c r="R79" s="159"/>
      <c r="S79" s="159"/>
      <c r="T79" s="159"/>
      <c r="U79" s="159"/>
      <c r="V79" s="159"/>
      <c r="W79" s="159"/>
      <c r="X79" s="159"/>
      <c r="Y79" s="159"/>
      <c r="Z79" s="159"/>
      <c r="AA79" s="159"/>
      <c r="AB79" s="159"/>
      <c r="AC79" s="159"/>
      <c r="AD79" s="159"/>
    </row>
    <row r="80" spans="1:30">
      <c r="A80" s="161"/>
      <c r="B80" s="159"/>
      <c r="C80" s="159"/>
      <c r="D80" s="159"/>
      <c r="E80" s="159"/>
      <c r="F80" s="159"/>
      <c r="G80" s="159"/>
      <c r="H80" s="159"/>
      <c r="I80" s="159"/>
      <c r="J80" s="159"/>
      <c r="K80" s="161"/>
      <c r="L80" s="159"/>
      <c r="M80" s="159"/>
      <c r="N80" s="159"/>
      <c r="O80" s="159"/>
      <c r="P80" s="159"/>
      <c r="Q80" s="159"/>
      <c r="R80" s="159"/>
      <c r="S80" s="159"/>
      <c r="T80" s="159"/>
      <c r="U80" s="159"/>
      <c r="V80" s="159"/>
      <c r="W80" s="159"/>
      <c r="X80" s="159"/>
      <c r="Y80" s="159"/>
      <c r="Z80" s="159"/>
      <c r="AA80" s="159"/>
      <c r="AB80" s="159"/>
      <c r="AC80" s="159"/>
      <c r="AD80" s="159"/>
    </row>
    <row r="81" spans="1:30">
      <c r="A81" s="161"/>
      <c r="B81" s="159"/>
      <c r="C81" s="159"/>
      <c r="D81" s="159"/>
      <c r="E81" s="159"/>
      <c r="F81" s="159"/>
      <c r="G81" s="159"/>
      <c r="H81" s="159"/>
      <c r="I81" s="159"/>
      <c r="J81" s="159"/>
      <c r="K81" s="161"/>
      <c r="L81" s="159"/>
      <c r="M81" s="159"/>
      <c r="N81" s="159"/>
      <c r="O81" s="159"/>
      <c r="P81" s="159"/>
      <c r="Q81" s="159"/>
      <c r="R81" s="159"/>
      <c r="S81" s="159"/>
      <c r="T81" s="159"/>
      <c r="U81" s="159"/>
      <c r="V81" s="159"/>
      <c r="W81" s="159"/>
      <c r="X81" s="159"/>
      <c r="Y81" s="159"/>
      <c r="Z81" s="159"/>
      <c r="AA81" s="159"/>
      <c r="AB81" s="159"/>
      <c r="AC81" s="159"/>
      <c r="AD81" s="159"/>
    </row>
    <row r="82" spans="1:30">
      <c r="A82" s="161"/>
      <c r="B82" s="159"/>
      <c r="C82" s="159"/>
      <c r="D82" s="159"/>
      <c r="E82" s="159"/>
      <c r="F82" s="159"/>
      <c r="G82" s="159"/>
      <c r="H82" s="159"/>
      <c r="I82" s="159"/>
      <c r="J82" s="159"/>
      <c r="K82" s="161"/>
      <c r="L82" s="159"/>
      <c r="M82" s="159"/>
      <c r="N82" s="159"/>
      <c r="O82" s="159"/>
      <c r="P82" s="159"/>
      <c r="Q82" s="159"/>
      <c r="R82" s="159"/>
      <c r="S82" s="159"/>
      <c r="T82" s="159"/>
      <c r="U82" s="159"/>
      <c r="V82" s="159"/>
      <c r="W82" s="159"/>
      <c r="X82" s="159"/>
      <c r="Y82" s="159"/>
      <c r="Z82" s="159"/>
      <c r="AA82" s="159"/>
      <c r="AB82" s="159"/>
      <c r="AC82" s="159"/>
      <c r="AD82" s="159"/>
    </row>
  </sheetData>
  <sheetProtection algorithmName="SHA-512" hashValue="y7NvGbnoM6IAzq4LAaOsGHkmHV+z+XWGGd6e0JDNFM601Lzs2PSQm00HVYvPs2SIp4/ja7UaujCirpYvj1rf4g==" saltValue="ymwTtq1TQf4RS67uT1LGGQ==" spinCount="100000" sheet="1" selectLockedCells="1"/>
  <protectedRanges>
    <protectedRange sqref="M8:O8 M17:O17 M26:O26 M29:O29 M11:O11 N14:O14 M46:O46" name="Range13"/>
    <protectedRange sqref="M8:O8 M17:O17 M26:O26 M29:O29 M11:O11 N14:O14 M46:O46" name="Range12"/>
    <protectedRange sqref="M25:X25 M45:R45" name="Range1_1_1"/>
  </protectedRanges>
  <mergeCells count="14">
    <mergeCell ref="M44:R47"/>
    <mergeCell ref="M20:R22"/>
    <mergeCell ref="M24:R27"/>
    <mergeCell ref="B25:D25"/>
    <mergeCell ref="F25:J25"/>
    <mergeCell ref="F28:J28"/>
    <mergeCell ref="F31:J31"/>
    <mergeCell ref="A4:K5"/>
    <mergeCell ref="M4:O4"/>
    <mergeCell ref="B10:D10"/>
    <mergeCell ref="F10:J10"/>
    <mergeCell ref="F13:J13"/>
    <mergeCell ref="M13:R16"/>
    <mergeCell ref="F16:J16"/>
  </mergeCells>
  <printOptions horizontalCentered="1"/>
  <pageMargins left="0.74803149606299213" right="0.74803149606299213" top="0.98425196850393704" bottom="0.98425196850393704" header="0.51181102362204722" footer="0.51181102362204722"/>
  <pageSetup paperSize="9" scale="87" orientation="portrait" r:id="rId1"/>
  <headerFooter scaleWithDoc="0" alignWithMargins="0">
    <oddHeader>&amp;L&amp;"-,Regular"&amp;8&amp;F&amp;R&amp;"-,Regular"&amp;8&amp;A
________________________________________________________________________</oddHeader>
    <oddFooter>&amp;L&amp;"-,Regular"&amp;8______________________________________________________________________________
NZ Transport Agency’s Economic evaluation manual 
Effective from Jul 2013</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e711059-3473-4d0a-bf90-08974e90274a" xsi:nil="true"/>
    <Archive xmlns="610edd1d-c37b-469a-931b-7a7fbdbef28d">
      <UserInfo>
        <DisplayName/>
        <AccountId xsi:nil="true"/>
        <AccountType/>
      </UserInfo>
    </Archive>
    <lcf76f155ced4ddcb4097134ff3c332f xmlns="610edd1d-c37b-469a-931b-7a7fbdbef28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280997FB197D439016D66643BF045C" ma:contentTypeVersion="17" ma:contentTypeDescription="Create a new document." ma:contentTypeScope="" ma:versionID="0a51b0c77653501b02f08d7398b58bb9">
  <xsd:schema xmlns:xsd="http://www.w3.org/2001/XMLSchema" xmlns:xs="http://www.w3.org/2001/XMLSchema" xmlns:p="http://schemas.microsoft.com/office/2006/metadata/properties" xmlns:ns2="610edd1d-c37b-469a-931b-7a7fbdbef28d" xmlns:ns3="fe711059-3473-4d0a-bf90-08974e90274a" targetNamespace="http://schemas.microsoft.com/office/2006/metadata/properties" ma:root="true" ma:fieldsID="24d195a3041fb1f794033f441f033a9a" ns2:_="" ns3:_="">
    <xsd:import namespace="610edd1d-c37b-469a-931b-7a7fbdbef28d"/>
    <xsd:import namespace="fe711059-3473-4d0a-bf90-08974e9027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Archiv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0edd1d-c37b-469a-931b-7a7fbdbef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b08afcf-b03d-4cde-ac2f-5a995d13970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Archive" ma:index="20" nillable="true" ma:displayName="Archive" ma:list="UserInfo" ma:SharePointGroup="0" ma:internalName="Archive"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711059-3473-4d0a-bf90-08974e90274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870b2c0-bd8f-42f3-84a3-714cde1d916b}" ma:internalName="TaxCatchAll" ma:showField="CatchAllData" ma:web="fe711059-3473-4d0a-bf90-08974e90274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85102F-2536-46FF-9ECB-709E87AFDB07}">
  <ds:schemaRefs>
    <ds:schemaRef ds:uri="http://schemas.microsoft.com/office/infopath/2007/PartnerControls"/>
    <ds:schemaRef ds:uri="http://purl.org/dc/dcmitype/"/>
    <ds:schemaRef ds:uri="http://www.w3.org/XML/1998/namespace"/>
    <ds:schemaRef ds:uri="http://purl.org/dc/elements/1.1/"/>
    <ds:schemaRef ds:uri="610edd1d-c37b-469a-931b-7a7fbdbef28d"/>
    <ds:schemaRef ds:uri="http://schemas.microsoft.com/office/2006/documentManagement/types"/>
    <ds:schemaRef ds:uri="http://schemas.openxmlformats.org/package/2006/metadata/core-properties"/>
    <ds:schemaRef ds:uri="fe711059-3473-4d0a-bf90-08974e90274a"/>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EFF9A4A-192A-41BC-82F7-99847D46638E}">
  <ds:schemaRefs>
    <ds:schemaRef ds:uri="http://schemas.microsoft.com/sharepoint/v3/contenttype/forms"/>
  </ds:schemaRefs>
</ds:datastoreItem>
</file>

<file path=customXml/itemProps3.xml><?xml version="1.0" encoding="utf-8"?>
<ds:datastoreItem xmlns:ds="http://schemas.openxmlformats.org/officeDocument/2006/customXml" ds:itemID="{10C91F8F-8508-44CC-81B7-5F50DD5780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0edd1d-c37b-469a-931b-7a7fbdbef28d"/>
    <ds:schemaRef ds:uri="fe711059-3473-4d0a-bf90-08974e9027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AST</vt:lpstr>
      <vt:lpstr>Benefits Framework</vt:lpstr>
      <vt:lpstr>W1 - Summary_Upload</vt:lpstr>
      <vt:lpstr>Overview and guide</vt:lpstr>
      <vt:lpstr>SP13-1</vt:lpstr>
      <vt:lpstr>SP13-2</vt:lpstr>
      <vt:lpstr>SP13-3</vt:lpstr>
      <vt:lpstr>SP13-4</vt:lpstr>
      <vt:lpstr>SP13-5</vt:lpstr>
      <vt:lpstr>Tables</vt:lpstr>
      <vt:lpstr>Cost Estimates</vt:lpstr>
      <vt:lpstr>Sensitivity</vt:lpstr>
      <vt:lpstr>Working</vt:lpstr>
      <vt:lpstr>Notes</vt:lpstr>
      <vt:lpstr>'SP13-1'!Print_Area</vt:lpstr>
      <vt:lpstr>'SP13-2'!Print_Area</vt:lpstr>
      <vt:lpstr>'SP13-3'!Print_Area</vt:lpstr>
      <vt:lpstr>'SP13-4'!Print_Area</vt:lpstr>
      <vt:lpstr>'SP13-5'!Print_Area</vt:lpstr>
      <vt:lpstr>'W1 - Summary_Upload'!Print_Area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Kilonback</dc:creator>
  <cp:keywords/>
  <dc:description/>
  <cp:lastModifiedBy>Brendan Fletcher</cp:lastModifiedBy>
  <cp:revision/>
  <dcterms:created xsi:type="dcterms:W3CDTF">2020-05-25T00:37:33Z</dcterms:created>
  <dcterms:modified xsi:type="dcterms:W3CDTF">2023-04-14T02:46:16Z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0x010100D1280997FB197D439016D66643BF045C</vt:lpwstr>
  </property>
  <property fmtid="{D5CDD505-2E9C-101B-9397-08002B2CF9AE}" pid="3" name="MediaServiceImageTags">
    <vt:lpwstr/>
  </property>
</Properties>
</file>