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20D4EDDC-9208-4EC5-A094-4A9141E0E336}" xr6:coauthVersionLast="47" xr6:coauthVersionMax="47" xr10:uidLastSave="{00000000-0000-0000-0000-000000000000}"/>
  <workbookProtection workbookAlgorithmName="SHA-512" workbookHashValue="s36KRHpSZanP3zU54dfAHwr/opTo8AdAIydNhNrpQR5ZeFqdr0lpXrAWu5MQZccBZw7SByNW+P1h2M034wzCXA==" workbookSaltValue="2dQYI8nwoQn9uDjuCZQ/Aw==" workbookSpinCount="100000" lockStructure="1"/>
  <bookViews>
    <workbookView xWindow="-15135" yWindow="-16470" windowWidth="29040" windowHeight="15840" tabRatio="663" activeTab="7" xr2:uid="{00000000-000D-0000-FFFF-FFFF00000000}"/>
  </bookViews>
  <sheets>
    <sheet name="AST" sheetId="2" r:id="rId1"/>
    <sheet name="Benefits Framework" sheetId="3" state="hidden" r:id="rId2"/>
    <sheet name="Conversion" sheetId="4" state="hidden" r:id="rId3"/>
    <sheet name="W1 - Summary_Upload" sheetId="50" state="hidden" r:id="rId4"/>
    <sheet name="overview &amp; guide" sheetId="51" r:id="rId5"/>
    <sheet name="SP10-1" sheetId="52" r:id="rId6"/>
    <sheet name="SP10-2" sheetId="53" r:id="rId7"/>
    <sheet name="SP10-3" sheetId="54" r:id="rId8"/>
    <sheet name="SP10-4" sheetId="55" r:id="rId9"/>
    <sheet name="SP10-5" sheetId="56" r:id="rId10"/>
    <sheet name="Cost Estimates" sheetId="57" r:id="rId11"/>
    <sheet name="Sensitivity" sheetId="58" r:id="rId12"/>
    <sheet name="Working" sheetId="59" r:id="rId13"/>
    <sheet name="Notes " sheetId="60" r:id="rId14"/>
    <sheet name="Tables" sheetId="61" state="hidden" r:id="rId15"/>
  </sheets>
  <definedNames>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Toc149723404" localSheetId="14">Tables!#REF!</definedName>
    <definedName name="_Toc149723405" localSheetId="14">Tables!#REF!</definedName>
    <definedName name="_Toc149723406" localSheetId="14">Tables!#REF!</definedName>
    <definedName name="_Toc149723407" localSheetId="14">Tables!#REF!</definedName>
    <definedName name="_Toc149723408" localSheetId="14">Tables!#REF!</definedName>
    <definedName name="_Toc149723409" localSheetId="14">Tables!#REF!</definedName>
    <definedName name="_Toc18127489" localSheetId="14">Tables!#REF!</definedName>
    <definedName name="_Toc18207243" localSheetId="14">Tables!#REF!</definedName>
    <definedName name="_Toc18207244" localSheetId="14">Tables!#REF!</definedName>
    <definedName name="_Toc18207246" localSheetId="14">Tables!#REF!</definedName>
    <definedName name="_Toc18207247" localSheetId="14">Tables!#REF!</definedName>
    <definedName name="_Toc18207248" localSheetId="14">Tables!#REF!</definedName>
    <definedName name="_Toc18207249" localSheetId="14">Tables!#REF!</definedName>
    <definedName name="_Toc18207251" localSheetId="14">Tables!#REF!</definedName>
    <definedName name="_Toc18207253" localSheetId="14">Tables!#REF!</definedName>
    <definedName name="_Toc18207255" localSheetId="14">Tables!#REF!</definedName>
    <definedName name="OG">#REF!</definedName>
    <definedName name="PG">'overview &amp; guide'!$C$19</definedName>
    <definedName name="_xlnm.Print_Area" localSheetId="4">'overview &amp; guide'!$B$2:$O$28</definedName>
    <definedName name="_xlnm.Print_Area" localSheetId="5">'SP10-1'!$A$2:$N$70</definedName>
    <definedName name="_xlnm.Print_Area" localSheetId="6">'SP10-2'!$A$2:$G$49</definedName>
    <definedName name="_xlnm.Print_Area" localSheetId="7">'SP10-3'!$A$2:$M$69</definedName>
    <definedName name="_xlnm.Print_Area" localSheetId="8">'SP10-4'!$A$2:$N$60</definedName>
    <definedName name="_xlnm.Print_Area" localSheetId="9">'SP10-5'!$A$2:$I$26</definedName>
    <definedName name="_xlnm.Print_Area" localSheetId="3">'W1 - Summary_Upload'!$A$1:$J$92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60" i="52" l="1"/>
  <c r="K63" i="52"/>
  <c r="F5" i="56"/>
  <c r="B3" i="4"/>
  <c r="I21" i="55"/>
  <c r="G24" i="2" l="1"/>
  <c r="G23" i="2" s="1"/>
  <c r="I23" i="2" s="1"/>
  <c r="G9" i="61" l="1"/>
  <c r="G7" i="61"/>
  <c r="F6" i="61"/>
  <c r="E53" i="61" s="1"/>
  <c r="C5" i="61"/>
  <c r="C4" i="61"/>
  <c r="B5" i="61"/>
  <c r="B4" i="61"/>
  <c r="D4" i="61" s="1"/>
  <c r="A5" i="61"/>
  <c r="A4" i="61"/>
  <c r="B4" i="4"/>
  <c r="B13" i="4" s="1"/>
  <c r="B1" i="4"/>
  <c r="F9" i="2"/>
  <c r="F8" i="2"/>
  <c r="F11" i="2" s="1"/>
  <c r="P28" i="55"/>
  <c r="D5" i="61" l="1"/>
  <c r="D6" i="61" s="1"/>
  <c r="L36" i="55" s="1"/>
  <c r="D51" i="61"/>
  <c r="I10" i="61"/>
  <c r="E16" i="61"/>
  <c r="D19" i="61"/>
  <c r="E24" i="61"/>
  <c r="D27" i="61"/>
  <c r="E32" i="61"/>
  <c r="D35" i="61"/>
  <c r="E40" i="61"/>
  <c r="D43" i="61"/>
  <c r="E48" i="61"/>
  <c r="C11" i="61"/>
  <c r="D14" i="61"/>
  <c r="B9" i="4" s="1"/>
  <c r="E19" i="61"/>
  <c r="D22" i="61"/>
  <c r="E27" i="61"/>
  <c r="D30" i="61"/>
  <c r="E35" i="61"/>
  <c r="D38" i="61"/>
  <c r="E43" i="61"/>
  <c r="D46" i="61"/>
  <c r="E51" i="61"/>
  <c r="D11" i="61"/>
  <c r="E30" i="61"/>
  <c r="I6" i="61"/>
  <c r="E17" i="61"/>
  <c r="D28" i="61"/>
  <c r="D44" i="61"/>
  <c r="I12" i="61"/>
  <c r="D15" i="61"/>
  <c r="E20" i="61"/>
  <c r="D23" i="61"/>
  <c r="E28" i="61"/>
  <c r="D31" i="61"/>
  <c r="E36" i="61"/>
  <c r="D39" i="61"/>
  <c r="E44" i="61"/>
  <c r="D47" i="61"/>
  <c r="E52" i="61"/>
  <c r="E22" i="61"/>
  <c r="E38" i="61"/>
  <c r="D20" i="61"/>
  <c r="E49" i="61"/>
  <c r="I7" i="61"/>
  <c r="D13" i="61"/>
  <c r="E15" i="61"/>
  <c r="D18" i="61"/>
  <c r="E23" i="61"/>
  <c r="D26" i="61"/>
  <c r="E31" i="61"/>
  <c r="D34" i="61"/>
  <c r="E39" i="61"/>
  <c r="D42" i="61"/>
  <c r="E47" i="61"/>
  <c r="D50" i="61"/>
  <c r="E14" i="61"/>
  <c r="D25" i="61"/>
  <c r="D33" i="61"/>
  <c r="D49" i="61"/>
  <c r="E25" i="61"/>
  <c r="D36" i="61"/>
  <c r="E41" i="61"/>
  <c r="D52" i="61"/>
  <c r="E13" i="61"/>
  <c r="E18" i="61"/>
  <c r="D21" i="61"/>
  <c r="E26" i="61"/>
  <c r="D29" i="61"/>
  <c r="E34" i="61"/>
  <c r="D37" i="61"/>
  <c r="E42" i="61"/>
  <c r="D45" i="61"/>
  <c r="E50" i="61"/>
  <c r="D53" i="61"/>
  <c r="D17" i="61"/>
  <c r="D41" i="61"/>
  <c r="E46" i="61"/>
  <c r="E11" i="61"/>
  <c r="E33" i="61"/>
  <c r="I9" i="61"/>
  <c r="I13" i="61"/>
  <c r="D16" i="61"/>
  <c r="E21" i="61"/>
  <c r="D24" i="61"/>
  <c r="E29" i="61"/>
  <c r="D32" i="61"/>
  <c r="E37" i="61"/>
  <c r="D40" i="61"/>
  <c r="E45" i="61"/>
  <c r="D48" i="61"/>
  <c r="K67" i="54" l="1"/>
  <c r="C51" i="61"/>
  <c r="C43" i="61"/>
  <c r="C35" i="61"/>
  <c r="C27" i="61"/>
  <c r="C19" i="61"/>
  <c r="C47" i="61"/>
  <c r="C23" i="61"/>
  <c r="C28" i="61"/>
  <c r="C48" i="61"/>
  <c r="C40" i="61"/>
  <c r="C32" i="61"/>
  <c r="C24" i="61"/>
  <c r="C16" i="61"/>
  <c r="C39" i="61"/>
  <c r="C15" i="61"/>
  <c r="C44" i="61"/>
  <c r="C53" i="61"/>
  <c r="C45" i="61"/>
  <c r="C37" i="61"/>
  <c r="C29" i="61"/>
  <c r="C21" i="61"/>
  <c r="C31" i="61"/>
  <c r="C50" i="61"/>
  <c r="C42" i="61"/>
  <c r="C34" i="61"/>
  <c r="C26" i="61"/>
  <c r="C18" i="61"/>
  <c r="C52" i="61"/>
  <c r="C36" i="61"/>
  <c r="C20" i="61"/>
  <c r="C49" i="61"/>
  <c r="C41" i="61"/>
  <c r="C33" i="61"/>
  <c r="C25" i="61"/>
  <c r="C17" i="61"/>
  <c r="C46" i="61"/>
  <c r="C38" i="61"/>
  <c r="C30" i="61"/>
  <c r="C22" i="61"/>
  <c r="C14" i="61"/>
  <c r="B5" i="2" l="1"/>
  <c r="G3" i="2"/>
  <c r="E3" i="2"/>
  <c r="I25" i="56"/>
  <c r="H25" i="56"/>
  <c r="G25" i="56"/>
  <c r="H24" i="56"/>
  <c r="G24" i="56"/>
  <c r="I24" i="56" s="1"/>
  <c r="H23" i="56"/>
  <c r="G23" i="56"/>
  <c r="I23" i="56" s="1"/>
  <c r="I22" i="56"/>
  <c r="H22" i="56"/>
  <c r="G22" i="56"/>
  <c r="I16" i="56"/>
  <c r="H16" i="56"/>
  <c r="G16" i="56"/>
  <c r="F16" i="56"/>
  <c r="I15" i="56"/>
  <c r="H15" i="56"/>
  <c r="G15" i="56"/>
  <c r="F15" i="56"/>
  <c r="F6" i="56"/>
  <c r="H2" i="56"/>
  <c r="L10" i="55"/>
  <c r="L18" i="55" s="1"/>
  <c r="L9" i="55"/>
  <c r="L8" i="55"/>
  <c r="L27" i="55" s="1"/>
  <c r="L2" i="55"/>
  <c r="K66" i="54"/>
  <c r="K65" i="54"/>
  <c r="K64" i="54"/>
  <c r="K63" i="54"/>
  <c r="K62" i="54"/>
  <c r="J55" i="54"/>
  <c r="L55" i="54" s="1"/>
  <c r="J54" i="54"/>
  <c r="L54" i="54" s="1"/>
  <c r="J53" i="54"/>
  <c r="L53" i="54"/>
  <c r="J52" i="54"/>
  <c r="L52" i="54" s="1"/>
  <c r="J51" i="54"/>
  <c r="L51" i="54"/>
  <c r="J50" i="54"/>
  <c r="L50" i="54" s="1"/>
  <c r="J49" i="54"/>
  <c r="L49" i="54"/>
  <c r="J48" i="54"/>
  <c r="L48" i="54"/>
  <c r="J47" i="54"/>
  <c r="L47" i="54"/>
  <c r="L46" i="54"/>
  <c r="J46" i="54"/>
  <c r="J45" i="54"/>
  <c r="L45" i="54"/>
  <c r="J44" i="54"/>
  <c r="L44" i="54"/>
  <c r="J43" i="54"/>
  <c r="L43" i="54"/>
  <c r="J42" i="54"/>
  <c r="L42" i="54" s="1"/>
  <c r="J41" i="54"/>
  <c r="L41" i="54"/>
  <c r="J40" i="54"/>
  <c r="L40" i="54" s="1"/>
  <c r="J39" i="54"/>
  <c r="L39" i="54"/>
  <c r="J38" i="54"/>
  <c r="L38" i="54" s="1"/>
  <c r="J37" i="54"/>
  <c r="L37" i="54"/>
  <c r="J36" i="54"/>
  <c r="L36" i="54"/>
  <c r="J35" i="54"/>
  <c r="L35" i="54"/>
  <c r="L34" i="54"/>
  <c r="J34" i="54"/>
  <c r="J33" i="54"/>
  <c r="L33" i="54"/>
  <c r="J32" i="54"/>
  <c r="L32" i="54"/>
  <c r="J31" i="54"/>
  <c r="L31" i="54"/>
  <c r="J30" i="54"/>
  <c r="L30" i="54" s="1"/>
  <c r="J29" i="54"/>
  <c r="L29" i="54"/>
  <c r="J28" i="54"/>
  <c r="L28" i="54" s="1"/>
  <c r="J27" i="54"/>
  <c r="L27" i="54"/>
  <c r="J26" i="54"/>
  <c r="L26" i="54" s="1"/>
  <c r="J25" i="54"/>
  <c r="L25" i="54"/>
  <c r="J24" i="54"/>
  <c r="L24" i="54"/>
  <c r="J23" i="54"/>
  <c r="L23" i="54"/>
  <c r="L22" i="54"/>
  <c r="J22" i="54"/>
  <c r="J21" i="54"/>
  <c r="L67" i="54"/>
  <c r="J20" i="54"/>
  <c r="L20" i="54"/>
  <c r="J19" i="54"/>
  <c r="L65" i="54"/>
  <c r="J18" i="54"/>
  <c r="L18" i="54" s="1"/>
  <c r="J17" i="54"/>
  <c r="L17" i="54" s="1"/>
  <c r="J16" i="54"/>
  <c r="L16" i="54" s="1"/>
  <c r="K9" i="54"/>
  <c r="G54" i="54" s="1"/>
  <c r="I54" i="54" s="1"/>
  <c r="K54" i="54" s="1"/>
  <c r="K2" i="54"/>
  <c r="E47" i="53"/>
  <c r="F47" i="53" s="1"/>
  <c r="E46" i="53"/>
  <c r="F46" i="53" s="1"/>
  <c r="E45" i="53"/>
  <c r="F45" i="53" s="1"/>
  <c r="E44" i="53"/>
  <c r="F44" i="53" s="1"/>
  <c r="E43" i="53"/>
  <c r="F43" i="53" s="1"/>
  <c r="E42" i="53"/>
  <c r="F42" i="53" s="1"/>
  <c r="E41" i="53"/>
  <c r="F41" i="53" s="1"/>
  <c r="E40" i="53"/>
  <c r="F40" i="53" s="1"/>
  <c r="E39" i="53"/>
  <c r="F39" i="53" s="1"/>
  <c r="E38" i="53"/>
  <c r="F38" i="53" s="1"/>
  <c r="E37" i="53"/>
  <c r="F37" i="53" s="1"/>
  <c r="E36" i="53"/>
  <c r="F36" i="53" s="1"/>
  <c r="E35" i="53"/>
  <c r="F35" i="53" s="1"/>
  <c r="E34" i="53"/>
  <c r="F34" i="53" s="1"/>
  <c r="E33" i="53"/>
  <c r="F33" i="53" s="1"/>
  <c r="E32" i="53"/>
  <c r="F32" i="53" s="1"/>
  <c r="E31" i="53"/>
  <c r="F31" i="53" s="1"/>
  <c r="E30" i="53"/>
  <c r="F30" i="53" s="1"/>
  <c r="E29" i="53"/>
  <c r="F29" i="53" s="1"/>
  <c r="E28" i="53"/>
  <c r="F28" i="53" s="1"/>
  <c r="E27" i="53"/>
  <c r="F27" i="53" s="1"/>
  <c r="E26" i="53"/>
  <c r="F26" i="53" s="1"/>
  <c r="E25" i="53"/>
  <c r="F25" i="53" s="1"/>
  <c r="E24" i="53"/>
  <c r="F24" i="53" s="1"/>
  <c r="E23" i="53"/>
  <c r="F23" i="53" s="1"/>
  <c r="E22" i="53"/>
  <c r="F22" i="53" s="1"/>
  <c r="E21" i="53"/>
  <c r="F21" i="53" s="1"/>
  <c r="E20" i="53"/>
  <c r="F20" i="53" s="1"/>
  <c r="E19" i="53"/>
  <c r="F19" i="53" s="1"/>
  <c r="E18" i="53"/>
  <c r="F18" i="53" s="1"/>
  <c r="E17" i="53"/>
  <c r="F17" i="53" s="1"/>
  <c r="E16" i="53"/>
  <c r="F16" i="53" s="1"/>
  <c r="E15" i="53"/>
  <c r="F15" i="53" s="1"/>
  <c r="E14" i="53"/>
  <c r="F14" i="53" s="1"/>
  <c r="E13" i="53"/>
  <c r="F13" i="53" s="1"/>
  <c r="E12" i="53"/>
  <c r="F12" i="53" s="1"/>
  <c r="E11" i="53"/>
  <c r="F11" i="53" s="1"/>
  <c r="E10" i="53"/>
  <c r="F10" i="53" s="1"/>
  <c r="E9" i="53"/>
  <c r="F9" i="53" s="1"/>
  <c r="E8" i="53"/>
  <c r="F8" i="53" s="1"/>
  <c r="F2" i="53"/>
  <c r="B114" i="52"/>
  <c r="B113" i="52"/>
  <c r="B112" i="52"/>
  <c r="N35" i="52"/>
  <c r="L2" i="51"/>
  <c r="C111" i="50"/>
  <c r="C110" i="50"/>
  <c r="C109" i="50"/>
  <c r="C108" i="50"/>
  <c r="C106" i="50"/>
  <c r="C105" i="50"/>
  <c r="C103" i="50"/>
  <c r="C102" i="50"/>
  <c r="C101" i="50"/>
  <c r="C100" i="50"/>
  <c r="C99" i="50"/>
  <c r="C98" i="50"/>
  <c r="C97" i="50"/>
  <c r="C96" i="50"/>
  <c r="C95" i="50"/>
  <c r="C94" i="50"/>
  <c r="C93" i="50"/>
  <c r="C92" i="50"/>
  <c r="C91" i="50"/>
  <c r="C84" i="50"/>
  <c r="C83" i="50"/>
  <c r="C82" i="50"/>
  <c r="C81" i="50"/>
  <c r="C79" i="50"/>
  <c r="C78" i="50"/>
  <c r="C76" i="50"/>
  <c r="C75" i="50"/>
  <c r="C74" i="50"/>
  <c r="C73" i="50"/>
  <c r="C72" i="50"/>
  <c r="C71" i="50"/>
  <c r="C70" i="50"/>
  <c r="C69" i="50"/>
  <c r="C68" i="50"/>
  <c r="C67" i="50"/>
  <c r="C65" i="50"/>
  <c r="C62" i="50"/>
  <c r="C61" i="50"/>
  <c r="F60" i="50"/>
  <c r="C63" i="50" s="1"/>
  <c r="C59" i="50"/>
  <c r="C58" i="50"/>
  <c r="C57" i="50"/>
  <c r="C56" i="50"/>
  <c r="C55" i="50"/>
  <c r="C54" i="50"/>
  <c r="C53" i="50"/>
  <c r="C52" i="50"/>
  <c r="C51" i="50"/>
  <c r="C50" i="50"/>
  <c r="C49" i="50"/>
  <c r="C48" i="50"/>
  <c r="C47" i="50"/>
  <c r="C46" i="50"/>
  <c r="C45" i="50"/>
  <c r="C44" i="50"/>
  <c r="C43" i="50"/>
  <c r="F42" i="50"/>
  <c r="C41" i="50" s="1"/>
  <c r="C42" i="50"/>
  <c r="I41" i="50"/>
  <c r="C40" i="50" s="1"/>
  <c r="H41" i="50"/>
  <c r="C39" i="50" s="1"/>
  <c r="G41" i="50"/>
  <c r="C38" i="50" s="1"/>
  <c r="F41" i="50"/>
  <c r="C37" i="50" s="1"/>
  <c r="F36" i="50"/>
  <c r="C31" i="50" s="1"/>
  <c r="C36" i="50"/>
  <c r="C35" i="50"/>
  <c r="C34" i="50"/>
  <c r="C33" i="50"/>
  <c r="C32" i="50"/>
  <c r="C30" i="50"/>
  <c r="C29" i="50"/>
  <c r="C28" i="50"/>
  <c r="C27" i="50"/>
  <c r="F26" i="50"/>
  <c r="C16" i="50" s="1"/>
  <c r="C26" i="50"/>
  <c r="H25" i="50"/>
  <c r="C15" i="50" s="1"/>
  <c r="G25" i="50"/>
  <c r="C14" i="50" s="1"/>
  <c r="C25" i="50"/>
  <c r="C24" i="50"/>
  <c r="C23" i="50"/>
  <c r="G22" i="50"/>
  <c r="C6" i="50" s="1"/>
  <c r="C22" i="50"/>
  <c r="C21" i="50"/>
  <c r="C20" i="50"/>
  <c r="F19" i="50"/>
  <c r="C19" i="50"/>
  <c r="F18" i="50"/>
  <c r="C18" i="50"/>
  <c r="C17" i="50"/>
  <c r="F16" i="50"/>
  <c r="F15" i="50"/>
  <c r="F14" i="50"/>
  <c r="F12" i="50"/>
  <c r="C4" i="50" s="1"/>
  <c r="C12" i="50"/>
  <c r="F11" i="50"/>
  <c r="C11" i="50"/>
  <c r="F10" i="50"/>
  <c r="C3" i="50" s="1"/>
  <c r="C10" i="50"/>
  <c r="C9" i="50"/>
  <c r="F8" i="50"/>
  <c r="C2" i="50" s="1"/>
  <c r="C8" i="50"/>
  <c r="F7" i="50"/>
  <c r="C7" i="50"/>
  <c r="F6" i="50"/>
  <c r="C5" i="50"/>
  <c r="F4" i="50"/>
  <c r="F3" i="50"/>
  <c r="B10" i="4"/>
  <c r="L37" i="55" l="1"/>
  <c r="I27" i="2" s="1"/>
  <c r="L28" i="55"/>
  <c r="I21" i="2" s="1"/>
  <c r="E112" i="52"/>
  <c r="I32" i="2"/>
  <c r="L64" i="54"/>
  <c r="L62" i="54"/>
  <c r="F25" i="50"/>
  <c r="C13" i="50" s="1"/>
  <c r="B11" i="4"/>
  <c r="B12" i="4"/>
  <c r="L66" i="54"/>
  <c r="G48" i="54"/>
  <c r="I48" i="54" s="1"/>
  <c r="K48" i="54" s="1"/>
  <c r="L17" i="55"/>
  <c r="F48" i="53"/>
  <c r="K57" i="52" s="1"/>
  <c r="I10" i="2" s="1"/>
  <c r="G24" i="54"/>
  <c r="I24" i="54" s="1"/>
  <c r="K24" i="54" s="1"/>
  <c r="G44" i="54"/>
  <c r="I44" i="54" s="1"/>
  <c r="K44" i="54" s="1"/>
  <c r="G17" i="54"/>
  <c r="I17" i="54" s="1"/>
  <c r="K17" i="54" s="1"/>
  <c r="G21" i="54"/>
  <c r="I21" i="54" s="1"/>
  <c r="K21" i="54" s="1"/>
  <c r="G25" i="54"/>
  <c r="I25" i="54" s="1"/>
  <c r="K25" i="54" s="1"/>
  <c r="G29" i="54"/>
  <c r="I29" i="54" s="1"/>
  <c r="K29" i="54" s="1"/>
  <c r="G33" i="54"/>
  <c r="I33" i="54" s="1"/>
  <c r="K33" i="54" s="1"/>
  <c r="G37" i="54"/>
  <c r="I37" i="54" s="1"/>
  <c r="K37" i="54" s="1"/>
  <c r="G41" i="54"/>
  <c r="I41" i="54" s="1"/>
  <c r="K41" i="54" s="1"/>
  <c r="G45" i="54"/>
  <c r="I45" i="54" s="1"/>
  <c r="K45" i="54" s="1"/>
  <c r="G49" i="54"/>
  <c r="I49" i="54" s="1"/>
  <c r="K49" i="54" s="1"/>
  <c r="G53" i="54"/>
  <c r="I53" i="54" s="1"/>
  <c r="K53" i="54" s="1"/>
  <c r="G36" i="54"/>
  <c r="I36" i="54" s="1"/>
  <c r="K36" i="54" s="1"/>
  <c r="L19" i="54"/>
  <c r="L63" i="54"/>
  <c r="G32" i="54"/>
  <c r="I32" i="54" s="1"/>
  <c r="K32" i="54" s="1"/>
  <c r="G16" i="54"/>
  <c r="I16" i="54" s="1"/>
  <c r="K16" i="54" s="1"/>
  <c r="G20" i="54"/>
  <c r="I20" i="54" s="1"/>
  <c r="K20" i="54" s="1"/>
  <c r="G40" i="54"/>
  <c r="I40" i="54" s="1"/>
  <c r="K40" i="54" s="1"/>
  <c r="G52" i="54"/>
  <c r="I52" i="54" s="1"/>
  <c r="K52" i="54" s="1"/>
  <c r="G19" i="54"/>
  <c r="I19" i="54" s="1"/>
  <c r="K19" i="54" s="1"/>
  <c r="G23" i="54"/>
  <c r="I23" i="54" s="1"/>
  <c r="K23" i="54" s="1"/>
  <c r="G27" i="54"/>
  <c r="I27" i="54" s="1"/>
  <c r="K27" i="54" s="1"/>
  <c r="G31" i="54"/>
  <c r="I31" i="54" s="1"/>
  <c r="K31" i="54" s="1"/>
  <c r="G35" i="54"/>
  <c r="I35" i="54" s="1"/>
  <c r="K35" i="54" s="1"/>
  <c r="G39" i="54"/>
  <c r="I39" i="54" s="1"/>
  <c r="K39" i="54" s="1"/>
  <c r="G43" i="54"/>
  <c r="I43" i="54" s="1"/>
  <c r="K43" i="54" s="1"/>
  <c r="G47" i="54"/>
  <c r="I47" i="54" s="1"/>
  <c r="K47" i="54" s="1"/>
  <c r="G51" i="54"/>
  <c r="I51" i="54" s="1"/>
  <c r="K51" i="54" s="1"/>
  <c r="L58" i="54"/>
  <c r="G28" i="54"/>
  <c r="I28" i="54" s="1"/>
  <c r="K28" i="54" s="1"/>
  <c r="L21" i="54"/>
  <c r="G55" i="54"/>
  <c r="I55" i="54" s="1"/>
  <c r="K55" i="54" s="1"/>
  <c r="L11" i="55"/>
  <c r="G18" i="54"/>
  <c r="I18" i="54" s="1"/>
  <c r="K18" i="54" s="1"/>
  <c r="G22" i="54"/>
  <c r="I22" i="54" s="1"/>
  <c r="K22" i="54" s="1"/>
  <c r="G26" i="54"/>
  <c r="I26" i="54" s="1"/>
  <c r="K26" i="54" s="1"/>
  <c r="G30" i="54"/>
  <c r="I30" i="54" s="1"/>
  <c r="K30" i="54" s="1"/>
  <c r="G34" i="54"/>
  <c r="I34" i="54" s="1"/>
  <c r="K34" i="54" s="1"/>
  <c r="G38" i="54"/>
  <c r="I38" i="54" s="1"/>
  <c r="K38" i="54" s="1"/>
  <c r="G42" i="54"/>
  <c r="I42" i="54" s="1"/>
  <c r="K42" i="54" s="1"/>
  <c r="G46" i="54"/>
  <c r="I46" i="54" s="1"/>
  <c r="K46" i="54" s="1"/>
  <c r="G50" i="54"/>
  <c r="I50" i="54" s="1"/>
  <c r="K50" i="54" s="1"/>
  <c r="I31" i="2" l="1"/>
  <c r="L68" i="54"/>
  <c r="K54" i="52" s="1"/>
  <c r="I9" i="2" s="1"/>
  <c r="L59" i="54"/>
  <c r="E111" i="52"/>
  <c r="H79" i="50" s="1"/>
  <c r="C107" i="50" s="1"/>
  <c r="G58" i="50"/>
  <c r="L57" i="54"/>
  <c r="N54" i="54" s="1"/>
  <c r="E114" i="52"/>
  <c r="E113" i="52"/>
  <c r="J72" i="52" l="1"/>
  <c r="F63" i="50"/>
  <c r="C66" i="50" s="1"/>
  <c r="H76" i="50"/>
  <c r="H84" i="50" s="1"/>
  <c r="C112" i="50" s="1"/>
  <c r="G60" i="50"/>
  <c r="C64" i="50" s="1"/>
  <c r="C60" i="50"/>
  <c r="C104" i="50" l="1"/>
  <c r="C3" i="2" l="1"/>
  <c r="B5" i="4" l="1"/>
  <c r="C5" i="4" s="1"/>
  <c r="B6" i="4"/>
  <c r="J42" i="55" s="1"/>
  <c r="L21" i="55" s="1"/>
  <c r="L41" i="55" s="1"/>
  <c r="L42" i="55" s="1"/>
  <c r="J71" i="52" l="1"/>
  <c r="G111" i="52"/>
  <c r="F79" i="50" s="1"/>
  <c r="C80" i="50" s="1"/>
  <c r="G113" i="52"/>
  <c r="G112" i="52"/>
  <c r="G114" i="52"/>
  <c r="C6" i="4"/>
  <c r="F76" i="50" l="1"/>
  <c r="C77" i="50" s="1"/>
  <c r="K67" i="52"/>
  <c r="E60" i="52" l="1"/>
  <c r="F84" i="50"/>
  <c r="C85" i="50" s="1"/>
  <c r="O67" i="52"/>
  <c r="F92" i="50" s="1"/>
  <c r="C89" i="50" s="1"/>
  <c r="I11" i="2"/>
  <c r="P67" i="52"/>
  <c r="G92" i="50" s="1"/>
  <c r="C90" i="50" s="1"/>
  <c r="M71" i="52"/>
  <c r="F90" i="50" s="1"/>
  <c r="C88" i="50" s="1"/>
  <c r="F89" i="50"/>
  <c r="C87" i="50" s="1"/>
  <c r="P63" i="52"/>
  <c r="I12" i="2"/>
  <c r="O63" i="52"/>
  <c r="F88" i="50"/>
  <c r="C86" i="50" s="1"/>
  <c r="I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Mehrnaz Rohani</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WEBs are indirect benefits additional to those captured in conventional appraisal methods, for example changes in land value and local labour markets. WEBs are generally only applicable to large-scale projects. WEBs could be included as part of the short list of assessment if they will make a material difference to option selection.
</t>
        </r>
      </text>
    </comment>
    <comment ref="G11" authorId="1" shapeId="0" xr:uid="{B286C2F4-98BD-4A45-9676-52E001CDCBEE}">
      <text>
        <r>
          <rPr>
            <sz val="9"/>
            <color indexed="81"/>
            <rFont val="Tahoma"/>
            <family val="2"/>
          </rPr>
          <t xml:space="preserve">Benefit Cost Ratios (BCRs) represent present value of total benefits divided by present value of total costs to government.  </t>
        </r>
      </text>
    </comment>
    <comment ref="G12" authorId="0" shapeId="0" xr:uid="{00000000-0006-0000-0000-00001C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2"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472F150E-7EC0-4E03-A7AB-92CFC773F4FB}">
      <text>
        <r>
          <rPr>
            <sz val="10"/>
            <color indexed="9"/>
            <rFont val="Calibri"/>
            <family val="2"/>
          </rPr>
          <t>Measures can be selected from anywhere in the benefits framework.</t>
        </r>
        <r>
          <rPr>
            <b/>
            <sz val="12"/>
            <color indexed="9"/>
            <rFont val="Calibri"/>
            <family val="2"/>
          </rPr>
          <t xml:space="preserve">
</t>
        </r>
      </text>
    </comment>
    <comment ref="B23" authorId="2"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4" authorId="0" shapeId="0" xr:uid="{B6C610E4-99B4-4947-8DCE-5D9BBB734A97}">
      <text>
        <r>
          <rPr>
            <sz val="10"/>
            <color indexed="9"/>
            <rFont val="Calibri"/>
            <family val="2"/>
          </rPr>
          <t>Measures can be selected from anywhere in the benefits framework.</t>
        </r>
      </text>
    </comment>
    <comment ref="D25" authorId="0" shapeId="0" xr:uid="{CC1F544B-22F9-4F61-95A1-FC46075A45E6}">
      <text>
        <r>
          <rPr>
            <sz val="10"/>
            <color indexed="9"/>
            <rFont val="Calibri"/>
            <family val="2"/>
          </rPr>
          <t>Measures can be selected from anywhere in the benefits framework.</t>
        </r>
      </text>
    </comment>
    <comment ref="B28" authorId="2" shapeId="0" xr:uid="{6EEF9DF9-28CE-4D78-B346-03510045CCA1}">
      <text>
        <r>
          <rPr>
            <sz val="10"/>
            <color indexed="9"/>
            <rFont val="Calibri"/>
            <family val="2"/>
          </rPr>
          <t>12.1 Impact on Te Ao Māori benefit / name of benefit measure 12.1.1 Te Ao Māori is mandatory.</t>
        </r>
      </text>
    </comment>
    <comment ref="D29" authorId="0" shapeId="0" xr:uid="{87CBD3EA-DBA7-4F48-8312-12C64C7BEB7E}">
      <text>
        <r>
          <rPr>
            <sz val="10"/>
            <color indexed="9"/>
            <rFont val="Calibri"/>
            <family val="2"/>
          </rPr>
          <t>Measures can be selected from anywhere in the benefits framework.</t>
        </r>
      </text>
    </comment>
    <comment ref="B31" authorId="2" shapeId="0" xr:uid="{BAE48E9A-B484-4EF7-84C0-50C1C0C28B6D}">
      <text>
        <r>
          <rPr>
            <sz val="10"/>
            <color indexed="9"/>
            <rFont val="Calibri"/>
            <family val="2"/>
          </rPr>
          <t>Add the composite benefit of the activity</t>
        </r>
      </text>
    </comment>
    <comment ref="B32" authorId="2" shapeId="0" xr:uid="{F410D8DF-65C2-4A0F-8B0E-F19681066511}">
      <text>
        <r>
          <rPr>
            <sz val="10"/>
            <color indexed="9"/>
            <rFont val="Calibri"/>
            <family val="2"/>
          </rPr>
          <t>Add the composite benefit of the activity</t>
        </r>
      </text>
    </comment>
    <comment ref="B34"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Graeme Belliss</author>
  </authors>
  <commentList>
    <comment ref="B8" authorId="0" shapeId="0" xr:uid="{7A7B8A7D-A8F5-4649-A3EC-53DADF7F26C1}">
      <text>
        <r>
          <rPr>
            <sz val="8"/>
            <color indexed="81"/>
            <rFont val="Verdana"/>
            <family val="2"/>
          </rPr>
          <t>1. Enter the full name, contact details, name of organisation, office location of the evaluator(s) and reviewer(s).</t>
        </r>
      </text>
    </comment>
    <comment ref="B11" authorId="0" shapeId="0" xr:uid="{C5A53A2C-3557-4FD0-9CB2-F59660149167}">
      <text>
        <r>
          <rPr>
            <sz val="8"/>
            <color indexed="81"/>
            <rFont val="Verdana"/>
            <family val="2"/>
          </rPr>
          <t>2. Provide a general description of the activity (where relevant), describe the issues with the existing services and the issues to be addressed.</t>
        </r>
      </text>
    </comment>
    <comment ref="B18" authorId="0" shapeId="0" xr:uid="{58C4CD1E-29AE-4638-B069-29478BF3AFEA}">
      <text>
        <r>
          <rPr>
            <sz val="8"/>
            <color indexed="81"/>
            <rFont val="Verdana"/>
            <family val="2"/>
          </rPr>
          <t>3. Provide a brief description of the activity location including page references to route map and layout plan within the documentation, used as the foundation of the economics.</t>
        </r>
      </text>
    </comment>
    <comment ref="B21" authorId="0" shapeId="0" xr:uid="{FF420951-E328-4DAD-9A43-AA8B6F606EC3}">
      <text>
        <r>
          <rPr>
            <sz val="8"/>
            <color indexed="81"/>
            <rFont val="Verdana"/>
            <family val="2"/>
          </rPr>
          <t>4. Describe the do-minimum that is usually the least cost option to maintain the current service in an unimproved state. Describe the options assessed and how the preferred option will improve the service.</t>
        </r>
      </text>
    </comment>
    <comment ref="B25" authorId="0" shapeId="0" xr:uid="{391D9CBE-99EF-4BB1-B3A9-8D3F65FCCE7A}">
      <text>
        <r>
          <rPr>
            <sz val="8"/>
            <color indexed="81"/>
            <rFont val="Verdana"/>
            <family val="2"/>
          </rPr>
          <t>5. For purposes of economic efficiency, the construction start is assumed to be 1 July of the financial year in which the activity is submitted for a commitment to funding.</t>
        </r>
      </text>
    </comment>
    <comment ref="B31" authorId="0" shapeId="0" xr:uid="{B8A5B01D-6A05-4518-93B0-239FD19E099E}">
      <text>
        <r>
          <rPr>
            <sz val="8"/>
            <color indexed="81"/>
            <rFont val="Verdana"/>
            <family val="2"/>
          </rPr>
          <t>6. Enter the timeframe information, identify the length affected by use of public transport (kilometres), the estimated traffic growth (percentage per annum) and the peak period traffic flow (vehicles per hours). If peak period traffic flow cannot be expressed as a single figure, a range should be shown.</t>
        </r>
      </text>
    </comment>
    <comment ref="B39" authorId="0" shapeId="0" xr:uid="{0A08B496-4706-42AE-8818-322C758F237F}">
      <text>
        <r>
          <rPr>
            <sz val="8"/>
            <color indexed="81"/>
            <rFont val="Verdana"/>
            <family val="2"/>
          </rPr>
          <t>7. Enter the peak period times, the existing number peak period passengers in the current year, the percentage growth rate per annum in the passenger numbers over the last five years and the operating cost per annum into the appropriate places.</t>
        </r>
      </text>
    </comment>
    <comment ref="B45" authorId="0" shapeId="0" xr:uid="{822C2688-291D-4AC5-ACC7-479E1EAE6F5C}">
      <text>
        <r>
          <rPr>
            <sz val="8"/>
            <color indexed="81"/>
            <rFont val="Verdana"/>
            <family val="2"/>
          </rPr>
          <t>8. Enter the peak period times, the expected number of new peak period passengers, the diversion rate from car drivers to public transport service passengers and the estimated rate of growth of passengers using the service per annum into the appropriate places.</t>
        </r>
      </text>
    </comment>
    <comment ref="B51" authorId="0" shapeId="0" xr:uid="{EDAA17B9-213B-4B1F-B9B5-11E6AAD0B452}">
      <text>
        <r>
          <rPr>
            <sz val="8"/>
            <color indexed="81"/>
            <rFont val="Verdana"/>
            <family val="2"/>
          </rPr>
          <t>9. Enter the proposed user charge for public transport service.</t>
        </r>
      </text>
    </comment>
    <comment ref="B54" authorId="0" shapeId="0" xr:uid="{03FBFFFA-2347-4A25-90E0-A345CEEBF191}">
      <text>
        <r>
          <rPr>
            <sz val="8"/>
            <color indexed="81"/>
            <rFont val="Verdana"/>
            <family val="2"/>
          </rPr>
          <t>10. Use worksheet 3 to estimate the PV of funding assistance.</t>
        </r>
      </text>
    </comment>
    <comment ref="B57" authorId="0" shapeId="0" xr:uid="{AD2EECDC-63B9-4047-A89C-B50D4B6CB3B8}">
      <text>
        <r>
          <rPr>
            <sz val="8"/>
            <color indexed="81"/>
            <rFont val="Verdana"/>
            <family val="2"/>
          </rPr>
          <t xml:space="preserve">11. Use worksheet 2 calculate the PV of service provider costs. </t>
        </r>
      </text>
    </comment>
    <comment ref="B60" authorId="0" shapeId="0" xr:uid="{D9C8E90D-6FEA-42C8-93E4-4319233E9AFA}">
      <text>
        <r>
          <rPr>
            <sz val="8"/>
            <color indexed="81"/>
            <rFont val="Verdana"/>
            <family val="2"/>
          </rPr>
          <t>12. Use worksheet 4 to calculate the PV of total benefits then apply the update factor from the MBCM web page.</t>
        </r>
      </text>
    </comment>
    <comment ref="B63" authorId="0" shapeId="0" xr:uid="{BDF45A59-A33D-4840-9855-851EA773F9EA}">
      <text>
        <r>
          <rPr>
            <sz val="8"/>
            <color indexed="81"/>
            <rFont val="Verdana"/>
            <family val="2"/>
          </rPr>
          <t>13. The national benefit cost ratio is calculated by dividing the PV of total benefits by the PV of the service provider costs.</t>
        </r>
      </text>
    </comment>
    <comment ref="B67" authorId="0" shapeId="0" xr:uid="{162A8E17-CDB4-4BDF-8FCC-41E4C17B5448}">
      <text>
        <r>
          <rPr>
            <sz val="8"/>
            <color indexed="81"/>
            <rFont val="Verdana"/>
            <family val="2"/>
          </rPr>
          <t>14. The government benefit cost ratio (BCR</t>
        </r>
        <r>
          <rPr>
            <vertAlign val="subscript"/>
            <sz val="8"/>
            <color indexed="81"/>
            <rFont val="Verdana"/>
            <family val="2"/>
          </rPr>
          <t>G</t>
        </r>
        <r>
          <rPr>
            <sz val="8"/>
            <color indexed="81"/>
            <rFont val="Verdana"/>
            <family val="2"/>
          </rPr>
          <t>) is calculated by dividing the PV of total benefits by the PV of the funding assistance.</t>
        </r>
      </text>
    </comment>
    <comment ref="B71" authorId="1" shapeId="0" xr:uid="{76D44B03-6F6B-422B-9BCC-D5B511D74F35}">
      <text>
        <r>
          <rPr>
            <sz val="8"/>
            <color indexed="81"/>
            <rFont val="Verdana"/>
            <family val="2"/>
          </rPr>
          <t>12. The first year rate of return (FYRR) is calculated by dividing the total benefits in the first year of operation by the PV of net costs.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C7" authorId="0" shapeId="0" xr:uid="{AFBEC836-82C6-4554-A8C9-8D5EB55E2128}">
      <text>
        <r>
          <rPr>
            <sz val="8"/>
            <color indexed="81"/>
            <rFont val="Verdana"/>
            <family val="2"/>
          </rPr>
          <t xml:space="preserve">1. Enter the capital cost of the activity in year 1 of column </t>
        </r>
        <r>
          <rPr>
            <b/>
            <sz val="8"/>
            <color indexed="81"/>
            <rFont val="Verdana"/>
            <family val="2"/>
          </rPr>
          <t>(1)</t>
        </r>
        <r>
          <rPr>
            <sz val="8"/>
            <color indexed="81"/>
            <rFont val="Verdana"/>
            <family val="2"/>
          </rPr>
          <t xml:space="preserve"> (some of the capital cost can be put in year 2 if the construction duration is more than 12 months). Also enter any decommissioning costs less salvage values into column </t>
        </r>
        <r>
          <rPr>
            <b/>
            <sz val="8"/>
            <color indexed="81"/>
            <rFont val="Verdana"/>
            <family val="2"/>
          </rPr>
          <t>(1)</t>
        </r>
        <r>
          <rPr>
            <sz val="8"/>
            <color indexed="81"/>
            <rFont val="Verdana"/>
            <family val="2"/>
          </rPr>
          <t xml:space="preserve"> for the applicable years.</t>
        </r>
      </text>
    </comment>
    <comment ref="D7" authorId="0" shapeId="0" xr:uid="{B6918D34-0774-4BBE-801E-1BE25B757780}">
      <text>
        <r>
          <rPr>
            <sz val="8"/>
            <color indexed="81"/>
            <rFont val="Verdana"/>
            <family val="2"/>
          </rPr>
          <t xml:space="preserve">2. Enter the additional public transport service operating and maintenance costs which result from the proposal, for years 2 to (up to) 40 in column </t>
        </r>
        <r>
          <rPr>
            <b/>
            <sz val="8"/>
            <color indexed="81"/>
            <rFont val="Verdana"/>
            <family val="2"/>
          </rPr>
          <t>(3)</t>
        </r>
        <r>
          <rPr>
            <sz val="8"/>
            <color indexed="81"/>
            <rFont val="Verdana"/>
            <family val="2"/>
          </rPr>
          <t xml:space="preserve">. </t>
        </r>
      </text>
    </comment>
    <comment ref="E7" authorId="0" shapeId="0" xr:uid="{DED64C4A-9E5B-4C50-B482-E83B32EB3E20}">
      <text>
        <r>
          <rPr>
            <sz val="8"/>
            <color indexed="81"/>
            <rFont val="Verdana"/>
            <family val="2"/>
          </rPr>
          <t xml:space="preserve">3. This column contains discount factors at the rate of four percent per annum. </t>
        </r>
      </text>
    </comment>
    <comment ref="F7" authorId="0" shapeId="0" xr:uid="{B2A49FDB-0E99-4770-842C-B59760222902}">
      <text>
        <r>
          <rPr>
            <sz val="8"/>
            <color indexed="81"/>
            <rFont val="Verdana"/>
            <family val="2"/>
          </rPr>
          <t xml:space="preserve">4. Calculate the PV of costs per year by multiplying the sum of the capital cost </t>
        </r>
        <r>
          <rPr>
            <b/>
            <sz val="8"/>
            <color indexed="81"/>
            <rFont val="Verdana"/>
            <family val="2"/>
          </rPr>
          <t>(1)</t>
        </r>
        <r>
          <rPr>
            <sz val="8"/>
            <color indexed="81"/>
            <rFont val="Verdana"/>
            <family val="2"/>
          </rPr>
          <t xml:space="preserve"> and operating and maintenance (O&amp;M) cost </t>
        </r>
        <r>
          <rPr>
            <b/>
            <sz val="8"/>
            <color indexed="81"/>
            <rFont val="Verdana"/>
            <family val="2"/>
          </rPr>
          <t>(2)</t>
        </r>
        <r>
          <rPr>
            <sz val="8"/>
            <color indexed="81"/>
            <rFont val="Verdana"/>
            <family val="2"/>
          </rPr>
          <t xml:space="preserve">, by the present worth factors in column </t>
        </r>
        <r>
          <rPr>
            <b/>
            <sz val="8"/>
            <color indexed="81"/>
            <rFont val="Verdana"/>
            <family val="2"/>
          </rPr>
          <t>(3)</t>
        </r>
        <r>
          <rPr>
            <sz val="8"/>
            <color indexed="81"/>
            <rFont val="Verdana"/>
            <family val="2"/>
          </rPr>
          <t xml:space="preserve">. </t>
        </r>
      </text>
    </comment>
    <comment ref="B48" authorId="0" shapeId="0" xr:uid="{69495167-AA81-46BF-95C1-421DFA6F9381}">
      <text>
        <r>
          <rPr>
            <sz val="8"/>
            <color indexed="81"/>
            <rFont val="Verdana"/>
            <family val="2"/>
          </rPr>
          <t xml:space="preserve">5. Calculate the PV of service provider costs by summing column </t>
        </r>
        <r>
          <rPr>
            <b/>
            <sz val="8"/>
            <color indexed="81"/>
            <rFont val="Verdana"/>
            <family val="2"/>
          </rPr>
          <t>(4)</t>
        </r>
        <r>
          <rPr>
            <sz val="8"/>
            <color indexed="81"/>
            <rFont val="Verdana"/>
            <family val="2"/>
          </rPr>
          <t xml:space="preserve">. Transfer the present value (PV) of the service provider costs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in worksheet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44B2E7CF-B650-4A28-8AA9-BF95070DB00D}">
      <text>
        <r>
          <rPr>
            <sz val="8"/>
            <color indexed="81"/>
            <rFont val="Verdana"/>
            <family val="2"/>
          </rPr>
          <t xml:space="preserve">1. Enter the service provider’s required rate of return (percentage per annum). It is generally expected that the required rate of return will reflect the industry norm of 12 percent. If an alternative rate of return is used, then this needs to be explained and justified and the single payment present worth factor (SPPWF) values in column </t>
        </r>
        <r>
          <rPr>
            <b/>
            <sz val="8"/>
            <color indexed="81"/>
            <rFont val="Verdana"/>
            <family val="2"/>
          </rPr>
          <t>(13)</t>
        </r>
        <r>
          <rPr>
            <sz val="8"/>
            <color indexed="81"/>
            <rFont val="Verdana"/>
            <family val="2"/>
          </rPr>
          <t xml:space="preserve"> must be changed accordingly.</t>
        </r>
      </text>
    </comment>
    <comment ref="B8" authorId="0" shapeId="0" xr:uid="{DDE3067B-885E-4F68-93CC-A65EDC67EFA4}">
      <text>
        <r>
          <rPr>
            <sz val="8"/>
            <color indexed="81"/>
            <rFont val="Verdana"/>
            <family val="2"/>
          </rPr>
          <t>2. Enter the existing user charge ($ per boarding).</t>
        </r>
      </text>
    </comment>
    <comment ref="B9" authorId="0" shapeId="0" xr:uid="{13CE776F-E55F-4AC6-BD20-BC131C85B0BD}">
      <text>
        <r>
          <rPr>
            <sz val="8"/>
            <color indexed="81"/>
            <rFont val="Verdana"/>
            <family val="2"/>
          </rPr>
          <t>3. Enter the existing number of passengers per year.</t>
        </r>
      </text>
    </comment>
    <comment ref="B10" authorId="0" shapeId="0" xr:uid="{8B69EFBD-96B7-4DED-BC3C-F549A530F9D6}">
      <text>
        <r>
          <rPr>
            <sz val="8"/>
            <color indexed="81"/>
            <rFont val="Verdana"/>
            <family val="2"/>
          </rPr>
          <t>4. Enter the growth rate over the last five years in public transport patronage in percent per annum.</t>
        </r>
      </text>
    </comment>
    <comment ref="B11" authorId="0" shapeId="0" xr:uid="{CD2B1F15-8AEF-422F-BEBD-AE7F2E03987B}">
      <text>
        <r>
          <rPr>
            <sz val="8"/>
            <color indexed="81"/>
            <rFont val="Verdana"/>
            <family val="2"/>
          </rPr>
          <t>5. Enter the proposed user charge ($ per boarding).</t>
        </r>
      </text>
    </comment>
    <comment ref="B12" authorId="0" shapeId="0" xr:uid="{88790BDA-34DB-46B8-BAC2-319C73292571}">
      <text>
        <r>
          <rPr>
            <sz val="8"/>
            <color indexed="81"/>
            <rFont val="Verdana"/>
            <family val="2"/>
          </rPr>
          <t>6. Enter the estimated total passenger trips per annum from year 2.</t>
        </r>
      </text>
    </comment>
    <comment ref="B13" authorId="0" shapeId="0" xr:uid="{77535CBB-5672-4D1F-A4A0-21C079F39DA9}">
      <text>
        <r>
          <rPr>
            <sz val="8"/>
            <color indexed="81"/>
            <rFont val="Verdana"/>
            <family val="2"/>
          </rPr>
          <t>7. Enter the estimated patronage growth rate (% per annum).</t>
        </r>
      </text>
    </comment>
    <comment ref="D15" authorId="0" shapeId="0" xr:uid="{77092937-16F6-49F1-997C-AEA89D04C5A6}">
      <text>
        <r>
          <rPr>
            <sz val="8"/>
            <color indexed="81"/>
            <rFont val="Verdana"/>
            <family val="2"/>
          </rPr>
          <t xml:space="preserve">8. Enter the capital cost of the activity in year 1 of column </t>
        </r>
        <r>
          <rPr>
            <b/>
            <sz val="8"/>
            <color indexed="81"/>
            <rFont val="Verdana"/>
            <family val="2"/>
          </rPr>
          <t>(8)</t>
        </r>
        <r>
          <rPr>
            <sz val="8"/>
            <color indexed="81"/>
            <rFont val="Verdana"/>
            <family val="2"/>
          </rPr>
          <t xml:space="preserve"> (some of the capital cost can be put in year 2 if the construction duration is more than 12 months). Also enter any decommissioning costs less salvage values into column </t>
        </r>
        <r>
          <rPr>
            <b/>
            <sz val="8"/>
            <color indexed="81"/>
            <rFont val="Verdana"/>
            <family val="2"/>
          </rPr>
          <t>(8)</t>
        </r>
        <r>
          <rPr>
            <sz val="8"/>
            <color indexed="81"/>
            <rFont val="Verdana"/>
            <family val="2"/>
          </rPr>
          <t xml:space="preserve"> for the applicable years.</t>
        </r>
      </text>
    </comment>
    <comment ref="E15" authorId="0" shapeId="0" xr:uid="{C35B2CD5-8DDD-4427-87A1-9F4C21B52F76}">
      <text>
        <r>
          <rPr>
            <sz val="8"/>
            <color indexed="81"/>
            <rFont val="Verdana"/>
            <family val="2"/>
          </rPr>
          <t xml:space="preserve">9. Enter the additional public transport service operating and maintenance costs which would result from the proposal, for years 2 to (up to) 40 in column </t>
        </r>
        <r>
          <rPr>
            <b/>
            <sz val="8"/>
            <color indexed="81"/>
            <rFont val="Verdana"/>
            <family val="2"/>
          </rPr>
          <t>(9)</t>
        </r>
        <r>
          <rPr>
            <sz val="8"/>
            <color indexed="81"/>
            <rFont val="Verdana"/>
            <family val="2"/>
          </rPr>
          <t>.</t>
        </r>
      </text>
    </comment>
    <comment ref="G15" authorId="0" shapeId="0" xr:uid="{03AAF5E5-273A-4266-A204-B2A7BDA60687}">
      <text>
        <r>
          <rPr>
            <sz val="8"/>
            <color indexed="81"/>
            <rFont val="Verdana"/>
            <family val="2"/>
          </rPr>
          <t xml:space="preserve">10. Calculate the revenue for year 2 in column </t>
        </r>
        <r>
          <rPr>
            <b/>
            <sz val="8"/>
            <color indexed="81"/>
            <rFont val="Verdana"/>
            <family val="2"/>
          </rPr>
          <t>(10)</t>
        </r>
        <r>
          <rPr>
            <sz val="8"/>
            <color indexed="81"/>
            <rFont val="Verdana"/>
            <family val="2"/>
          </rPr>
          <t xml:space="preserve"> using the equation </t>
        </r>
        <r>
          <rPr>
            <b/>
            <sz val="8"/>
            <color indexed="81"/>
            <rFont val="Verdana"/>
            <family val="2"/>
          </rPr>
          <t>(10)</t>
        </r>
        <r>
          <rPr>
            <sz val="8"/>
            <color indexed="81"/>
            <rFont val="Verdana"/>
            <family val="2"/>
          </rPr>
          <t xml:space="preserve"> = [</t>
        </r>
        <r>
          <rPr>
            <b/>
            <sz val="8"/>
            <color indexed="81"/>
            <rFont val="Verdana"/>
            <family val="2"/>
          </rPr>
          <t>(5)</t>
        </r>
        <r>
          <rPr>
            <sz val="8"/>
            <color indexed="81"/>
            <rFont val="Verdana"/>
            <family val="2"/>
          </rPr>
          <t xml:space="preserve"> x </t>
        </r>
        <r>
          <rPr>
            <b/>
            <sz val="8"/>
            <color indexed="81"/>
            <rFont val="Verdana"/>
            <family val="2"/>
          </rPr>
          <t>(6)</t>
        </r>
        <r>
          <rPr>
            <sz val="8"/>
            <color indexed="81"/>
            <rFont val="Verdana"/>
            <family val="2"/>
          </rPr>
          <t>] – [</t>
        </r>
        <r>
          <rPr>
            <b/>
            <sz val="8"/>
            <color indexed="81"/>
            <rFont val="Verdana"/>
            <family val="2"/>
          </rPr>
          <t>(2)</t>
        </r>
        <r>
          <rPr>
            <sz val="8"/>
            <color indexed="81"/>
            <rFont val="Verdana"/>
            <family val="2"/>
          </rPr>
          <t xml:space="preserve"> x </t>
        </r>
        <r>
          <rPr>
            <b/>
            <sz val="8"/>
            <color indexed="81"/>
            <rFont val="Verdana"/>
            <family val="2"/>
          </rPr>
          <t>(3)</t>
        </r>
        <r>
          <rPr>
            <sz val="8"/>
            <color indexed="81"/>
            <rFont val="Verdana"/>
            <family val="2"/>
          </rPr>
          <t xml:space="preserve">]. Next calculate the revenue for the subsequent years using the formula; revenue in previous year x [1 + </t>
        </r>
        <r>
          <rPr>
            <b/>
            <sz val="8"/>
            <color indexed="81"/>
            <rFont val="Verdana"/>
            <family val="2"/>
          </rPr>
          <t>(7)</t>
        </r>
        <r>
          <rPr>
            <sz val="8"/>
            <color indexed="81"/>
            <rFont val="Verdana"/>
            <family val="2"/>
          </rPr>
          <t xml:space="preserve"> – </t>
        </r>
        <r>
          <rPr>
            <b/>
            <sz val="8"/>
            <color indexed="81"/>
            <rFont val="Verdana"/>
            <family val="2"/>
          </rPr>
          <t>(4)</t>
        </r>
        <r>
          <rPr>
            <sz val="8"/>
            <color indexed="81"/>
            <rFont val="Verdana"/>
            <family val="2"/>
          </rPr>
          <t xml:space="preserve">]. 
</t>
        </r>
        <r>
          <rPr>
            <b/>
            <sz val="8"/>
            <color indexed="81"/>
            <rFont val="Verdana"/>
            <family val="2"/>
          </rPr>
          <t>Note:</t>
        </r>
        <r>
          <rPr>
            <sz val="8"/>
            <color indexed="81"/>
            <rFont val="Verdana"/>
            <family val="2"/>
          </rPr>
          <t xml:space="preserve"> Additional revenue from other sources which would result from the proposal, need to be included in the values for revenue for the years to which they relate, ie in-vehicle advertising revenue.</t>
        </r>
      </text>
    </comment>
    <comment ref="H15" authorId="0" shapeId="0" xr:uid="{E19AC2D8-1397-426C-A60D-C7BEB313D37C}">
      <text>
        <r>
          <rPr>
            <sz val="8"/>
            <color indexed="81"/>
            <rFont val="Verdana"/>
            <family val="2"/>
          </rPr>
          <t xml:space="preserve">11. Define values in column </t>
        </r>
        <r>
          <rPr>
            <b/>
            <sz val="8"/>
            <color indexed="81"/>
            <rFont val="Verdana"/>
            <family val="2"/>
          </rPr>
          <t>(11)</t>
        </r>
        <r>
          <rPr>
            <sz val="8"/>
            <color indexed="81"/>
            <rFont val="Verdana"/>
            <family val="2"/>
          </rPr>
          <t xml:space="preserve"> as dependents of the adjusting cell. The adjusting cell is the cell used by goal seek function to make the sum of net PV </t>
        </r>
        <r>
          <rPr>
            <b/>
            <sz val="8"/>
            <color indexed="81"/>
            <rFont val="Verdana"/>
            <family val="2"/>
          </rPr>
          <t>(16)</t>
        </r>
        <r>
          <rPr>
            <sz val="8"/>
            <color indexed="81"/>
            <rFont val="Verdana"/>
            <family val="2"/>
          </rPr>
          <t xml:space="preserve"> equal zero, eg the values for years 3 to (up to) 40 equal the value for year 2 (the adjusting cell), but decrease over time.</t>
        </r>
      </text>
    </comment>
    <comment ref="I15" authorId="0" shapeId="0" xr:uid="{A5EE642F-EFD0-43E9-B6AD-58D0656E7335}">
      <text>
        <r>
          <rPr>
            <sz val="8"/>
            <color indexed="81"/>
            <rFont val="Verdana"/>
            <family val="2"/>
          </rPr>
          <t>12. Calculate the annual surplus (or deficit) per year using the formula:</t>
        </r>
        <r>
          <rPr>
            <b/>
            <sz val="8"/>
            <color indexed="81"/>
            <rFont val="Verdana"/>
            <family val="2"/>
          </rPr>
          <t xml:space="preserve"> (12)</t>
        </r>
        <r>
          <rPr>
            <sz val="8"/>
            <color indexed="81"/>
            <rFont val="Verdana"/>
            <family val="2"/>
          </rPr>
          <t xml:space="preserve"> = [</t>
        </r>
        <r>
          <rPr>
            <b/>
            <sz val="8"/>
            <color indexed="81"/>
            <rFont val="Verdana"/>
            <family val="2"/>
          </rPr>
          <t>(10)</t>
        </r>
        <r>
          <rPr>
            <sz val="8"/>
            <color indexed="81"/>
            <rFont val="Verdana"/>
            <family val="2"/>
          </rPr>
          <t xml:space="preserve"> + </t>
        </r>
        <r>
          <rPr>
            <b/>
            <sz val="8"/>
            <color indexed="81"/>
            <rFont val="Verdana"/>
            <family val="2"/>
          </rPr>
          <t>(11)</t>
        </r>
        <r>
          <rPr>
            <sz val="8"/>
            <color indexed="81"/>
            <rFont val="Verdana"/>
            <family val="2"/>
          </rPr>
          <t>] – [</t>
        </r>
        <r>
          <rPr>
            <b/>
            <sz val="8"/>
            <color indexed="81"/>
            <rFont val="Verdana"/>
            <family val="2"/>
          </rPr>
          <t>(8)</t>
        </r>
        <r>
          <rPr>
            <sz val="8"/>
            <color indexed="81"/>
            <rFont val="Verdana"/>
            <family val="2"/>
          </rPr>
          <t xml:space="preserve"> + </t>
        </r>
        <r>
          <rPr>
            <b/>
            <sz val="8"/>
            <color indexed="81"/>
            <rFont val="Verdana"/>
            <family val="2"/>
          </rPr>
          <t>(9)</t>
        </r>
        <r>
          <rPr>
            <sz val="8"/>
            <color indexed="81"/>
            <rFont val="Verdana"/>
            <family val="2"/>
          </rPr>
          <t>].</t>
        </r>
      </text>
    </comment>
    <comment ref="J15" authorId="0" shapeId="0" xr:uid="{136F13A7-AD8F-4F26-9C53-BA607BA23533}">
      <text>
        <r>
          <rPr>
            <sz val="8"/>
            <color indexed="81"/>
            <rFont val="Verdana"/>
            <family val="2"/>
          </rPr>
          <t xml:space="preserve">13. This column contains the discount factor for the specified service provider rate of return. </t>
        </r>
      </text>
    </comment>
    <comment ref="K15" authorId="0" shapeId="0" xr:uid="{FCA9CB5E-B72A-4F3C-A840-CAF9DEBA352C}">
      <text>
        <r>
          <rPr>
            <sz val="8"/>
            <color indexed="81"/>
            <rFont val="Verdana"/>
            <family val="2"/>
          </rPr>
          <t xml:space="preserve">14. Calculate the PV of the annual surplus (or deficit) </t>
        </r>
        <r>
          <rPr>
            <b/>
            <sz val="8"/>
            <color indexed="81"/>
            <rFont val="Verdana"/>
            <family val="2"/>
          </rPr>
          <t>(14)</t>
        </r>
        <r>
          <rPr>
            <sz val="8"/>
            <color indexed="81"/>
            <rFont val="Verdana"/>
            <family val="2"/>
          </rPr>
          <t xml:space="preserve"> by multiplying the annual surplus (or deficit) </t>
        </r>
        <r>
          <rPr>
            <b/>
            <sz val="8"/>
            <color indexed="81"/>
            <rFont val="Verdana"/>
            <family val="2"/>
          </rPr>
          <t>(12)</t>
        </r>
        <r>
          <rPr>
            <sz val="8"/>
            <color indexed="81"/>
            <rFont val="Verdana"/>
            <family val="2"/>
          </rPr>
          <t xml:space="preserve"> by the present worth factors in column </t>
        </r>
        <r>
          <rPr>
            <b/>
            <sz val="8"/>
            <color indexed="81"/>
            <rFont val="Verdana"/>
            <family val="2"/>
          </rPr>
          <t>(13)</t>
        </r>
        <r>
          <rPr>
            <sz val="8"/>
            <color indexed="81"/>
            <rFont val="Verdana"/>
            <family val="2"/>
          </rPr>
          <t>.</t>
        </r>
      </text>
    </comment>
    <comment ref="L15" authorId="0" shapeId="0" xr:uid="{E70F6A18-304C-44AE-A9D2-8C30F8BB8BE4}">
      <text>
        <r>
          <rPr>
            <sz val="8"/>
            <color indexed="81"/>
            <rFont val="Verdana"/>
            <family val="2"/>
          </rPr>
          <t xml:space="preserve">15. Calculate the PV of the annual funding gap </t>
        </r>
        <r>
          <rPr>
            <b/>
            <sz val="8"/>
            <color indexed="81"/>
            <rFont val="Verdana"/>
            <family val="2"/>
          </rPr>
          <t>(15)</t>
        </r>
        <r>
          <rPr>
            <sz val="8"/>
            <color indexed="81"/>
            <rFont val="Verdana"/>
            <family val="2"/>
          </rPr>
          <t xml:space="preserve"> by multiplying the annual funding gap </t>
        </r>
        <r>
          <rPr>
            <b/>
            <sz val="8"/>
            <color indexed="81"/>
            <rFont val="Verdana"/>
            <family val="2"/>
          </rPr>
          <t>(11)</t>
        </r>
        <r>
          <rPr>
            <sz val="8"/>
            <color indexed="81"/>
            <rFont val="Verdana"/>
            <family val="2"/>
          </rPr>
          <t xml:space="preserve"> by the present worth factors </t>
        </r>
        <r>
          <rPr>
            <b/>
            <sz val="8"/>
            <color indexed="81"/>
            <rFont val="Verdana"/>
            <family val="2"/>
          </rPr>
          <t>(13)</t>
        </r>
        <r>
          <rPr>
            <sz val="8"/>
            <color indexed="81"/>
            <rFont val="Verdana"/>
            <family val="2"/>
          </rPr>
          <t>.</t>
        </r>
      </text>
    </comment>
    <comment ref="B57" authorId="0" shapeId="0" xr:uid="{33C22529-F88F-4ADE-BE86-E766860141FB}">
      <text>
        <r>
          <rPr>
            <sz val="8"/>
            <color indexed="81"/>
            <rFont val="Verdana"/>
            <family val="2"/>
          </rPr>
          <t xml:space="preserve">16. Calculate the sum of the annual net PV by summing column </t>
        </r>
        <r>
          <rPr>
            <b/>
            <sz val="8"/>
            <color indexed="81"/>
            <rFont val="Verdana"/>
            <family val="2"/>
          </rPr>
          <t>(14)</t>
        </r>
        <r>
          <rPr>
            <sz val="8"/>
            <color indexed="81"/>
            <rFont val="Verdana"/>
            <family val="2"/>
          </rPr>
          <t xml:space="preserve">. Use the Microsoft Excel ‘goal seek’ function to find the value for the adjusting cell in column </t>
        </r>
        <r>
          <rPr>
            <b/>
            <sz val="8"/>
            <color indexed="81"/>
            <rFont val="Verdana"/>
            <family val="2"/>
          </rPr>
          <t>(11)</t>
        </r>
        <r>
          <rPr>
            <sz val="8"/>
            <color indexed="81"/>
            <rFont val="Verdana"/>
            <family val="2"/>
          </rPr>
          <t xml:space="preserve">, that makes the sum of the annual net PV amounts </t>
        </r>
        <r>
          <rPr>
            <b/>
            <sz val="8"/>
            <color indexed="81"/>
            <rFont val="Verdana"/>
            <family val="2"/>
          </rPr>
          <t>(16)</t>
        </r>
        <r>
          <rPr>
            <sz val="8"/>
            <color indexed="81"/>
            <rFont val="Verdana"/>
            <family val="2"/>
          </rPr>
          <t xml:space="preserve"> equal to zero. Based on the example in instruction </t>
        </r>
        <r>
          <rPr>
            <b/>
            <sz val="8"/>
            <color indexed="81"/>
            <rFont val="Verdana"/>
            <family val="2"/>
          </rPr>
          <t>(11)</t>
        </r>
        <r>
          <rPr>
            <sz val="8"/>
            <color indexed="81"/>
            <rFont val="Verdana"/>
            <family val="2"/>
          </rPr>
          <t xml:space="preserve">, all values in column </t>
        </r>
        <r>
          <rPr>
            <b/>
            <sz val="8"/>
            <color indexed="81"/>
            <rFont val="Verdana"/>
            <family val="2"/>
          </rPr>
          <t>(11)</t>
        </r>
        <r>
          <rPr>
            <sz val="8"/>
            <color indexed="81"/>
            <rFont val="Verdana"/>
            <family val="2"/>
          </rPr>
          <t xml:space="preserve"> should update when the goal seek function is executed, as the values in column </t>
        </r>
        <r>
          <rPr>
            <b/>
            <sz val="8"/>
            <color indexed="81"/>
            <rFont val="Verdana"/>
            <family val="2"/>
          </rPr>
          <t>(11)</t>
        </r>
        <r>
          <rPr>
            <sz val="8"/>
            <color indexed="81"/>
            <rFont val="Verdana"/>
            <family val="2"/>
          </rPr>
          <t xml:space="preserve"> were set to depend on the adjusting cell input.</t>
        </r>
      </text>
    </comment>
    <comment ref="B59" authorId="0" shapeId="0" xr:uid="{570EE0EE-B03C-4E8C-924E-A65077843C47}">
      <text>
        <r>
          <rPr>
            <sz val="8"/>
            <color indexed="81"/>
            <rFont val="Verdana"/>
            <family val="2"/>
          </rPr>
          <t xml:space="preserve">18. Calculate the sum of the PV of the funding gap </t>
        </r>
        <r>
          <rPr>
            <b/>
            <sz val="8"/>
            <color indexed="81"/>
            <rFont val="Verdana"/>
            <family val="2"/>
          </rPr>
          <t>(18)</t>
        </r>
        <r>
          <rPr>
            <sz val="8"/>
            <color indexed="81"/>
            <rFont val="Verdana"/>
            <family val="2"/>
          </rPr>
          <t xml:space="preserve"> by summing column </t>
        </r>
        <r>
          <rPr>
            <b/>
            <sz val="8"/>
            <color indexed="81"/>
            <rFont val="Verdana"/>
            <family val="2"/>
          </rPr>
          <t>(15)</t>
        </r>
        <r>
          <rPr>
            <sz val="8"/>
            <color indexed="81"/>
            <rFont val="Verdana"/>
            <family val="2"/>
          </rPr>
          <t>.</t>
        </r>
      </text>
    </comment>
    <comment ref="B68" authorId="0" shapeId="0" xr:uid="{AFD8D462-DCBF-48C6-A3BF-2A3181DBE447}">
      <text>
        <r>
          <rPr>
            <sz val="8"/>
            <color indexed="81"/>
            <rFont val="Verdana"/>
            <family val="2"/>
          </rPr>
          <t xml:space="preserve">22. Calculate the PV of the subsidy by summing column </t>
        </r>
        <r>
          <rPr>
            <b/>
            <sz val="8"/>
            <color indexed="81"/>
            <rFont val="Verdana"/>
            <family val="2"/>
          </rPr>
          <t>(21)</t>
        </r>
        <r>
          <rPr>
            <sz val="8"/>
            <color indexed="81"/>
            <rFont val="Verdana"/>
            <family val="2"/>
          </rPr>
          <t xml:space="preserve">. Transfer the PV of the subsidy </t>
        </r>
        <r>
          <rPr>
            <b/>
            <sz val="8"/>
            <color indexed="81"/>
            <rFont val="Verdana"/>
            <family val="2"/>
          </rPr>
          <t>A</t>
        </r>
        <r>
          <rPr>
            <sz val="8"/>
            <color indexed="81"/>
            <rFont val="Verdana"/>
            <family val="2"/>
          </rPr>
          <t xml:space="preserve">, to </t>
        </r>
        <r>
          <rPr>
            <b/>
            <sz val="8"/>
            <color indexed="81"/>
            <rFont val="Verdana"/>
            <family val="2"/>
          </rPr>
          <t>A</t>
        </r>
        <r>
          <rPr>
            <sz val="8"/>
            <color indexed="81"/>
            <rFont val="Verdana"/>
            <family val="2"/>
          </rPr>
          <t xml:space="preserve"> in worksheet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DEA70755-792F-4FE0-89B6-D5FF47643FCA}">
      <text>
        <r>
          <rPr>
            <sz val="8"/>
            <color indexed="81"/>
            <rFont val="Verdana"/>
            <family val="2"/>
          </rPr>
          <t xml:space="preserve">1. Enter the base information used to calculate service benefits. 
</t>
        </r>
        <r>
          <rPr>
            <b/>
            <sz val="8"/>
            <color indexed="81"/>
            <rFont val="Verdana"/>
            <family val="2"/>
          </rPr>
          <t>Note</t>
        </r>
        <r>
          <rPr>
            <sz val="8"/>
            <color indexed="81"/>
            <rFont val="Verdana"/>
            <family val="2"/>
          </rPr>
          <t>: The estimated percentage growth rate per annum excludes the existing growth rate per annum.</t>
        </r>
      </text>
    </comment>
    <comment ref="B16" authorId="0" shapeId="0" xr:uid="{B0087750-7A39-43F6-A53A-E415AE6BF2D1}">
      <text>
        <r>
          <rPr>
            <sz val="8"/>
            <color indexed="81"/>
            <rFont val="Verdana"/>
            <family val="2"/>
          </rPr>
          <t xml:space="preserve">2. Calculate the road traffic reduction benefit </t>
        </r>
        <r>
          <rPr>
            <b/>
            <sz val="8"/>
            <color indexed="81"/>
            <rFont val="Verdana"/>
            <family val="2"/>
          </rPr>
          <t>(e)</t>
        </r>
        <r>
          <rPr>
            <sz val="8"/>
            <color indexed="81"/>
            <rFont val="Verdana"/>
            <family val="2"/>
          </rPr>
          <t xml:space="preserve"> by multiplying the additional passenger trips from year 2 </t>
        </r>
        <r>
          <rPr>
            <b/>
            <sz val="8"/>
            <color indexed="81"/>
            <rFont val="Verdana"/>
            <family val="2"/>
          </rPr>
          <t>(c)</t>
        </r>
        <r>
          <rPr>
            <sz val="8"/>
            <color indexed="81"/>
            <rFont val="Verdana"/>
            <family val="2"/>
          </rPr>
          <t xml:space="preserve"> by the relevant $ road traffic reduction benefit from table SP10.1. Next calculate the public transport user benefit </t>
        </r>
        <r>
          <rPr>
            <b/>
            <sz val="8"/>
            <color indexed="81"/>
            <rFont val="Verdana"/>
            <family val="2"/>
          </rPr>
          <t>(f)</t>
        </r>
        <r>
          <rPr>
            <sz val="8"/>
            <color indexed="81"/>
            <rFont val="Verdana"/>
            <family val="2"/>
          </rPr>
          <t xml:space="preserve"> by multiplying the additional passenger trips from year 2 </t>
        </r>
        <r>
          <rPr>
            <b/>
            <sz val="8"/>
            <color indexed="81"/>
            <rFont val="Verdana"/>
            <family val="2"/>
          </rPr>
          <t>(c)</t>
        </r>
        <r>
          <rPr>
            <sz val="8"/>
            <color indexed="81"/>
            <rFont val="Verdana"/>
            <family val="2"/>
          </rPr>
          <t xml:space="preserve"> by the relevant $ public transport user benefit from table SP10.1.</t>
        </r>
      </text>
    </comment>
    <comment ref="B24" authorId="0" shapeId="0" xr:uid="{0C219401-2521-4827-82A7-7AD2AC81DBBC}">
      <text>
        <r>
          <rPr>
            <sz val="8"/>
            <color indexed="81"/>
            <rFont val="Verdana"/>
            <family val="2"/>
          </rPr>
          <t xml:space="preserve">3. Enter the relevant equivalent time to a minute late ratio </t>
        </r>
        <r>
          <rPr>
            <b/>
            <sz val="8"/>
            <color indexed="81"/>
            <rFont val="Verdana"/>
            <family val="2"/>
          </rPr>
          <t>(g)</t>
        </r>
        <r>
          <rPr>
            <sz val="8"/>
            <color indexed="81"/>
            <rFont val="Verdana"/>
            <family val="2"/>
          </rPr>
          <t xml:space="preserve"> from table SP10.2 and the reduction in the average amount of minutes that the existing service is late </t>
        </r>
        <r>
          <rPr>
            <b/>
            <sz val="8"/>
            <color indexed="81"/>
            <rFont val="Verdana"/>
            <family val="2"/>
          </rPr>
          <t>(h)</t>
        </r>
        <r>
          <rPr>
            <sz val="8"/>
            <color indexed="81"/>
            <rFont val="Verdana"/>
            <family val="2"/>
          </rPr>
          <t xml:space="preserve">. Calculate the number of passenger trips per annum </t>
        </r>
        <r>
          <rPr>
            <b/>
            <sz val="8"/>
            <color indexed="81"/>
            <rFont val="Verdana"/>
            <family val="2"/>
          </rPr>
          <t>(i)</t>
        </r>
        <r>
          <rPr>
            <sz val="8"/>
            <color indexed="81"/>
            <rFont val="Verdana"/>
            <family val="2"/>
          </rPr>
          <t xml:space="preserve"> by summing the existing passenger trips per year </t>
        </r>
        <r>
          <rPr>
            <b/>
            <sz val="8"/>
            <color indexed="81"/>
            <rFont val="Verdana"/>
            <family val="2"/>
          </rPr>
          <t>(a)</t>
        </r>
        <r>
          <rPr>
            <sz val="8"/>
            <color indexed="81"/>
            <rFont val="Verdana"/>
            <family val="2"/>
          </rPr>
          <t xml:space="preserve"> and the additional passenger trips per year from year 2 </t>
        </r>
        <r>
          <rPr>
            <b/>
            <sz val="8"/>
            <color indexed="81"/>
            <rFont val="Verdana"/>
            <family val="2"/>
          </rPr>
          <t>(c)</t>
        </r>
        <r>
          <rPr>
            <sz val="8"/>
            <color indexed="81"/>
            <rFont val="Verdana"/>
            <family val="2"/>
          </rPr>
          <t xml:space="preserve">. Calculate the reliability benefit </t>
        </r>
        <r>
          <rPr>
            <b/>
            <sz val="8"/>
            <color indexed="81"/>
            <rFont val="Verdana"/>
            <family val="2"/>
          </rPr>
          <t>(j)</t>
        </r>
        <r>
          <rPr>
            <sz val="8"/>
            <color indexed="81"/>
            <rFont val="Verdana"/>
            <family val="2"/>
          </rPr>
          <t xml:space="preserve"> by multiplying the equivalent minutes to late ratio </t>
        </r>
        <r>
          <rPr>
            <b/>
            <sz val="8"/>
            <color indexed="81"/>
            <rFont val="Verdana"/>
            <family val="2"/>
          </rPr>
          <t>(h)</t>
        </r>
        <r>
          <rPr>
            <sz val="8"/>
            <color indexed="81"/>
            <rFont val="Verdana"/>
            <family val="2"/>
          </rPr>
          <t xml:space="preserve"> by the average minutes late </t>
        </r>
        <r>
          <rPr>
            <b/>
            <sz val="8"/>
            <color indexed="81"/>
            <rFont val="Verdana"/>
            <family val="2"/>
          </rPr>
          <t>(h)</t>
        </r>
        <r>
          <rPr>
            <sz val="8"/>
            <color indexed="81"/>
            <rFont val="Verdana"/>
            <family val="2"/>
          </rPr>
          <t xml:space="preserve">, then by the total passenger trips per annum (i) and finally by the travel time value $0.322 ($/minute 2008). 
</t>
        </r>
        <r>
          <rPr>
            <b/>
            <sz val="8"/>
            <color indexed="81"/>
            <rFont val="Verdana"/>
            <family val="2"/>
          </rPr>
          <t xml:space="preserve">Note: </t>
        </r>
        <r>
          <rPr>
            <sz val="8"/>
            <color indexed="81"/>
            <rFont val="Verdana"/>
            <family val="2"/>
          </rPr>
          <t xml:space="preserve">The equivalent time to a minute late ratio </t>
        </r>
        <r>
          <rPr>
            <b/>
            <sz val="8"/>
            <color indexed="81"/>
            <rFont val="Verdana"/>
            <family val="2"/>
          </rPr>
          <t>(g)</t>
        </r>
        <r>
          <rPr>
            <sz val="8"/>
            <color indexed="81"/>
            <rFont val="Verdana"/>
            <family val="2"/>
          </rPr>
          <t xml:space="preserve"> multiplied by average minutes late </t>
        </r>
        <r>
          <rPr>
            <b/>
            <sz val="8"/>
            <color indexed="81"/>
            <rFont val="Verdana"/>
            <family val="2"/>
          </rPr>
          <t>(h)</t>
        </r>
        <r>
          <rPr>
            <sz val="8"/>
            <color indexed="81"/>
            <rFont val="Verdana"/>
            <family val="2"/>
          </rPr>
          <t>, cannot outweigh the total travel time and will need to be capped if exceeded.</t>
        </r>
      </text>
    </comment>
    <comment ref="B31" authorId="0" shapeId="0" xr:uid="{7B479DB8-034C-4B89-A060-CEAC0153DCAA}">
      <text>
        <r>
          <rPr>
            <sz val="8"/>
            <color indexed="81"/>
            <rFont val="Verdana"/>
            <family val="2"/>
          </rPr>
          <t xml:space="preserve">4. Enter the relevant attributes with the applicable in vehicle time (IVT) minutes and calculate the sum of the IVT values </t>
        </r>
        <r>
          <rPr>
            <b/>
            <sz val="8"/>
            <color indexed="81"/>
            <rFont val="Verdana"/>
            <family val="2"/>
          </rPr>
          <t>(k)</t>
        </r>
        <r>
          <rPr>
            <sz val="8"/>
            <color indexed="81"/>
            <rFont val="Verdana"/>
            <family val="2"/>
          </rPr>
          <t>. N</t>
        </r>
        <r>
          <rPr>
            <b/>
            <sz val="8"/>
            <color indexed="81"/>
            <rFont val="Verdana"/>
            <family val="2"/>
          </rPr>
          <t>ote:</t>
        </r>
        <r>
          <rPr>
            <sz val="8"/>
            <color indexed="81"/>
            <rFont val="Verdana"/>
            <family val="2"/>
          </rPr>
          <t xml:space="preserve"> If there are multiple attributes, the sum of IVT minutes must be divided by the number of attributes. 
Calculate the total infrastructure and vehicle benefits </t>
        </r>
        <r>
          <rPr>
            <b/>
            <sz val="8"/>
            <color indexed="81"/>
            <rFont val="Verdana"/>
            <family val="2"/>
          </rPr>
          <t>(l)</t>
        </r>
        <r>
          <rPr>
            <sz val="8"/>
            <color indexed="81"/>
            <rFont val="Verdana"/>
            <family val="2"/>
          </rPr>
          <t xml:space="preserve"> by multiplying the number of passenger trips for the period analysed </t>
        </r>
        <r>
          <rPr>
            <b/>
            <sz val="8"/>
            <color indexed="81"/>
            <rFont val="Verdana"/>
            <family val="2"/>
          </rPr>
          <t>(i)</t>
        </r>
        <r>
          <rPr>
            <sz val="8"/>
            <color indexed="81"/>
            <rFont val="Verdana"/>
            <family val="2"/>
          </rPr>
          <t xml:space="preserve"> by the sum of IVT minutes </t>
        </r>
        <r>
          <rPr>
            <b/>
            <sz val="8"/>
            <color indexed="81"/>
            <rFont val="Verdana"/>
            <family val="2"/>
          </rPr>
          <t>(k)</t>
        </r>
        <r>
          <rPr>
            <sz val="8"/>
            <color indexed="81"/>
            <rFont val="Verdana"/>
            <family val="2"/>
          </rPr>
          <t>, then by the travel time value $0.322 ($/minute 2008).</t>
        </r>
      </text>
    </comment>
    <comment ref="B41" authorId="0" shapeId="0" xr:uid="{53F7252D-9956-412D-907B-938DE4BCE449}">
      <text>
        <r>
          <rPr>
            <sz val="8"/>
            <color indexed="81"/>
            <rFont val="Verdana"/>
            <family val="2"/>
          </rPr>
          <t xml:space="preserve">5. Calculate the total benefits in year 2 </t>
        </r>
        <r>
          <rPr>
            <b/>
            <sz val="8"/>
            <color indexed="81"/>
            <rFont val="Verdana"/>
            <family val="2"/>
          </rPr>
          <t>(m)</t>
        </r>
        <r>
          <rPr>
            <sz val="8"/>
            <color indexed="81"/>
            <rFont val="Verdana"/>
            <family val="2"/>
          </rPr>
          <t xml:space="preserve"> by summing the road traffic reduction benefit </t>
        </r>
        <r>
          <rPr>
            <b/>
            <sz val="8"/>
            <color indexed="81"/>
            <rFont val="Verdana"/>
            <family val="2"/>
          </rPr>
          <t>(e)</t>
        </r>
        <r>
          <rPr>
            <sz val="8"/>
            <color indexed="81"/>
            <rFont val="Verdana"/>
            <family val="2"/>
          </rPr>
          <t xml:space="preserve">, the passenger transport user benefit </t>
        </r>
        <r>
          <rPr>
            <b/>
            <sz val="8"/>
            <color indexed="81"/>
            <rFont val="Verdana"/>
            <family val="2"/>
          </rPr>
          <t>(f)</t>
        </r>
        <r>
          <rPr>
            <sz val="8"/>
            <color indexed="81"/>
            <rFont val="Verdana"/>
            <family val="2"/>
          </rPr>
          <t xml:space="preserve">, the reliability benefit </t>
        </r>
        <r>
          <rPr>
            <b/>
            <sz val="8"/>
            <color indexed="81"/>
            <rFont val="Verdana"/>
            <family val="2"/>
          </rPr>
          <t>(j)</t>
        </r>
        <r>
          <rPr>
            <sz val="8"/>
            <color indexed="81"/>
            <rFont val="Verdana"/>
            <family val="2"/>
          </rPr>
          <t xml:space="preserve"> and the infrastructure and vehicle benefits </t>
        </r>
        <r>
          <rPr>
            <b/>
            <sz val="8"/>
            <color indexed="81"/>
            <rFont val="Verdana"/>
            <family val="2"/>
          </rPr>
          <t>(l)</t>
        </r>
        <r>
          <rPr>
            <sz val="8"/>
            <color indexed="81"/>
            <rFont val="Verdana"/>
            <family val="2"/>
          </rPr>
          <t xml:space="preserve">. Finally calculate the PV of benefits </t>
        </r>
        <r>
          <rPr>
            <b/>
            <sz val="8"/>
            <color indexed="81"/>
            <rFont val="Verdana"/>
            <family val="2"/>
          </rPr>
          <t>X</t>
        </r>
        <r>
          <rPr>
            <sz val="8"/>
            <color indexed="81"/>
            <rFont val="Verdana"/>
            <family val="2"/>
          </rPr>
          <t xml:space="preserve"> by multiplying the total benefits in year 2 </t>
        </r>
        <r>
          <rPr>
            <b/>
            <sz val="8"/>
            <color indexed="81"/>
            <rFont val="Verdana"/>
            <family val="2"/>
          </rPr>
          <t>(m)</t>
        </r>
        <r>
          <rPr>
            <sz val="8"/>
            <color indexed="81"/>
            <rFont val="Verdana"/>
            <family val="2"/>
          </rPr>
          <t xml:space="preserve"> by the discount factor. Transfer the PV of total benefits </t>
        </r>
        <r>
          <rPr>
            <b/>
            <sz val="8"/>
            <color indexed="81"/>
            <rFont val="Verdana"/>
            <family val="2"/>
          </rPr>
          <t>X</t>
        </r>
        <r>
          <rPr>
            <sz val="8"/>
            <color indexed="81"/>
            <rFont val="Verdana"/>
            <family val="2"/>
          </rPr>
          <t xml:space="preserve">, to </t>
        </r>
        <r>
          <rPr>
            <b/>
            <sz val="8"/>
            <color indexed="81"/>
            <rFont val="Verdana"/>
            <family val="2"/>
          </rPr>
          <t>X</t>
        </r>
        <r>
          <rPr>
            <sz val="8"/>
            <color indexed="81"/>
            <rFont val="Verdana"/>
            <family val="2"/>
          </rPr>
          <t xml:space="preserve"> on worksheet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A8" authorId="0" shapeId="0" xr:uid="{951B3BAB-8E45-405B-9B54-CAC54F36557B}">
      <text>
        <r>
          <rPr>
            <sz val="8"/>
            <color indexed="81"/>
            <rFont val="Verdana"/>
            <family val="2"/>
          </rPr>
          <t>Cost benefit analysis
1. Under benefits, enter the discounted value for the total benefits for each option.
2. Under costs, enter the PV of the operating and maintenance costs for the existing service (before improvements), for the do-minimum and the discounted value of the funding assistance for each option.
3. Calculate the benefit cost ratio (BCR) for each option by dividing the total benefits by the funding assistance.</t>
        </r>
      </text>
    </comment>
    <comment ref="A20" authorId="0" shapeId="0" xr:uid="{D06DADEB-0E09-4DAB-A1D9-B060E06E4053}">
      <text>
        <r>
          <rPr>
            <sz val="8"/>
            <color indexed="81"/>
            <rFont val="Verdana"/>
            <family val="2"/>
          </rPr>
          <t>Incremental analysis
1. Rank the options, including the do-minimum, in order of increasing cost to government.
2. Compare the lowest cost option (usually the do-minimum) with the next higher cost option to calculate the incremental BCR.
3. If the incremental BCR is less than the target incremental BCR specified in section 6.3 of the MBCM, discard the second (higher cost) option in favour of the first. Compare the first option with the next higher cost option.
4. If the incremental BCR is greater than the target incremental BCR, the second (higher cost) option becomes the basis for comparison against the next higher cost option.
5. Repeat the procedure until no higher cost options are available that have an incremental BCR greater than the target incremental BCR.</t>
        </r>
      </text>
    </comment>
  </commentList>
</comments>
</file>

<file path=xl/sharedStrings.xml><?xml version="1.0" encoding="utf-8"?>
<sst xmlns="http://schemas.openxmlformats.org/spreadsheetml/2006/main" count="994" uniqueCount="625">
  <si>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</si>
  <si>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</si>
  <si>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</si>
  <si>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</si>
  <si>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</si>
  <si>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</si>
  <si>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</si>
  <si>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</si>
  <si>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</si>
  <si>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</si>
  <si>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</si>
  <si>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</si>
  <si>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</si>
  <si>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</si>
  <si>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</si>
  <si>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</si>
  <si>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</si>
  <si>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Total Monetised Benefits</t>
  </si>
  <si>
    <t>Operating Costs</t>
  </si>
  <si>
    <t>Total Costs to Government</t>
  </si>
  <si>
    <t>Total Economic Costs</t>
  </si>
  <si>
    <t>Total Financial Costs</t>
  </si>
  <si>
    <t>BCRg</t>
  </si>
  <si>
    <t>BCRn</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</si>
  <si>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</si>
  <si>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</si>
  <si>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</si>
  <si>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</si>
  <si>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</si>
  <si>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</si>
  <si>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</si>
  <si>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</si>
  <si>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</si>
  <si>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</si>
  <si>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t>N/A</t>
  </si>
  <si>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</si>
  <si>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</si>
  <si>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10.2.1 People - mode share</t>
  </si>
  <si>
    <t>5.1 Impact on system reliability</t>
  </si>
  <si>
    <t>5.1.1 Punctuality - public transport</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</si>
  <si>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</si>
  <si>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</si>
  <si>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</si>
  <si>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</si>
  <si>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</si>
  <si>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</si>
  <si>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</si>
  <si>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</si>
  <si>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</si>
  <si>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</si>
  <si>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10.1.9 Travel time</t>
  </si>
  <si>
    <t>Rationale for option selection decision</t>
  </si>
  <si>
    <t>Healthy and safe people benefits</t>
  </si>
  <si>
    <t>Resilience and security benefits</t>
  </si>
  <si>
    <t>Economic Prosperity benefits</t>
  </si>
  <si>
    <t>Environmental sustainability benefits</t>
  </si>
  <si>
    <t>Inclusive access benefits</t>
  </si>
  <si>
    <t>1.1 Impact on social cost and incidents of crashes</t>
  </si>
  <si>
    <t>4.1 Impact on system vunerabilities and redundancies</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</si>
  <si>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</si>
  <si>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</si>
  <si>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</si>
  <si>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</si>
  <si>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</si>
  <si>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</si>
  <si>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</si>
  <si>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</si>
  <si>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3.1 Impact of mode on physical and mental health</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</si>
  <si>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</si>
  <si>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</si>
  <si>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</si>
  <si>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</si>
  <si>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</si>
  <si>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</si>
  <si>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</si>
  <si>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</si>
  <si>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</si>
  <si>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</si>
  <si>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</si>
  <si>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</si>
  <si>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1.1.3 Deaths and serious injuries</t>
  </si>
  <si>
    <t>1.1.4 Personal risk (crash rate)</t>
  </si>
  <si>
    <t>1.1 Impact on social cost of deaths and serious injuries</t>
  </si>
  <si>
    <t>1.2.1 Road assessment rating - roads</t>
  </si>
  <si>
    <t>1.2.2 Road assessment rating - state highways</t>
  </si>
  <si>
    <t>1.2.3 Travel speed gap</t>
  </si>
  <si>
    <t>2.1.1 Access - perception</t>
  </si>
  <si>
    <t>3.1.1 Physical health benefits from active modes</t>
  </si>
  <si>
    <t>3.2.1 Ambient air quality - NO2</t>
  </si>
  <si>
    <t>3.2.2 Ambient air quality - PM10</t>
  </si>
  <si>
    <t>3.3.1 Noise level</t>
  </si>
  <si>
    <t>4.1.1 Availablity of a viable alternative to high-risk and high-impact route</t>
  </si>
  <si>
    <t>4.1.2 Level of service and risk</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</si>
  <si>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</si>
  <si>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</si>
  <si>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</si>
  <si>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</si>
  <si>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</si>
  <si>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</si>
  <si>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</si>
  <si>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</si>
  <si>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</si>
  <si>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</si>
  <si>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</si>
  <si>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</si>
  <si>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</si>
  <si>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</si>
  <si>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</si>
  <si>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</si>
  <si>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</si>
  <si>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</si>
  <si>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</si>
  <si>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</si>
  <si>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</si>
  <si>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</si>
  <si>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</si>
  <si>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</si>
  <si>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</si>
  <si>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</si>
  <si>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</si>
  <si>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</si>
  <si>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</si>
  <si>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</si>
  <si>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</si>
  <si>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</si>
  <si>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</si>
  <si>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</si>
  <si>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</si>
  <si>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</si>
  <si>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</si>
  <si>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</si>
  <si>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</si>
  <si>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</si>
  <si>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</si>
  <si>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</si>
  <si>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</si>
  <si>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</si>
  <si>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</si>
  <si>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</si>
  <si>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 xml:space="preserve">Base year </t>
  </si>
  <si>
    <t>Traffic growth</t>
  </si>
  <si>
    <t>Period of analysis</t>
  </si>
  <si>
    <t>Uniform series conversion factor</t>
  </si>
  <si>
    <t>Arithmetic series conversion factor</t>
  </si>
  <si>
    <t>Bespoke</t>
  </si>
  <si>
    <t>Blank</t>
  </si>
  <si>
    <t>USPWF(1)</t>
  </si>
  <si>
    <t>USPWF(E)</t>
  </si>
  <si>
    <t>AGPWF(E)</t>
  </si>
  <si>
    <t>AGPWF(1)</t>
  </si>
  <si>
    <t>Conversion factor (discounted to real)</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</si>
  <si>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</si>
  <si>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</si>
  <si>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</si>
  <si>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</si>
  <si>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</si>
  <si>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</si>
  <si>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</si>
  <si>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</si>
  <si>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</si>
  <si>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</si>
  <si>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</si>
  <si>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</si>
  <si>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</si>
  <si>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</si>
  <si>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</si>
  <si>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</si>
  <si>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</si>
  <si>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</si>
  <si>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</si>
  <si>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</si>
  <si>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</si>
  <si>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</si>
  <si>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</si>
  <si>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</si>
  <si>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</si>
  <si>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Construction duration</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</si>
  <si>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</si>
  <si>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</si>
  <si>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</si>
  <si>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</si>
  <si>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</si>
  <si>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</si>
  <si>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</si>
  <si>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</si>
  <si>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</si>
  <si>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</si>
  <si>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</si>
  <si>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</si>
  <si>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</si>
  <si>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</si>
  <si>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</si>
  <si>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</si>
  <si>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</si>
  <si>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</si>
  <si>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</si>
  <si>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</si>
  <si>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</si>
  <si>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</si>
  <si>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</si>
  <si>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</si>
  <si>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</si>
  <si>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</si>
  <si>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</si>
  <si>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</si>
  <si>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</si>
  <si>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</si>
  <si>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</si>
  <si>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</si>
  <si>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</si>
  <si>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</si>
  <si>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</si>
  <si>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</si>
  <si>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</si>
  <si>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</si>
  <si>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</si>
  <si>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</si>
  <si>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</si>
  <si>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</si>
  <si>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</si>
  <si>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</si>
  <si>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</si>
  <si>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</si>
  <si>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</si>
  <si>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</si>
  <si>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</si>
  <si>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</si>
  <si>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</si>
  <si>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</si>
  <si>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</si>
  <si>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</si>
  <si>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</si>
  <si>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</si>
  <si>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</si>
  <si>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</si>
  <si>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</si>
  <si>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</si>
  <si>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</si>
  <si>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</si>
  <si>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</si>
  <si>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</si>
  <si>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</si>
  <si>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</si>
  <si>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</si>
  <si>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</si>
  <si>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</si>
  <si>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</si>
  <si>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</si>
  <si>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</si>
  <si>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</si>
  <si>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</si>
  <si>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</si>
  <si>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Recorded crashes in period (row 4 crash analysis)</t>
  </si>
  <si>
    <t>Total estimated crashes per year - do minimum (row 11)</t>
  </si>
  <si>
    <t>Predicted crashes per year - preferred option (row 20)</t>
  </si>
  <si>
    <t>PREDICTED_CRASHES</t>
  </si>
  <si>
    <t>Heavy Vehicle Trips Saved (average per year)</t>
  </si>
  <si>
    <t>count</t>
  </si>
  <si>
    <t>Total DSI saved</t>
  </si>
  <si>
    <t>Vehicle Operating Cost Savings (per annum)</t>
  </si>
  <si>
    <t>$/vehicle</t>
  </si>
  <si>
    <t>VOC saving</t>
  </si>
  <si>
    <t>Travel time savings (per day)</t>
  </si>
  <si>
    <t>Total hours saved</t>
  </si>
  <si>
    <t>HEAVY_VEHICLE_TRIPS_SAVED</t>
  </si>
  <si>
    <t>VEHICLE_OPERATING_COST</t>
  </si>
  <si>
    <t>Costs</t>
  </si>
  <si>
    <t>Do minimum</t>
  </si>
  <si>
    <t>Preferred option</t>
  </si>
  <si>
    <t>TRAVEL_TIME_SAVINGS</t>
  </si>
  <si>
    <t>Construction / implementation</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</si>
  <si>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</si>
  <si>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</si>
  <si>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</si>
  <si>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</si>
  <si>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</si>
  <si>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</si>
  <si>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</si>
  <si>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</si>
  <si>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</si>
  <si>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</si>
  <si>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</si>
  <si>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</si>
  <si>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</si>
  <si>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 xml:space="preserve">Benefits </t>
  </si>
  <si>
    <t>Present Value</t>
  </si>
  <si>
    <t>Total Value (undiscounted)</t>
  </si>
  <si>
    <t>PV_FUNDING_ASSIST</t>
  </si>
  <si>
    <t>Travel time cost savings</t>
  </si>
  <si>
    <t>TRAVEL_TIME_COST_SAVINGS</t>
  </si>
  <si>
    <t>present</t>
  </si>
  <si>
    <t>Vehicle operating cost savings</t>
  </si>
  <si>
    <t>VEHICLE_OP_COST_SAVINGS</t>
  </si>
  <si>
    <t>Crash  cost 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</si>
  <si>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</si>
  <si>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</si>
  <si>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</si>
  <si>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</si>
  <si>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</si>
  <si>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</si>
  <si>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</si>
  <si>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</si>
  <si>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</si>
  <si>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</si>
  <si>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</si>
  <si>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</si>
  <si>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This is a composite PT benefit incorporating road traffic reduction, crash, CO2, user benefits, reliability benefits etc</t>
  </si>
  <si>
    <t>MODE_CHANGE_BENEFITS</t>
  </si>
  <si>
    <t>Walking and cycling health benefits</t>
  </si>
  <si>
    <t>WALKING_CYCLING_BENEFITS</t>
  </si>
  <si>
    <t>Service or facility user benefits</t>
  </si>
  <si>
    <t>Includes PT reliability benefit</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</si>
  <si>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</si>
  <si>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</si>
  <si>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</si>
  <si>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</si>
  <si>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</si>
  <si>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</si>
  <si>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</si>
  <si>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</si>
  <si>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</si>
  <si>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</si>
  <si>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</si>
  <si>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</si>
  <si>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</si>
  <si>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</si>
  <si>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</si>
  <si>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 xml:space="preserve">Total Benefits Present Value </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</si>
  <si>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</si>
  <si>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</si>
  <si>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</si>
  <si>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</si>
  <si>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</si>
  <si>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</si>
  <si>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</si>
  <si>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</si>
  <si>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</si>
  <si>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</si>
  <si>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</si>
  <si>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</si>
  <si>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</si>
  <si>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</si>
  <si>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</si>
  <si>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</si>
  <si>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Road category</t>
  </si>
  <si>
    <t>Motorway</t>
  </si>
  <si>
    <t>Urban arterial</t>
  </si>
  <si>
    <t>Urban other</t>
  </si>
  <si>
    <t>Rural strategic</t>
  </si>
  <si>
    <t>Rural other</t>
  </si>
  <si>
    <t>SP10 Public Transport Existing Services - Overview and Guidance</t>
  </si>
  <si>
    <t>General Information</t>
  </si>
  <si>
    <t>limitations of usage</t>
  </si>
  <si>
    <t xml:space="preserve">Designed for the appraisal of activities where the following assumptions apply: </t>
  </si>
  <si>
    <r>
      <t xml:space="preserve">- the service is an existing service , with an </t>
    </r>
    <r>
      <rPr>
        <b/>
        <sz val="10"/>
        <rFont val="Verdana"/>
        <family val="2"/>
      </rPr>
      <t>undiscounted funding gap of less than $15,000,000</t>
    </r>
  </si>
  <si>
    <r>
      <t xml:space="preserve">- work categories </t>
    </r>
    <r>
      <rPr>
        <b/>
        <sz val="10"/>
        <rFont val="Verdana"/>
        <family val="2"/>
      </rPr>
      <t>511, 512, 515</t>
    </r>
    <r>
      <rPr>
        <sz val="10"/>
        <rFont val="Verdana"/>
        <family val="2"/>
      </rPr>
      <t xml:space="preserve"> or </t>
    </r>
    <r>
      <rPr>
        <b/>
        <sz val="10"/>
        <rFont val="Verdana"/>
        <family val="2"/>
      </rPr>
      <t>532</t>
    </r>
    <r>
      <rPr>
        <sz val="10"/>
        <rFont val="Verdana"/>
        <family val="2"/>
      </rPr>
      <t xml:space="preserve"> may apply here</t>
    </r>
  </si>
  <si>
    <r>
      <t xml:space="preserve">- the procedure assumes that funded projects </t>
    </r>
    <r>
      <rPr>
        <b/>
        <sz val="10"/>
        <rFont val="Verdana"/>
        <family val="2"/>
      </rPr>
      <t>will be completed in the first year</t>
    </r>
    <r>
      <rPr>
        <sz val="10"/>
        <rFont val="Verdana"/>
        <family val="2"/>
      </rPr>
      <t xml:space="preserve"> and will be in service by the start of the year 2.</t>
    </r>
  </si>
  <si>
    <t>Full procedures must be used if these criteria are not met.</t>
  </si>
  <si>
    <r>
      <rPr>
        <sz val="10"/>
        <color indexed="8"/>
        <rFont val="Arial"/>
        <family val="2"/>
      </rPr>
      <t xml:space="preserve">For more information please refer to section 4.1 of </t>
    </r>
    <r>
      <rPr>
        <u/>
        <sz val="10"/>
        <color indexed="12"/>
        <rFont val="Arial"/>
        <family val="2"/>
      </rPr>
      <t>Monetised Benefits and Costs Manual.</t>
    </r>
  </si>
  <si>
    <t>Northland</t>
  </si>
  <si>
    <t>Auckland</t>
  </si>
  <si>
    <t xml:space="preserve">  General cell guide </t>
  </si>
  <si>
    <t>Waikato</t>
  </si>
  <si>
    <r>
      <t>-</t>
    </r>
    <r>
      <rPr>
        <b/>
        <sz val="10"/>
        <rFont val="Verdana"/>
        <family val="2"/>
      </rPr>
      <t>pale yellow, non-bordered cells</t>
    </r>
    <r>
      <rPr>
        <sz val="10"/>
        <rFont val="Verdana"/>
        <family val="2"/>
      </rPr>
      <t xml:space="preserve"> are generally open for overlaying or inputting data or information as required</t>
    </r>
  </si>
  <si>
    <t>Gisborne</t>
  </si>
  <si>
    <r>
      <t>-</t>
    </r>
    <r>
      <rPr>
        <b/>
        <sz val="10"/>
        <rFont val="Verdana"/>
        <family val="2"/>
      </rPr>
      <t>white, non-bordered cells</t>
    </r>
    <r>
      <rPr>
        <sz val="10"/>
        <rFont val="Verdana"/>
        <family val="2"/>
      </rPr>
      <t xml:space="preserve"> are generally auto-populate cells and their data are calculated/transferred from other cells</t>
    </r>
  </si>
  <si>
    <t>Hawkes Bay</t>
  </si>
  <si>
    <r>
      <t>-</t>
    </r>
    <r>
      <rPr>
        <b/>
        <sz val="10"/>
        <rFont val="Verdana"/>
        <family val="2"/>
      </rPr>
      <t>green, black bordered cells</t>
    </r>
    <r>
      <rPr>
        <sz val="10"/>
        <rFont val="Verdana"/>
        <family val="2"/>
      </rPr>
      <t xml:space="preserve"> are providing further guidance or links for external resources.</t>
    </r>
  </si>
  <si>
    <t>Taranaki</t>
  </si>
  <si>
    <t>Manawatu-Wanganui</t>
  </si>
  <si>
    <t>Wellington</t>
  </si>
  <si>
    <t>Worksheet title (and link):</t>
  </si>
  <si>
    <t>Marlborough</t>
  </si>
  <si>
    <t xml:space="preserve">    a brief description</t>
  </si>
  <si>
    <t>Nelson</t>
  </si>
  <si>
    <t>Canterbury</t>
  </si>
  <si>
    <t xml:space="preserve">   - Provides a summary of the general data used for the evaluation as well as the results of the analysis.</t>
  </si>
  <si>
    <t>West Coast</t>
  </si>
  <si>
    <t xml:space="preserve"> </t>
  </si>
  <si>
    <t>Otago</t>
  </si>
  <si>
    <t xml:space="preserve">   - This worksheet is used to estimate the PV of the costs incurred by the service provider.</t>
  </si>
  <si>
    <t>Southland</t>
  </si>
  <si>
    <t xml:space="preserve">   - This worksheet is used to calculate the likely level of subsidy required to support the service.</t>
  </si>
  <si>
    <t xml:space="preserve">   - This worksheet is used to calculate the benefits to users of the service.</t>
  </si>
  <si>
    <t xml:space="preserve">Worksheet Completion Steps: </t>
  </si>
  <si>
    <t>Step 1: Complete SP10-1 Evaluation Summary   Items 1-9</t>
  </si>
  <si>
    <t>Step 2: Complete SP10-2 Service Provider Costs</t>
  </si>
  <si>
    <t>Step 3: Complete SP10-3 Funding gap analysis to determine subsidy levels</t>
  </si>
  <si>
    <t>Step 4 Complete SP10-4  Net Benefits</t>
  </si>
  <si>
    <t>* See PIKB for guidance on selection of preferred option using NZTA's business case approach</t>
  </si>
  <si>
    <t xml:space="preserve">Spreadsheet problems? </t>
  </si>
  <si>
    <t xml:space="preserve">SP10 Existing public transport services </t>
  </si>
  <si>
    <t>Email: MBCM@nzta.govt.nz</t>
  </si>
  <si>
    <t>Worksheet 1 - Evaluation summary</t>
  </si>
  <si>
    <r>
      <t xml:space="preserve">Worksheet 1 provides a summary of the general data used for the evaluation as well as the results of the analysis. The information required is a subset of the information required for assessment in terms of the NZTA's </t>
    </r>
    <r>
      <rPr>
        <i/>
        <sz val="8"/>
        <rFont val="Verdana"/>
        <family val="2"/>
      </rPr>
      <t>Planning and Investment Knowledge Base</t>
    </r>
    <r>
      <rPr>
        <sz val="8"/>
        <rFont val="Verdana"/>
        <family val="2"/>
      </rPr>
      <t>.</t>
    </r>
  </si>
  <si>
    <t>Evaluator(s)</t>
  </si>
  <si>
    <t>Reviewer(s)</t>
  </si>
  <si>
    <t>Activity details</t>
  </si>
  <si>
    <t>Approved organisation name</t>
  </si>
  <si>
    <t>Your reference</t>
  </si>
  <si>
    <t>Activity description</t>
  </si>
  <si>
    <t>Describe the issues to be addressed</t>
  </si>
  <si>
    <t>Brief description of location</t>
  </si>
  <si>
    <t>Alternatives and options</t>
  </si>
  <si>
    <t>Describe the do-minimum</t>
  </si>
  <si>
    <t>Summarise the options assessed</t>
  </si>
  <si>
    <t>Timing</t>
  </si>
  <si>
    <t>Time zero (assumed construction start date)</t>
  </si>
  <si>
    <t>1 July</t>
  </si>
  <si>
    <t>Expected duration of construction (months)</t>
  </si>
  <si>
    <t>Years</t>
  </si>
  <si>
    <t>Economic efficiency</t>
  </si>
  <si>
    <t>Date economic evaluation completed (mm/yyyy)</t>
  </si>
  <si>
    <t>Base date for costs and benefits</t>
  </si>
  <si>
    <t>Length affected by use of public transport</t>
  </si>
  <si>
    <t>kilometres</t>
  </si>
  <si>
    <t>Eval. Period (yrs)</t>
  </si>
  <si>
    <t>Peak period traffic flow</t>
  </si>
  <si>
    <t>vehicles/hour</t>
  </si>
  <si>
    <t>Estimated traffic growth</t>
  </si>
  <si>
    <t>percentage/annum</t>
  </si>
  <si>
    <t>Peak period</t>
  </si>
  <si>
    <t>am to</t>
  </si>
  <si>
    <t>pm to</t>
  </si>
  <si>
    <t>pm</t>
  </si>
  <si>
    <t>Existing public transport service</t>
  </si>
  <si>
    <t>Number of existing public transport service passengers per annum</t>
  </si>
  <si>
    <t>in year</t>
  </si>
  <si>
    <t>Existing peak period passenger numbers</t>
  </si>
  <si>
    <t>Growth rate in passenger numbers over last 5 years</t>
  </si>
  <si>
    <t>Operating cost $</t>
  </si>
  <si>
    <t>per annum</t>
  </si>
  <si>
    <t>Proposed public transport service</t>
  </si>
  <si>
    <t>Number of new public transport service passengers</t>
  </si>
  <si>
    <t xml:space="preserve"> in year 2</t>
  </si>
  <si>
    <t>Diversion rate from car drivers to public transport service passengers</t>
  </si>
  <si>
    <t>Estimated rate of growth of passengers using service</t>
  </si>
  <si>
    <t>percent/annum</t>
  </si>
  <si>
    <t>Proposed user charge for public transport service</t>
  </si>
  <si>
    <t>PV of funding assistance</t>
  </si>
  <si>
    <t>A</t>
  </si>
  <si>
    <t>PV of service provider costs</t>
  </si>
  <si>
    <t>B</t>
  </si>
  <si>
    <t>Sensitivity</t>
  </si>
  <si>
    <t>PV of total benefits</t>
  </si>
  <si>
    <r>
      <rPr>
        <b/>
        <sz val="8"/>
        <rFont val="Verdana"/>
        <family val="2"/>
      </rPr>
      <t xml:space="preserve">C </t>
    </r>
    <r>
      <rPr>
        <sz val="8"/>
        <rFont val="Verdana"/>
        <family val="2"/>
      </rPr>
      <t xml:space="preserve">  $</t>
    </r>
  </si>
  <si>
    <t>= $</t>
  </si>
  <si>
    <t>X</t>
  </si>
  <si>
    <t>3% DR</t>
  </si>
  <si>
    <t>6% DR</t>
  </si>
  <si>
    <r>
      <rPr>
        <sz val="8"/>
        <rFont val="Verdana"/>
        <family val="2"/>
      </rPr>
      <t xml:space="preserve">visit </t>
    </r>
    <r>
      <rPr>
        <u/>
        <sz val="8"/>
        <color indexed="12"/>
        <rFont val="Verdana"/>
        <family val="2"/>
      </rPr>
      <t>MBCM web page</t>
    </r>
    <r>
      <rPr>
        <sz val="8"/>
        <rFont val="Verdana"/>
        <family val="2"/>
      </rPr>
      <t xml:space="preserve"> for the latest update factors</t>
    </r>
  </si>
  <si>
    <r>
      <t>BCR</t>
    </r>
    <r>
      <rPr>
        <vertAlign val="subscript"/>
        <sz val="8"/>
        <rFont val="Verdana"/>
        <family val="2"/>
      </rPr>
      <t>N</t>
    </r>
    <r>
      <rPr>
        <sz val="8"/>
        <rFont val="Verdana"/>
        <family val="2"/>
      </rPr>
      <t xml:space="preserve">   =</t>
    </r>
  </si>
  <si>
    <t>PV net benefits</t>
  </si>
  <si>
    <t>=</t>
  </si>
  <si>
    <t>PV economic costs</t>
  </si>
  <si>
    <r>
      <t>BCR</t>
    </r>
    <r>
      <rPr>
        <vertAlign val="subscript"/>
        <sz val="8"/>
        <rFont val="Verdana"/>
        <family val="2"/>
      </rPr>
      <t>G</t>
    </r>
    <r>
      <rPr>
        <sz val="8"/>
        <rFont val="Verdana"/>
        <family val="2"/>
      </rPr>
      <t xml:space="preserve">   =</t>
    </r>
  </si>
  <si>
    <t>PV costs to government</t>
  </si>
  <si>
    <t>FYRR   =</t>
  </si>
  <si>
    <t>First year benefits</t>
  </si>
  <si>
    <t>total benefits</t>
  </si>
  <si>
    <t>discounted</t>
  </si>
  <si>
    <t>road traffic reduction</t>
  </si>
  <si>
    <t>SP10 Existing public transport services</t>
  </si>
  <si>
    <t>Worksheet 2 - Service provider costs</t>
  </si>
  <si>
    <t>Worksheet 2 is used to calculate the service provider costs that result from the activity to the existing public transport service.</t>
  </si>
  <si>
    <t xml:space="preserve">Year
</t>
  </si>
  <si>
    <t>Capital cost 
(1)</t>
  </si>
  <si>
    <t>O&amp;M cost 
(2)</t>
  </si>
  <si>
    <t>SPPWF
(3)</t>
  </si>
  <si>
    <t>PV of costs
(4) = [(1)+ (2)] x (3)</t>
  </si>
  <si>
    <r>
      <t xml:space="preserve">Transfer the PV of service provider costs </t>
    </r>
    <r>
      <rPr>
        <b/>
        <sz val="8"/>
        <rFont val="Verdana"/>
        <family val="2"/>
      </rPr>
      <t>B</t>
    </r>
    <r>
      <rPr>
        <sz val="8"/>
        <rFont val="Verdana"/>
        <family val="2"/>
      </rPr>
      <t xml:space="preserve">, to </t>
    </r>
    <r>
      <rPr>
        <b/>
        <sz val="8"/>
        <rFont val="Verdana"/>
        <family val="2"/>
      </rPr>
      <t>B</t>
    </r>
    <r>
      <rPr>
        <sz val="8"/>
        <rFont val="Verdana"/>
        <family val="2"/>
      </rPr>
      <t xml:space="preserve"> in worksheet 1.</t>
    </r>
  </si>
  <si>
    <t>Worksheet 3 - Funding gap analysis</t>
  </si>
  <si>
    <r>
      <t>Worksheet 3 is used to determine whether or not the activity is commercially viable</t>
    </r>
    <r>
      <rPr>
        <sz val="8"/>
        <rFont val="Verdana"/>
        <family val="2"/>
      </rPr>
      <t>. Goal seek is used in this worksheet, but in order for it to perform correctly, equations from the instructions below need to be entered into the spreadsheet, linking the specified cells as opposed to using an external calculator.</t>
    </r>
  </si>
  <si>
    <t>Service provider rate of return per annum</t>
  </si>
  <si>
    <t xml:space="preserve">It is generally expected that the required rate of return will reflect the industry norm of 12 percent. If an alternative rate of return is used, then this needs to be explained and justified. </t>
  </si>
  <si>
    <t>Existing user charge ($/boarding)</t>
  </si>
  <si>
    <t>Existing passengers per year</t>
  </si>
  <si>
    <t>Existing percentage passenger growth (over last five years)</t>
  </si>
  <si>
    <t>Proposed user charge ($/boarding)</t>
  </si>
  <si>
    <t>Estimated total passenger trips per annum from year 2</t>
  </si>
  <si>
    <t>Estimated patronage growth rate (percent/annum)</t>
  </si>
  <si>
    <t xml:space="preserve">Year
</t>
  </si>
  <si>
    <t>Capital 
cost 
(8)</t>
  </si>
  <si>
    <t>O &amp; M 
cost 
(9)</t>
  </si>
  <si>
    <t>Additional revenue from other sources</t>
  </si>
  <si>
    <t>Revenue 
(10)</t>
  </si>
  <si>
    <t>Funding 
gap 
(11)</t>
  </si>
  <si>
    <t>Annual total 
(12) = [(10)+(11)] 
- [(8)+(9)]</t>
  </si>
  <si>
    <t>SPPWF 
(13)</t>
  </si>
  <si>
    <t>NET PV 
(14) = (12) x (13)</t>
  </si>
  <si>
    <t>PV funding gap
 (15) = (11)x(13)</t>
  </si>
  <si>
    <t>Sum of net PV</t>
  </si>
  <si>
    <r>
      <t xml:space="preserve">= sum of column </t>
    </r>
    <r>
      <rPr>
        <b/>
        <sz val="8"/>
        <rFont val="Verdana"/>
        <family val="2"/>
      </rPr>
      <t>(14)</t>
    </r>
    <r>
      <rPr>
        <sz val="8"/>
        <rFont val="Verdana"/>
        <family val="2"/>
      </rPr>
      <t xml:space="preserve"> = $</t>
    </r>
  </si>
  <si>
    <r>
      <t xml:space="preserve">&lt;--When using goal seek (Tools&gt;Goal Seek </t>
    </r>
    <r>
      <rPr>
        <b/>
        <sz val="8"/>
        <rFont val="Verdana"/>
        <family val="2"/>
      </rPr>
      <t xml:space="preserve">or </t>
    </r>
    <r>
      <rPr>
        <sz val="8"/>
        <rFont val="Verdana"/>
        <family val="2"/>
      </rPr>
      <t>Data&gt;What-If Analysis&gt;Goal Seek), select this cell (L57) and set it to equal 0, by changing the first value in column 13 (column H - H16)</t>
    </r>
  </si>
  <si>
    <t>Total funding gap</t>
  </si>
  <si>
    <r>
      <t xml:space="preserve">= sum of column </t>
    </r>
    <r>
      <rPr>
        <b/>
        <sz val="8"/>
        <rFont val="Verdana"/>
        <family val="2"/>
      </rPr>
      <t>(11)</t>
    </r>
    <r>
      <rPr>
        <sz val="8"/>
        <rFont val="Verdana"/>
        <family val="2"/>
      </rPr>
      <t xml:space="preserve"> = $</t>
    </r>
  </si>
  <si>
    <t>PV funding gap</t>
  </si>
  <si>
    <r>
      <t xml:space="preserve">= sum of column </t>
    </r>
    <r>
      <rPr>
        <b/>
        <sz val="8"/>
        <rFont val="Verdana"/>
        <family val="2"/>
      </rPr>
      <t>(15)</t>
    </r>
    <r>
      <rPr>
        <sz val="8"/>
        <rFont val="Verdana"/>
        <family val="2"/>
      </rPr>
      <t xml:space="preserve"> = $</t>
    </r>
  </si>
  <si>
    <t>Subsidy 
(19)</t>
  </si>
  <si>
    <t>SPPWF 
(20)</t>
  </si>
  <si>
    <t>PV subsidy 
(21) = (19) x 
(20)</t>
  </si>
  <si>
    <t>The funding to be included in the economic analysis is the PV of the subsidy provided for the activity (which is discounted at the standard discount rate), not the PV of the funding gap (which is discounted at the service provider’s required rate of return). The subsidy may be the same as the funding gap or it may be provided in a different manner. Enter the proposed subsidy for each year in column (19).</t>
  </si>
  <si>
    <t>6 -</t>
  </si>
  <si>
    <r>
      <t xml:space="preserve">Transfer the PV of the subsidy </t>
    </r>
    <r>
      <rPr>
        <b/>
        <sz val="8"/>
        <rFont val="Verdana"/>
        <family val="2"/>
      </rPr>
      <t>A</t>
    </r>
    <r>
      <rPr>
        <sz val="8"/>
        <rFont val="Verdana"/>
        <family val="2"/>
      </rPr>
      <t xml:space="preserve">, to </t>
    </r>
    <r>
      <rPr>
        <b/>
        <sz val="8"/>
        <rFont val="Verdana"/>
        <family val="2"/>
      </rPr>
      <t>A</t>
    </r>
    <r>
      <rPr>
        <sz val="8"/>
        <rFont val="Verdana"/>
        <family val="2"/>
      </rPr>
      <t xml:space="preserve"> in worksheet 1.</t>
    </r>
  </si>
  <si>
    <t>Worksheet 4 - Net benefits</t>
  </si>
  <si>
    <t>For improvements to an existing public transport service, road traffic reduction benefits and additional public transport user benefits use a benefit value that incorporate road user travel time, crash and VOC savings, as well as GHG emissions reduction benefits and the benefits of the improved public transport services for existing and additional public transport users.
The calculation of the travel time savings value assumes that during peak periods there are congested traffic conditions (where the ‘ruling’ intersection or bottleneck operate at least 80 percent capacity during the peak one hour period) and includes a factor for induced traffic effect. If there is no point in the corridor where the traffic volume reaches at least 80 percent capacity during the peak then use the off peak rates.</t>
  </si>
  <si>
    <t>Base information to calculate service benefits</t>
  </si>
  <si>
    <t>Existing passenger trips per year</t>
  </si>
  <si>
    <t>(a)</t>
  </si>
  <si>
    <t>Existing percentage passenger growth rate (over past five years)</t>
  </si>
  <si>
    <t>(b)</t>
  </si>
  <si>
    <t>Additional passenger trips per year from year 2</t>
  </si>
  <si>
    <t>(c)</t>
  </si>
  <si>
    <t>Estimated percentage growth rate (per annum)</t>
  </si>
  <si>
    <t>(d)</t>
  </si>
  <si>
    <t>Total vehicle-km removed from road corridor affected by public transport service in year 2</t>
  </si>
  <si>
    <t>(e)</t>
  </si>
  <si>
    <t>Road traffic reduction benefit ($/additional passenger boarding - table SP10.1 below)</t>
  </si>
  <si>
    <t>Public transport user benefit ($/additional passenger boarding - table SP10.1 below)</t>
  </si>
  <si>
    <t>Road traffic reduction benefit and public transport user benefit in year 2</t>
  </si>
  <si>
    <t>Road traffic reduction benefit</t>
  </si>
  <si>
    <r>
      <t xml:space="preserve">(c) </t>
    </r>
    <r>
      <rPr>
        <sz val="8"/>
        <rFont val="Verdana"/>
        <family val="2"/>
      </rPr>
      <t>x $ road traffic reduction benefit (table SP10.1) = $</t>
    </r>
  </si>
  <si>
    <t>(f)</t>
  </si>
  <si>
    <t>Public transport user benefit</t>
  </si>
  <si>
    <r>
      <t xml:space="preserve">(c) </t>
    </r>
    <r>
      <rPr>
        <sz val="8"/>
        <rFont val="Verdana"/>
        <family val="2"/>
      </rPr>
      <t>x $ PT user benefit (table SP10.1) = $</t>
    </r>
  </si>
  <si>
    <t>(g)</t>
  </si>
  <si>
    <t>GHG emissions reduction benefit from reduced VKT=</t>
  </si>
  <si>
    <t>x DF</t>
  </si>
  <si>
    <t xml:space="preserve"> = $</t>
  </si>
  <si>
    <t>(h)</t>
  </si>
  <si>
    <t>Public transport reliability benefit</t>
  </si>
  <si>
    <t>Equivalent time to a minute late ratio (table SP10.2 below)</t>
  </si>
  <si>
    <t>(i)</t>
  </si>
  <si>
    <t>Reduction in average minutes late</t>
  </si>
  <si>
    <t>(j)</t>
  </si>
  <si>
    <t>Number of passenger trips affected per annum</t>
  </si>
  <si>
    <r>
      <t>(a)</t>
    </r>
    <r>
      <rPr>
        <sz val="8"/>
        <rFont val="Verdana"/>
        <family val="2"/>
      </rPr>
      <t xml:space="preserve"> + </t>
    </r>
    <r>
      <rPr>
        <b/>
        <sz val="8"/>
        <rFont val="Verdana"/>
        <family val="2"/>
      </rPr>
      <t>(c)</t>
    </r>
    <r>
      <rPr>
        <sz val="8"/>
        <rFont val="Verdana"/>
        <family val="2"/>
      </rPr>
      <t xml:space="preserve"> = $</t>
    </r>
  </si>
  <si>
    <t>(k)</t>
  </si>
  <si>
    <t>from 2021 update</t>
  </si>
  <si>
    <t>Reliability benefit</t>
  </si>
  <si>
    <t>(l)</t>
  </si>
  <si>
    <t>Public transport infrastructure and vehicle benefit (halve IVT minutes if multiple attributes)</t>
  </si>
  <si>
    <t>Attribute</t>
  </si>
  <si>
    <t>IVT minutes</t>
  </si>
  <si>
    <t>Total In Vehicle Time (IVT) minutes</t>
  </si>
  <si>
    <t xml:space="preserve">sum of IVT minutes = </t>
  </si>
  <si>
    <t>(m)</t>
  </si>
  <si>
    <t>Total PT infrastructure and vehicle benefit</t>
  </si>
  <si>
    <t>(n)</t>
  </si>
  <si>
    <t>Total benefits in year 2</t>
  </si>
  <si>
    <r>
      <t>(f)</t>
    </r>
    <r>
      <rPr>
        <sz val="8"/>
        <rFont val="Verdana"/>
        <family val="2"/>
      </rPr>
      <t xml:space="preserve"> + </t>
    </r>
    <r>
      <rPr>
        <b/>
        <sz val="8"/>
        <rFont val="Verdana"/>
        <family val="2"/>
      </rPr>
      <t>(g)</t>
    </r>
    <r>
      <rPr>
        <sz val="8"/>
        <rFont val="Verdana"/>
        <family val="2"/>
      </rPr>
      <t xml:space="preserve"> + </t>
    </r>
    <r>
      <rPr>
        <b/>
        <sz val="8"/>
        <rFont val="Verdana"/>
        <family val="2"/>
      </rPr>
      <t>(l)</t>
    </r>
    <r>
      <rPr>
        <sz val="8"/>
        <rFont val="Verdana"/>
        <family val="2"/>
      </rPr>
      <t xml:space="preserve"> + </t>
    </r>
    <r>
      <rPr>
        <b/>
        <sz val="8"/>
        <rFont val="Verdana"/>
        <family val="2"/>
      </rPr>
      <t>(n)</t>
    </r>
    <r>
      <rPr>
        <sz val="8"/>
        <rFont val="Verdana"/>
        <family val="2"/>
      </rPr>
      <t xml:space="preserve"> = $</t>
    </r>
  </si>
  <si>
    <t>(o)</t>
  </si>
  <si>
    <t>Present value of total benefits</t>
  </si>
  <si>
    <t>Total benefits (m) x DF</t>
  </si>
  <si>
    <t>(DF)</t>
  </si>
  <si>
    <t>C</t>
  </si>
  <si>
    <r>
      <t xml:space="preserve">Transfer the PV of total benefits </t>
    </r>
    <r>
      <rPr>
        <b/>
        <sz val="8"/>
        <rFont val="Verdana"/>
        <family val="2"/>
      </rPr>
      <t>C</t>
    </r>
    <r>
      <rPr>
        <sz val="8"/>
        <rFont val="Verdana"/>
        <family val="2"/>
      </rPr>
      <t xml:space="preserve">, to </t>
    </r>
    <r>
      <rPr>
        <b/>
        <sz val="8"/>
        <rFont val="Verdana"/>
        <family val="2"/>
      </rPr>
      <t xml:space="preserve">C </t>
    </r>
    <r>
      <rPr>
        <sz val="8"/>
        <rFont val="Verdana"/>
        <family val="2"/>
      </rPr>
      <t>on worksheet 1.</t>
    </r>
  </si>
  <si>
    <t>Urban area</t>
  </si>
  <si>
    <t>Mode</t>
  </si>
  <si>
    <t>Average trip length (km)</t>
  </si>
  <si>
    <t>Road traffic reduction benefits</t>
  </si>
  <si>
    <t>Public transport user benefits</t>
  </si>
  <si>
    <t>Peak</t>
  </si>
  <si>
    <t>Off peak</t>
  </si>
  <si>
    <t>All</t>
  </si>
  <si>
    <t>Rail</t>
  </si>
  <si>
    <t>Bus/ferry</t>
  </si>
  <si>
    <t>Christchurch</t>
  </si>
  <si>
    <t>Other</t>
  </si>
  <si>
    <t>Table SP10.2 Equivalent minutes to late ratios</t>
  </si>
  <si>
    <t>Valuation</t>
  </si>
  <si>
    <t>Departure</t>
  </si>
  <si>
    <t>In vehicle travel</t>
  </si>
  <si>
    <t>Combined</t>
  </si>
  <si>
    <t>Worksheet 5 - BCR and incremental analysis</t>
  </si>
  <si>
    <t>Time zero</t>
  </si>
  <si>
    <t>Base date</t>
  </si>
  <si>
    <t>BCR calculations</t>
  </si>
  <si>
    <t>Do-minimum</t>
  </si>
  <si>
    <t>Option</t>
  </si>
  <si>
    <t>Benefits</t>
  </si>
  <si>
    <r>
      <t xml:space="preserve">Total benefits </t>
    </r>
    <r>
      <rPr>
        <b/>
        <sz val="8"/>
        <color indexed="8"/>
        <rFont val="Verdana"/>
        <family val="2"/>
      </rPr>
      <t>(X)</t>
    </r>
  </si>
  <si>
    <t>PV operating and maintenance costs of existing service (or do-minimum)</t>
  </si>
  <si>
    <r>
      <t xml:space="preserve">PV of funding assistance (options) </t>
    </r>
    <r>
      <rPr>
        <b/>
        <sz val="8"/>
        <color indexed="8"/>
        <rFont val="Verdana"/>
        <family val="2"/>
      </rPr>
      <t>(A)</t>
    </r>
  </si>
  <si>
    <r>
      <t>BCR</t>
    </r>
    <r>
      <rPr>
        <b/>
        <vertAlign val="subscript"/>
        <sz val="8"/>
        <color indexed="8"/>
        <rFont val="Verdana"/>
        <family val="2"/>
      </rPr>
      <t xml:space="preserve">G </t>
    </r>
  </si>
  <si>
    <r>
      <t>BCR</t>
    </r>
    <r>
      <rPr>
        <b/>
        <vertAlign val="subscript"/>
        <sz val="8"/>
        <color indexed="8"/>
        <rFont val="Verdana"/>
        <family val="2"/>
      </rPr>
      <t>N</t>
    </r>
  </si>
  <si>
    <t>Target incremental BCR</t>
  </si>
  <si>
    <r>
      <t>MBCM</t>
    </r>
    <r>
      <rPr>
        <sz val="8"/>
        <rFont val="Verdana"/>
        <family val="2"/>
      </rPr>
      <t xml:space="preserve"> - Section 6.3</t>
    </r>
  </si>
  <si>
    <t>Base option for comparison</t>
  </si>
  <si>
    <t>Next higher cost option</t>
  </si>
  <si>
    <t>Incremental analysis</t>
  </si>
  <si>
    <t>Incremental analysis
1. Select the appropriate target incremental BCR from section 6.3 in the MBCM.
2. Rank the options in order of increasing cost.
3. Compare the lowest cost option with the next higher cost option to calculate the incremental BCR.
4. If the incremental BCR is less than the target incremental BCR, discard the second option in favour of the first and compare the first option with the next higher cost option.
5. If the incremental BCR is greater than the target incremental BCR, the second option becomes the basis for comparison against the next higher cost option.
6. Repeat the procedure until no higher cost options are available that have an incremental BCR greater than the target incremental BCR. The highest cost option with an incremental BCR greater than the target incremental BCR is generally the preferred option.</t>
  </si>
  <si>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</si>
  <si>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</si>
  <si>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</si>
  <si>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</si>
  <si>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</si>
  <si>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</si>
  <si>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r>
      <t>Incremental BCR</t>
    </r>
    <r>
      <rPr>
        <vertAlign val="subscript"/>
        <sz val="8"/>
        <color indexed="8"/>
        <rFont val="Verdana"/>
        <family val="2"/>
      </rPr>
      <t>N</t>
    </r>
    <r>
      <rPr>
        <b/>
        <sz val="8"/>
        <color indexed="8"/>
        <rFont val="Verdana"/>
        <family val="2"/>
      </rPr>
      <t xml:space="preserve">
(7)=(6)</t>
    </r>
    <r>
      <rPr>
        <sz val="8"/>
        <color indexed="8"/>
        <rFont val="Verdana"/>
        <family val="2"/>
      </rPr>
      <t>/</t>
    </r>
    <r>
      <rPr>
        <b/>
        <sz val="8"/>
        <color indexed="8"/>
        <rFont val="Verdana"/>
        <family val="2"/>
      </rPr>
      <t xml:space="preserve"> (5)</t>
    </r>
  </si>
  <si>
    <t>Checks cells and applies half rule</t>
  </si>
  <si>
    <t>SPPWF(1)</t>
  </si>
  <si>
    <t>yr (n)</t>
  </si>
  <si>
    <t>time</t>
  </si>
  <si>
    <t>SPPWFi</t>
  </si>
  <si>
    <t>USPWFi</t>
  </si>
  <si>
    <t>AGPWFi</t>
  </si>
  <si>
    <r>
      <rPr>
        <b/>
        <sz val="12"/>
        <color indexed="57"/>
        <rFont val="Calibri"/>
        <family val="2"/>
      </rPr>
      <t xml:space="preserve">Composite benefits </t>
    </r>
  </si>
  <si>
    <t xml:space="preserve">reduced VKT per year (e) x LVs CO2-e rate (t/km)(0.00016) x median shadow price of carbon ($/t) </t>
  </si>
  <si>
    <t xml:space="preserve">Public transport road traffic reduction benefit </t>
  </si>
  <si>
    <t>PT users composite benefit</t>
  </si>
  <si>
    <t>SP10-1: 'Evaluation Summary</t>
  </si>
  <si>
    <t>SP10-2: 'Service Provider Cost</t>
  </si>
  <si>
    <t>SP10-3: 'Funding Gap and Subsidy analysis</t>
  </si>
  <si>
    <t>SP10-4: 'Net benefits</t>
  </si>
  <si>
    <t>SP10-5: 'BCR and incremental analysis</t>
  </si>
  <si>
    <t xml:space="preserve">   -  This worksheet is used for relative comparison of the options.</t>
  </si>
  <si>
    <t>Two</t>
  </si>
  <si>
    <t>Three</t>
  </si>
  <si>
    <t>Shadow price of carbon median value</t>
  </si>
  <si>
    <t>Table SP10.1: Benefits ($/additional passenger boarding - 2021)</t>
  </si>
  <si>
    <t>Update factor=</t>
  </si>
  <si>
    <r>
      <t xml:space="preserve">(k) </t>
    </r>
    <r>
      <rPr>
        <sz val="8"/>
        <rFont val="Verdana"/>
        <family val="2"/>
      </rPr>
      <t xml:space="preserve">x </t>
    </r>
    <r>
      <rPr>
        <b/>
        <sz val="8"/>
        <rFont val="Verdana"/>
        <family val="2"/>
      </rPr>
      <t xml:space="preserve">(m) </t>
    </r>
    <r>
      <rPr>
        <sz val="8"/>
        <rFont val="Verdana"/>
        <family val="2"/>
      </rPr>
      <t xml:space="preserve"> x $0.509 = $</t>
    </r>
  </si>
  <si>
    <r>
      <t>(i)</t>
    </r>
    <r>
      <rPr>
        <sz val="8"/>
        <rFont val="Verdana"/>
        <family val="2"/>
      </rPr>
      <t xml:space="preserve"> x </t>
    </r>
    <r>
      <rPr>
        <b/>
        <sz val="8"/>
        <rFont val="Verdana"/>
        <family val="2"/>
      </rPr>
      <t>(j)</t>
    </r>
    <r>
      <rPr>
        <sz val="8"/>
        <rFont val="Verdana"/>
        <family val="2"/>
      </rPr>
      <t xml:space="preserve"> </t>
    </r>
    <r>
      <rPr>
        <b/>
        <sz val="8"/>
        <rFont val="Verdana"/>
        <family val="2"/>
      </rPr>
      <t>x (k)</t>
    </r>
    <r>
      <rPr>
        <sz val="8"/>
        <rFont val="Verdana"/>
        <family val="2"/>
      </rPr>
      <t>x $0.509 = $</t>
    </r>
  </si>
  <si>
    <t>Spreadsheet released 14-Apr-2023</t>
  </si>
  <si>
    <t>Public transport services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</si>
</sst>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Red]#,##0.0"/>
    <numFmt numFmtId="167" formatCode="0.0%"/>
    <numFmt numFmtId="168" formatCode="0.0"/>
    <numFmt numFmtId="169" formatCode="0.000"/>
    <numFmt numFmtId="170" formatCode="#,##0_ ;\-#,##0\ "/>
    <numFmt numFmtId="171" formatCode="&quot;$&quot;#,##0"/>
    <numFmt numFmtId="172" formatCode="_-* #,##0_-;\-* #,##0_-;_-* &quot;-&quot;??_-;_-@_-"/>
    <numFmt numFmtId="173" formatCode="0.0000"/>
    <numFmt numFmtId="174" formatCode="mm\-yyyy"/>
  </numFmts>
  <fonts count="106">
    <font>
      <sz val="12"/>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vertAlign val="subscript"/>
      <sz val="8"/>
      <name val="Verdana"/>
      <family val="2"/>
    </font>
    <font>
      <u/>
      <sz val="8"/>
      <color indexed="12"/>
      <name val="Verdana"/>
      <family val="2"/>
    </font>
    <font>
      <sz val="6"/>
      <name val="Verdana"/>
      <family val="2"/>
    </font>
    <font>
      <sz val="8"/>
      <color indexed="81"/>
      <name val="Verdana"/>
      <family val="2"/>
    </font>
    <font>
      <b/>
      <sz val="8"/>
      <color indexed="81"/>
      <name val="Verdana"/>
      <family val="2"/>
    </font>
    <font>
      <b/>
      <sz val="8"/>
      <color indexed="9"/>
      <name val="Verdana"/>
      <family val="2"/>
    </font>
    <font>
      <b/>
      <sz val="8"/>
      <color indexed="8"/>
      <name val="Verdana"/>
      <family val="2"/>
    </font>
    <font>
      <sz val="8"/>
      <color indexed="8"/>
      <name val="Verdana"/>
      <family val="2"/>
    </font>
    <font>
      <vertAlign val="subscript"/>
      <sz val="8"/>
      <color indexed="8"/>
      <name val="Verdana"/>
      <family val="2"/>
    </font>
    <font>
      <sz val="10"/>
      <name val="Arial"/>
      <family val="2"/>
    </font>
    <font>
      <b/>
      <sz val="9"/>
      <name val="Verdana"/>
      <family val="2"/>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sz val="8"/>
      <color rgb="FFFF0000"/>
      <name val="Verdana"/>
      <family val="2"/>
    </font>
    <font>
      <u/>
      <sz val="8"/>
      <color theme="10"/>
      <name val="Verdana"/>
      <family val="2"/>
    </font>
    <font>
      <b/>
      <vertAlign val="subscript"/>
      <sz val="8"/>
      <color indexed="8"/>
      <name val="Verdana"/>
      <family val="2"/>
    </font>
    <font>
      <sz val="12"/>
      <color rgb="FFFF0000"/>
      <name val="Calibri"/>
      <family val="2"/>
      <scheme val="minor"/>
    </font>
    <font>
      <sz val="10"/>
      <name val="Arial"/>
      <family val="2"/>
    </font>
    <font>
      <sz val="10"/>
      <name val="Whitney Condensed Book"/>
      <family val="3"/>
    </font>
    <font>
      <b/>
      <sz val="12"/>
      <color rgb="FFFF0000"/>
      <name val="Verdana"/>
      <family val="2"/>
    </font>
    <font>
      <b/>
      <sz val="8"/>
      <color rgb="FFFFFFFF"/>
      <name val="Verdana"/>
      <family val="2"/>
    </font>
    <font>
      <sz val="10"/>
      <color indexed="8"/>
      <name val="Arial"/>
      <family val="2"/>
    </font>
    <font>
      <vertAlign val="subscript"/>
      <sz val="8"/>
      <color indexed="81"/>
      <name val="Verdana"/>
      <family val="2"/>
    </font>
    <font>
      <sz val="10"/>
      <name val="Verdana"/>
      <family val="2"/>
    </font>
    <font>
      <sz val="8"/>
      <color theme="1"/>
      <name val="Verdana"/>
      <family val="2"/>
    </font>
    <font>
      <sz val="9"/>
      <color indexed="81"/>
      <name val="Tahoma"/>
      <family val="2"/>
    </font>
    <font>
      <b/>
      <sz val="8"/>
      <name val="Verdana"/>
      <family val="2"/>
    </font>
    <font>
      <sz val="8"/>
      <name val="Verdana"/>
      <family val="2"/>
    </font>
    <font>
      <sz val="12"/>
      <color theme="1" tint="0.34998626667073579"/>
      <name val="Calibri"/>
      <family val="2"/>
    </font>
    <font>
      <b/>
      <sz val="12"/>
      <color theme="1" tint="0.249977111117893"/>
      <name val="Calibri"/>
      <family val="2"/>
    </font>
    <font>
      <b/>
      <sz val="12"/>
      <color theme="1" tint="0.34998626667073579"/>
      <name val="Calibri"/>
      <family val="2"/>
    </font>
  </fonts>
  <fills count="22">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indexed="47"/>
        <bgColor indexed="64"/>
      </patternFill>
    </fill>
    <fill>
      <patternFill patternType="solid">
        <fgColor theme="0" tint="-0.14999847407452621"/>
        <bgColor indexed="64"/>
      </patternFill>
    </fill>
    <fill>
      <patternFill patternType="solid">
        <fgColor rgb="FFFFFFCC"/>
        <bgColor indexed="64"/>
      </patternFill>
    </fill>
    <fill>
      <patternFill patternType="solid">
        <fgColor rgb="FF808080"/>
        <bgColor indexed="64"/>
      </patternFill>
    </fill>
    <fill>
      <patternFill patternType="solid">
        <fgColor rgb="FFEAEAEA"/>
        <bgColor indexed="64"/>
      </patternFill>
    </fill>
    <fill>
      <patternFill patternType="solid">
        <fgColor theme="3" tint="0.79998168889431442"/>
        <bgColor indexed="64"/>
      </patternFill>
    </fill>
  </fills>
  <borders count="99">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1" tint="0.249977111117893"/>
      </left>
      <right style="medium">
        <color indexed="64"/>
      </right>
      <top style="thin">
        <color theme="1" tint="0.249977111117893"/>
      </top>
      <bottom style="thin">
        <color theme="1"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right/>
      <top/>
      <bottom style="thick">
        <color indexed="9"/>
      </bottom>
      <diagonal/>
    </border>
    <border>
      <left/>
      <right/>
      <top style="thick">
        <color indexed="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1"/>
      </left>
      <right/>
      <top style="medium">
        <color theme="1"/>
      </top>
      <bottom style="thin">
        <color theme="1" tint="0.249977111117893"/>
      </bottom>
      <diagonal/>
    </border>
    <border>
      <left/>
      <right style="thin">
        <color theme="1" tint="0.249977111117893"/>
      </right>
      <top style="medium">
        <color theme="1"/>
      </top>
      <bottom style="thin">
        <color theme="1" tint="0.249977111117893"/>
      </bottom>
      <diagonal/>
    </border>
    <border>
      <left style="thin">
        <color theme="1" tint="0.249977111117893"/>
      </left>
      <right/>
      <top style="medium">
        <color theme="1"/>
      </top>
      <bottom style="thin">
        <color theme="1" tint="0.249977111117893"/>
      </bottom>
      <diagonal/>
    </border>
    <border>
      <left/>
      <right/>
      <top style="medium">
        <color theme="1"/>
      </top>
      <bottom style="thin">
        <color theme="1" tint="0.249977111117893"/>
      </bottom>
      <diagonal/>
    </border>
    <border>
      <left style="thin">
        <color theme="1" tint="0.249977111117893"/>
      </left>
      <right style="medium">
        <color theme="1"/>
      </right>
      <top style="medium">
        <color theme="1"/>
      </top>
      <bottom style="thin">
        <color theme="1" tint="0.249977111117893"/>
      </bottom>
      <diagonal/>
    </border>
    <border>
      <left style="medium">
        <color theme="1"/>
      </left>
      <right/>
      <top style="thin">
        <color theme="1" tint="0.249977111117893"/>
      </top>
      <bottom/>
      <diagonal/>
    </border>
    <border>
      <left/>
      <right style="medium">
        <color theme="1"/>
      </right>
      <top style="thin">
        <color theme="1" tint="0.249977111117893"/>
      </top>
      <bottom/>
      <diagonal/>
    </border>
    <border>
      <left style="medium">
        <color theme="1"/>
      </left>
      <right/>
      <top/>
      <bottom/>
      <diagonal/>
    </border>
    <border>
      <left/>
      <right style="medium">
        <color theme="1"/>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bottom style="thin">
        <color theme="1" tint="0.249977111117893"/>
      </bottom>
      <diagonal/>
    </border>
    <border>
      <left/>
      <right style="medium">
        <color theme="1"/>
      </right>
      <top/>
      <bottom style="thin">
        <color theme="1" tint="0.249977111117893"/>
      </bottom>
      <diagonal/>
    </border>
    <border>
      <left style="thin">
        <color theme="1" tint="0.249977111117893"/>
      </left>
      <right style="medium">
        <color theme="1"/>
      </right>
      <top style="thin">
        <color theme="1" tint="0.249977111117893"/>
      </top>
      <bottom style="thin">
        <color theme="1" tint="0.249977111117893"/>
      </bottom>
      <diagonal/>
    </border>
    <border>
      <left/>
      <right style="medium">
        <color theme="1"/>
      </right>
      <top style="thin">
        <color theme="1" tint="0.249977111117893"/>
      </top>
      <bottom style="thin">
        <color theme="1" tint="0.249977111117893"/>
      </bottom>
      <diagonal/>
    </border>
    <border>
      <left style="medium">
        <color theme="1"/>
      </left>
      <right style="thin">
        <color theme="1" tint="0.249977111117893"/>
      </right>
      <top style="thin">
        <color theme="1" tint="0.249977111117893"/>
      </top>
      <bottom style="thin">
        <color theme="1" tint="0.249977111117893"/>
      </bottom>
      <diagonal/>
    </border>
    <border>
      <left style="medium">
        <color theme="1"/>
      </left>
      <right/>
      <top style="thin">
        <color theme="1" tint="0.249977111117893"/>
      </top>
      <bottom style="thin">
        <color theme="1" tint="0.249977111117893"/>
      </bottom>
      <diagonal/>
    </border>
    <border>
      <left style="medium">
        <color theme="1"/>
      </left>
      <right style="thin">
        <color theme="1" tint="0.249977111117893"/>
      </right>
      <top style="thin">
        <color theme="1" tint="0.249977111117893"/>
      </top>
      <bottom style="medium">
        <color theme="1"/>
      </bottom>
      <diagonal/>
    </border>
    <border>
      <left style="thin">
        <color theme="1" tint="0.249977111117893"/>
      </left>
      <right style="thin">
        <color theme="1" tint="0.249977111117893"/>
      </right>
      <top style="thin">
        <color theme="1" tint="0.249977111117893"/>
      </top>
      <bottom style="medium">
        <color theme="1"/>
      </bottom>
      <diagonal/>
    </border>
    <border>
      <left style="thin">
        <color theme="1" tint="0.249977111117893"/>
      </left>
      <right style="medium">
        <color theme="1"/>
      </right>
      <top style="thin">
        <color theme="1" tint="0.249977111117893"/>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ck">
        <color theme="0" tint="-4.9989318521683403E-2"/>
      </left>
      <right style="thick">
        <color theme="0" tint="-4.9989318521683403E-2"/>
      </right>
      <top style="thick">
        <color theme="0" tint="-4.9989318521683403E-2"/>
      </top>
      <bottom/>
      <diagonal/>
    </border>
    <border>
      <left style="thin">
        <color indexed="64"/>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indexed="64"/>
      </left>
      <right style="thin">
        <color theme="1" tint="0.249977111117893"/>
      </right>
      <top/>
      <bottom style="thin">
        <color indexed="64"/>
      </bottom>
      <diagonal/>
    </border>
    <border>
      <left style="thin">
        <color theme="1" tint="0.249977111117893"/>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top style="thin">
        <color indexed="9"/>
      </top>
      <bottom/>
      <diagonal/>
    </border>
    <border>
      <left style="medium">
        <color indexed="64"/>
      </left>
      <right/>
      <top style="medium">
        <color indexed="64"/>
      </top>
      <bottom style="thick">
        <color indexed="45"/>
      </bottom>
      <diagonal/>
    </border>
    <border>
      <left/>
      <right/>
      <top style="medium">
        <color indexed="64"/>
      </top>
      <bottom style="thick">
        <color indexed="45"/>
      </bottom>
      <diagonal/>
    </border>
    <border>
      <left/>
      <right style="medium">
        <color indexed="64"/>
      </right>
      <top style="medium">
        <color indexed="64"/>
      </top>
      <bottom style="thick">
        <color indexed="45"/>
      </bottom>
      <diagonal/>
    </border>
    <border>
      <left style="medium">
        <color indexed="64"/>
      </left>
      <right/>
      <top style="thick">
        <color indexed="45"/>
      </top>
      <bottom style="medium">
        <color indexed="64"/>
      </bottom>
      <diagonal/>
    </border>
    <border>
      <left/>
      <right/>
      <top style="thick">
        <color indexed="45"/>
      </top>
      <bottom style="medium">
        <color indexed="64"/>
      </bottom>
      <diagonal/>
    </border>
    <border>
      <left/>
      <right style="medium">
        <color indexed="64"/>
      </right>
      <top style="thick">
        <color indexed="45"/>
      </top>
      <bottom style="medium">
        <color indexed="64"/>
      </bottom>
      <diagonal/>
    </border>
    <border>
      <left style="medium">
        <color theme="0"/>
      </left>
      <right style="medium">
        <color theme="0"/>
      </right>
      <top style="medium">
        <color theme="0"/>
      </top>
      <bottom style="medium">
        <color theme="0"/>
      </bottom>
      <diagonal/>
    </border>
    <border>
      <left style="thin">
        <color indexed="9"/>
      </left>
      <right style="thin">
        <color indexed="9"/>
      </right>
      <top style="thin">
        <color indexed="9"/>
      </top>
      <bottom style="thin">
        <color indexed="9"/>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medium">
        <color theme="0"/>
      </top>
      <bottom style="medium">
        <color theme="0"/>
      </bottom>
      <diagonal/>
    </border>
    <border>
      <left style="thick">
        <color theme="0" tint="-0.14996795556505021"/>
      </left>
      <right/>
      <top style="thick">
        <color theme="0" tint="-0.14996795556505021"/>
      </top>
      <bottom style="thick">
        <color theme="0" tint="-0.14996795556505021"/>
      </bottom>
      <diagonal/>
    </border>
    <border>
      <left/>
      <right/>
      <top style="thick">
        <color theme="0" tint="-0.14996795556505021"/>
      </top>
      <bottom style="thick">
        <color theme="0" tint="-0.14996795556505021"/>
      </bottom>
      <diagonal/>
    </border>
    <border>
      <left/>
      <right style="thick">
        <color theme="0" tint="-0.14996795556505021"/>
      </right>
      <top style="thick">
        <color theme="0" tint="-0.14996795556505021"/>
      </top>
      <bottom style="thick">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style="thin">
        <color theme="1" tint="0.249977111117893"/>
      </bottom>
      <diagonal/>
    </border>
    <border>
      <left/>
      <right/>
      <top style="medium">
        <color indexed="64"/>
      </top>
      <bottom style="thin">
        <color theme="1" tint="0.249977111117893"/>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1" tint="0.249977111117893"/>
      </right>
      <top style="thin">
        <color theme="1" tint="0.249977111117893"/>
      </top>
      <bottom style="thin">
        <color indexed="64"/>
      </bottom>
      <diagonal/>
    </border>
    <border>
      <left style="thin">
        <color theme="1" tint="0.249977111117893"/>
      </left>
      <right style="thin">
        <color theme="1" tint="0.249977111117893"/>
      </right>
      <top style="thin">
        <color theme="1" tint="0.249977111117893"/>
      </top>
      <bottom style="thin">
        <color indexed="64"/>
      </bottom>
      <diagonal/>
    </border>
    <border>
      <left style="thin">
        <color theme="1" tint="0.249977111117893"/>
      </left>
      <right style="medium">
        <color theme="1"/>
      </right>
      <top style="thin">
        <color theme="1" tint="0.249977111117893"/>
      </top>
      <bottom style="thin">
        <color indexed="64"/>
      </bottom>
      <diagonal/>
    </border>
    <border>
      <left style="medium">
        <color indexed="64"/>
      </left>
      <right style="thin">
        <color theme="1" tint="0.249977111117893"/>
      </right>
      <top/>
      <bottom style="medium">
        <color indexed="64"/>
      </bottom>
      <diagonal/>
    </border>
    <border>
      <left style="thin">
        <color theme="1" tint="0.249977111117893"/>
      </left>
      <right style="thin">
        <color theme="1" tint="0.249977111117893"/>
      </right>
      <top/>
      <bottom style="medium">
        <color indexed="64"/>
      </bottom>
      <diagonal/>
    </border>
    <border>
      <left style="thin">
        <color theme="1" tint="0.249977111117893"/>
      </left>
      <right style="medium">
        <color theme="1"/>
      </right>
      <top/>
      <bottom style="medium">
        <color theme="1"/>
      </bottom>
      <diagonal/>
    </border>
  </borders>
  <cellStyleXfs count="98">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2" fillId="0" borderId="0"/>
    <xf numFmtId="43" fontId="37" fillId="0" borderId="0" applyFont="0" applyFill="0" applyBorder="0" applyAlignment="0" applyProtection="0"/>
    <xf numFmtId="9" fontId="37" fillId="0" borderId="0" applyFont="0" applyFill="0" applyBorder="0" applyAlignment="0" applyProtection="0"/>
    <xf numFmtId="0" fontId="45" fillId="0" borderId="0"/>
    <xf numFmtId="0" fontId="37" fillId="0" borderId="0"/>
    <xf numFmtId="44" fontId="45" fillId="0" borderId="0" applyFont="0" applyFill="0" applyBorder="0" applyAlignment="0" applyProtection="0"/>
    <xf numFmtId="0" fontId="46" fillId="0" borderId="0">
      <alignment vertical="top"/>
    </xf>
    <xf numFmtId="43" fontId="45" fillId="0" borderId="0" applyFont="0" applyFill="0" applyBorder="0" applyAlignment="0" applyProtection="0"/>
    <xf numFmtId="9" fontId="45" fillId="0" borderId="0" applyFont="0" applyFill="0" applyBorder="0" applyAlignment="0" applyProtection="0"/>
    <xf numFmtId="0" fontId="58" fillId="0" borderId="0" applyNumberFormat="0" applyFill="0" applyBorder="0" applyAlignment="0" applyProtection="0">
      <alignment vertical="top"/>
      <protection locked="0"/>
    </xf>
    <xf numFmtId="0" fontId="62" fillId="11" borderId="35">
      <alignment vertical="center"/>
    </xf>
    <xf numFmtId="0" fontId="81" fillId="0" borderId="0"/>
    <xf numFmtId="0" fontId="1" fillId="0" borderId="0"/>
    <xf numFmtId="0" fontId="45" fillId="0" borderId="0"/>
    <xf numFmtId="0" fontId="87" fillId="0" borderId="0" applyNumberFormat="0" applyFill="0" applyBorder="0" applyAlignment="0" applyProtection="0"/>
    <xf numFmtId="0" fontId="92" fillId="0" borderId="0"/>
    <xf numFmtId="0" fontId="21" fillId="0" borderId="0" applyNumberFormat="0" applyFill="0" applyBorder="0" applyAlignment="0" applyProtection="0"/>
  </cellStyleXfs>
  <cellXfs count="532">
    <xf numFmtId="0" fontId="0" fillId="0" borderId="0" xfId="0"/>
    <xf numFmtId="0" fontId="8" fillId="0" borderId="0" xfId="0" applyFont="1"/>
    <xf numFmtId="0" fontId="8" fillId="0" borderId="0" xfId="0" applyFont="1" applyAlignment="1">
      <alignment vertical="center"/>
    </xf>
    <xf numFmtId="0" fontId="0" fillId="0" borderId="0" xfId="0" applyAlignment="1">
      <alignment vertical="center"/>
    </xf>
    <xf numFmtId="0" fontId="12" fillId="0" borderId="0" xfId="0" applyFont="1"/>
    <xf numFmtId="0" fontId="11" fillId="0" borderId="5" xfId="0" applyFont="1" applyBorder="1"/>
    <xf numFmtId="0" fontId="13" fillId="0" borderId="0" xfId="0" applyFont="1"/>
    <xf numFmtId="0" fontId="12" fillId="0" borderId="0" xfId="0" applyFont="1" applyAlignment="1">
      <alignment vertical="top"/>
    </xf>
    <xf numFmtId="0" fontId="13" fillId="0" borderId="0" xfId="0" applyFont="1" applyAlignment="1">
      <alignment vertical="top"/>
    </xf>
    <xf numFmtId="0" fontId="14" fillId="0" borderId="0" xfId="0" applyFont="1"/>
    <xf numFmtId="0" fontId="20" fillId="3" borderId="14" xfId="0" applyFont="1" applyFill="1" applyBorder="1"/>
    <xf numFmtId="0" fontId="20" fillId="3" borderId="15" xfId="0" applyFont="1" applyFill="1" applyBorder="1"/>
    <xf numFmtId="0" fontId="12" fillId="0" borderId="0" xfId="0" applyFont="1" applyAlignment="1">
      <alignment wrapText="1"/>
    </xf>
    <xf numFmtId="0" fontId="14" fillId="0" borderId="5" xfId="0" applyFont="1" applyBorder="1" applyAlignment="1">
      <alignment wrapText="1"/>
    </xf>
    <xf numFmtId="0" fontId="9" fillId="0" borderId="0" xfId="0" applyFont="1" applyAlignment="1">
      <alignment vertical="center"/>
    </xf>
    <xf numFmtId="0" fontId="37" fillId="3" borderId="15" xfId="0" applyFont="1" applyFill="1" applyBorder="1"/>
    <xf numFmtId="0" fontId="11" fillId="0" borderId="0" xfId="0" applyFont="1"/>
    <xf numFmtId="0" fontId="14" fillId="0" borderId="5" xfId="0" applyFont="1" applyBorder="1" applyAlignment="1">
      <alignment horizontal="center" wrapText="1"/>
    </xf>
    <xf numFmtId="167" fontId="0" fillId="0" borderId="0" xfId="83" applyNumberFormat="1" applyFont="1"/>
    <xf numFmtId="2" fontId="0" fillId="0" borderId="0" xfId="0" applyNumberFormat="1"/>
    <xf numFmtId="0" fontId="0" fillId="0" borderId="0" xfId="0" quotePrefix="1" applyAlignment="1">
      <alignment horizontal="left"/>
    </xf>
    <xf numFmtId="169" fontId="0" fillId="0" borderId="0" xfId="0" applyNumberFormat="1"/>
    <xf numFmtId="0" fontId="0" fillId="3" borderId="14" xfId="0" applyFill="1" applyBorder="1"/>
    <xf numFmtId="0" fontId="0" fillId="3" borderId="15" xfId="0" applyFill="1" applyBorder="1"/>
    <xf numFmtId="0" fontId="0" fillId="4" borderId="14" xfId="0" applyFill="1" applyBorder="1"/>
    <xf numFmtId="0" fontId="18" fillId="0" borderId="8" xfId="0" applyFont="1" applyBorder="1"/>
    <xf numFmtId="0" fontId="23" fillId="0" borderId="8" xfId="0" applyFont="1" applyBorder="1"/>
    <xf numFmtId="0" fontId="23" fillId="0" borderId="10" xfId="0" applyFont="1" applyBorder="1"/>
    <xf numFmtId="3" fontId="47" fillId="5" borderId="0" xfId="87" applyNumberFormat="1" applyFont="1" applyFill="1" applyAlignment="1">
      <alignment horizontal="left" vertical="top"/>
    </xf>
    <xf numFmtId="0" fontId="47" fillId="5" borderId="0" xfId="87" applyFont="1" applyFill="1">
      <alignment vertical="top"/>
    </xf>
    <xf numFmtId="2" fontId="47" fillId="5" borderId="0" xfId="87" applyNumberFormat="1" applyFont="1" applyFill="1" applyAlignment="1">
      <alignment horizontal="left" vertical="top"/>
    </xf>
    <xf numFmtId="168" fontId="47" fillId="5" borderId="0" xfId="87" applyNumberFormat="1" applyFont="1" applyFill="1" applyAlignment="1">
      <alignment horizontal="left" vertical="top"/>
    </xf>
    <xf numFmtId="0" fontId="47" fillId="5" borderId="0" xfId="87" applyFont="1" applyFill="1" applyAlignment="1">
      <alignment horizontal="left" vertical="top"/>
    </xf>
    <xf numFmtId="49" fontId="47" fillId="5" borderId="0" xfId="87" applyNumberFormat="1" applyFont="1" applyFill="1" applyAlignment="1">
      <alignment horizontal="left" vertical="top"/>
    </xf>
    <xf numFmtId="1" fontId="47" fillId="5" borderId="0" xfId="87" applyNumberFormat="1" applyFont="1" applyFill="1" applyAlignment="1">
      <alignment horizontal="left" vertical="top"/>
    </xf>
    <xf numFmtId="170" fontId="47" fillId="5" borderId="0" xfId="87" applyNumberFormat="1" applyFont="1" applyFill="1" applyAlignment="1">
      <alignment horizontal="left" vertical="top"/>
    </xf>
    <xf numFmtId="0" fontId="56" fillId="5" borderId="0" xfId="87" applyFont="1" applyFill="1" applyAlignment="1">
      <alignment horizontal="left" vertical="top"/>
    </xf>
    <xf numFmtId="0" fontId="56" fillId="5" borderId="0" xfId="87" applyFont="1" applyFill="1">
      <alignment vertical="top"/>
    </xf>
    <xf numFmtId="0" fontId="47" fillId="0" borderId="0" xfId="87" applyFont="1">
      <alignment vertical="top"/>
    </xf>
    <xf numFmtId="1" fontId="14" fillId="0" borderId="5" xfId="0" applyNumberFormat="1" applyFont="1" applyBorder="1" applyAlignment="1">
      <alignment wrapText="1"/>
    </xf>
    <xf numFmtId="172" fontId="14" fillId="0" borderId="5" xfId="82" applyNumberFormat="1" applyFont="1" applyBorder="1" applyAlignment="1">
      <alignment wrapText="1"/>
    </xf>
    <xf numFmtId="0" fontId="81" fillId="0" borderId="0" xfId="92"/>
    <xf numFmtId="0" fontId="84" fillId="0" borderId="5" xfId="0" applyFont="1" applyBorder="1" applyAlignment="1">
      <alignment wrapText="1"/>
    </xf>
    <xf numFmtId="3" fontId="12" fillId="0" borderId="0" xfId="0" applyNumberFormat="1" applyFont="1"/>
    <xf numFmtId="0" fontId="11" fillId="0" borderId="0" xfId="0" applyFont="1" applyAlignment="1">
      <alignment horizontal="right" wrapText="1"/>
    </xf>
    <xf numFmtId="173" fontId="0" fillId="0" borderId="0" xfId="0" applyNumberFormat="1"/>
    <xf numFmtId="43" fontId="13" fillId="0" borderId="0" xfId="82" applyFont="1"/>
    <xf numFmtId="3" fontId="13" fillId="0" borderId="0" xfId="0" applyNumberFormat="1" applyFont="1"/>
    <xf numFmtId="0" fontId="85" fillId="0" borderId="0" xfId="0" applyFont="1" applyAlignment="1">
      <alignment wrapText="1"/>
    </xf>
    <xf numFmtId="2" fontId="12" fillId="0" borderId="0" xfId="0" applyNumberFormat="1" applyFont="1"/>
    <xf numFmtId="0" fontId="86" fillId="0" borderId="0" xfId="0" applyFont="1" applyAlignment="1">
      <alignment wrapText="1"/>
    </xf>
    <xf numFmtId="2" fontId="13" fillId="0" borderId="0" xfId="0" applyNumberFormat="1" applyFont="1"/>
    <xf numFmtId="170" fontId="49" fillId="7" borderId="21" xfId="88" applyNumberFormat="1" applyFont="1" applyFill="1" applyBorder="1" applyAlignment="1">
      <alignment horizontal="right" vertical="center"/>
    </xf>
    <xf numFmtId="2" fontId="49" fillId="7" borderId="21" xfId="89" applyNumberFormat="1" applyFont="1" applyFill="1" applyBorder="1" applyAlignment="1">
      <alignment horizontal="right" vertical="center"/>
    </xf>
    <xf numFmtId="4" fontId="49" fillId="7" borderId="21" xfId="88" applyNumberFormat="1" applyFont="1" applyFill="1" applyBorder="1" applyAlignment="1">
      <alignment horizontal="right" vertical="center"/>
    </xf>
    <xf numFmtId="0" fontId="57" fillId="7" borderId="0" xfId="94" applyFont="1" applyFill="1"/>
    <xf numFmtId="0" fontId="59" fillId="15" borderId="26" xfId="94" applyFont="1" applyFill="1" applyBorder="1"/>
    <xf numFmtId="0" fontId="69" fillId="15" borderId="25" xfId="94" applyFont="1" applyFill="1" applyBorder="1" applyAlignment="1">
      <alignment horizontal="left" vertical="center"/>
    </xf>
    <xf numFmtId="0" fontId="59" fillId="15" borderId="25" xfId="94" applyFont="1" applyFill="1" applyBorder="1"/>
    <xf numFmtId="0" fontId="68" fillId="14" borderId="0" xfId="94" applyFont="1" applyFill="1" applyAlignment="1">
      <alignment vertical="center"/>
    </xf>
    <xf numFmtId="0" fontId="66" fillId="14" borderId="0" xfId="94" applyFont="1" applyFill="1" applyAlignment="1">
      <alignment horizontal="left" vertical="top" wrapText="1"/>
    </xf>
    <xf numFmtId="0" fontId="66" fillId="7" borderId="0" xfId="94" applyFont="1" applyFill="1" applyAlignment="1">
      <alignment horizontal="left" vertical="center" wrapText="1"/>
    </xf>
    <xf numFmtId="0" fontId="66" fillId="7" borderId="0" xfId="94" applyFont="1" applyFill="1" applyAlignment="1">
      <alignment horizontal="left" vertical="top" wrapText="1"/>
    </xf>
    <xf numFmtId="0" fontId="57" fillId="7" borderId="0" xfId="94" quotePrefix="1" applyFont="1" applyFill="1" applyAlignment="1">
      <alignment horizontal="left" vertical="center"/>
    </xf>
    <xf numFmtId="0" fontId="67" fillId="7" borderId="0" xfId="94" applyFont="1" applyFill="1" applyAlignment="1">
      <alignment horizontal="left" vertical="center"/>
    </xf>
    <xf numFmtId="0" fontId="67" fillId="7" borderId="0" xfId="94" applyFont="1" applyFill="1" applyAlignment="1">
      <alignment horizontal="left" vertical="top"/>
    </xf>
    <xf numFmtId="0" fontId="66" fillId="7" borderId="0" xfId="94" applyFont="1" applyFill="1" applyAlignment="1">
      <alignment horizontal="left" vertical="top"/>
    </xf>
    <xf numFmtId="0" fontId="57" fillId="7" borderId="0" xfId="94" applyFont="1" applyFill="1" applyAlignment="1">
      <alignment vertical="center" wrapText="1"/>
    </xf>
    <xf numFmtId="0" fontId="57" fillId="7" borderId="0" xfId="94" applyFont="1" applyFill="1" applyAlignment="1">
      <alignment vertical="top" wrapText="1"/>
    </xf>
    <xf numFmtId="0" fontId="62" fillId="7" borderId="0" xfId="94" applyFont="1" applyFill="1" applyAlignment="1">
      <alignment vertical="top" wrapText="1"/>
    </xf>
    <xf numFmtId="0" fontId="57" fillId="7" borderId="0" xfId="94" applyFont="1" applyFill="1" applyAlignment="1">
      <alignment vertical="center"/>
    </xf>
    <xf numFmtId="0" fontId="64" fillId="7" borderId="0" xfId="94" applyFont="1" applyFill="1" applyAlignment="1">
      <alignment vertical="top" wrapText="1"/>
    </xf>
    <xf numFmtId="0" fontId="65" fillId="7" borderId="0" xfId="94" applyFont="1" applyFill="1" applyAlignment="1">
      <alignment vertical="top" wrapText="1"/>
    </xf>
    <xf numFmtId="0" fontId="57" fillId="7" borderId="0" xfId="94" quotePrefix="1" applyFont="1" applyFill="1" applyAlignment="1">
      <alignment horizontal="left"/>
    </xf>
    <xf numFmtId="0" fontId="62" fillId="7" borderId="0" xfId="94" quotePrefix="1" applyFont="1" applyFill="1" applyAlignment="1">
      <alignment horizontal="left"/>
    </xf>
    <xf numFmtId="0" fontId="57" fillId="7" borderId="0" xfId="94" quotePrefix="1" applyFont="1" applyFill="1" applyAlignment="1">
      <alignment horizontal="left" vertical="top"/>
    </xf>
    <xf numFmtId="0" fontId="62" fillId="7" borderId="0" xfId="94" quotePrefix="1" applyFont="1" applyFill="1" applyAlignment="1">
      <alignment horizontal="left" vertical="top"/>
    </xf>
    <xf numFmtId="0" fontId="57" fillId="7" borderId="0" xfId="94" quotePrefix="1" applyFont="1" applyFill="1" applyAlignment="1">
      <alignment vertical="center"/>
    </xf>
    <xf numFmtId="0" fontId="57" fillId="7" borderId="0" xfId="94" quotePrefix="1" applyFont="1" applyFill="1" applyAlignment="1">
      <alignment vertical="top"/>
    </xf>
    <xf numFmtId="0" fontId="61" fillId="10" borderId="0" xfId="94" applyFont="1" applyFill="1"/>
    <xf numFmtId="0" fontId="60" fillId="10" borderId="0" xfId="94" applyFont="1" applyFill="1"/>
    <xf numFmtId="0" fontId="57" fillId="10" borderId="0" xfId="94" applyFont="1" applyFill="1"/>
    <xf numFmtId="0" fontId="61" fillId="7" borderId="0" xfId="94" applyFont="1" applyFill="1"/>
    <xf numFmtId="0" fontId="60" fillId="7" borderId="0" xfId="94" applyFont="1" applyFill="1"/>
    <xf numFmtId="0" fontId="45" fillId="0" borderId="0" xfId="84" applyAlignment="1">
      <alignment horizontal="center"/>
    </xf>
    <xf numFmtId="9" fontId="45" fillId="0" borderId="0" xfId="84" applyNumberFormat="1"/>
    <xf numFmtId="0" fontId="14" fillId="0" borderId="17" xfId="0" applyFont="1" applyBorder="1" applyAlignment="1">
      <alignment horizontal="left" vertical="top" wrapText="1"/>
    </xf>
    <xf numFmtId="0" fontId="62" fillId="13" borderId="23" xfId="84" applyFont="1" applyFill="1" applyBorder="1" applyAlignment="1" applyProtection="1">
      <alignment vertical="center" wrapText="1" shrinkToFit="1"/>
      <protection locked="0"/>
    </xf>
    <xf numFmtId="0" fontId="10" fillId="0" borderId="0" xfId="0" applyFont="1"/>
    <xf numFmtId="0" fontId="11" fillId="0" borderId="40" xfId="0" applyFont="1" applyBorder="1" applyAlignment="1">
      <alignment vertical="center"/>
    </xf>
    <xf numFmtId="164" fontId="14" fillId="0" borderId="41" xfId="0" applyNumberFormat="1" applyFont="1" applyBorder="1" applyAlignment="1">
      <alignment horizontal="left" vertical="center" wrapText="1"/>
    </xf>
    <xf numFmtId="0" fontId="11" fillId="0" borderId="42" xfId="0" applyFont="1" applyBorder="1" applyAlignment="1">
      <alignment horizontal="left" vertical="center" wrapText="1"/>
    </xf>
    <xf numFmtId="0" fontId="14" fillId="0" borderId="43" xfId="85" applyFont="1" applyBorder="1" applyAlignment="1">
      <alignment horizontal="left" vertical="center" wrapText="1"/>
    </xf>
    <xf numFmtId="0" fontId="11" fillId="0" borderId="42" xfId="0" applyFont="1" applyBorder="1" applyAlignment="1">
      <alignment horizontal="left" vertical="center"/>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165" fontId="14" fillId="0" borderId="53" xfId="0" applyNumberFormat="1" applyFont="1" applyBorder="1" applyAlignment="1">
      <alignment horizontal="right" vertical="top" wrapText="1"/>
    </xf>
    <xf numFmtId="166" fontId="14" fillId="0" borderId="53" xfId="0" applyNumberFormat="1" applyFont="1" applyBorder="1" applyAlignment="1">
      <alignment horizontal="right" vertical="top" wrapText="1"/>
    </xf>
    <xf numFmtId="0" fontId="12" fillId="0" borderId="48" xfId="0" applyFont="1" applyBorder="1"/>
    <xf numFmtId="0" fontId="11" fillId="0" borderId="53" xfId="0" applyFont="1" applyBorder="1"/>
    <xf numFmtId="0" fontId="35" fillId="0" borderId="51" xfId="0" quotePrefix="1" applyFont="1" applyBorder="1" applyAlignment="1">
      <alignment horizontal="left"/>
    </xf>
    <xf numFmtId="0" fontId="8" fillId="0" borderId="48" xfId="0" applyFont="1" applyBorder="1"/>
    <xf numFmtId="165" fontId="14" fillId="0" borderId="53" xfId="85" applyNumberFormat="1" applyFont="1" applyBorder="1" applyAlignment="1">
      <alignment horizontal="right" wrapText="1"/>
    </xf>
    <xf numFmtId="0" fontId="10" fillId="0" borderId="48" xfId="0" applyFont="1" applyBorder="1"/>
    <xf numFmtId="0" fontId="38" fillId="0" borderId="56" xfId="0" quotePrefix="1" applyFont="1" applyBorder="1" applyAlignment="1">
      <alignment horizontal="left"/>
    </xf>
    <xf numFmtId="0" fontId="38" fillId="0" borderId="51" xfId="0" quotePrefix="1" applyFont="1" applyBorder="1" applyAlignment="1">
      <alignment horizontal="left"/>
    </xf>
    <xf numFmtId="0" fontId="41" fillId="0" borderId="51" xfId="0" quotePrefix="1" applyFont="1" applyBorder="1" applyAlignment="1">
      <alignment horizontal="left"/>
    </xf>
    <xf numFmtId="0" fontId="14" fillId="0" borderId="58" xfId="0" applyFont="1" applyBorder="1" applyAlignment="1">
      <alignment wrapText="1"/>
    </xf>
    <xf numFmtId="0" fontId="14" fillId="0" borderId="58" xfId="0" applyFont="1" applyBorder="1" applyAlignment="1">
      <alignment horizontal="center" wrapText="1"/>
    </xf>
    <xf numFmtId="165" fontId="84" fillId="0" borderId="20" xfId="85" applyNumberFormat="1" applyFont="1" applyBorder="1" applyAlignment="1">
      <alignment horizontal="right" vertical="top" wrapText="1"/>
    </xf>
    <xf numFmtId="165" fontId="84" fillId="0" borderId="53" xfId="0" applyNumberFormat="1" applyFont="1" applyBorder="1" applyAlignment="1">
      <alignment horizontal="right" vertical="top" wrapText="1"/>
    </xf>
    <xf numFmtId="0" fontId="62" fillId="0" borderId="38" xfId="84" applyFont="1" applyBorder="1" applyAlignment="1">
      <alignment vertical="center"/>
    </xf>
    <xf numFmtId="0" fontId="62" fillId="0" borderId="39" xfId="84" applyFont="1" applyBorder="1" applyAlignment="1">
      <alignment vertical="center"/>
    </xf>
    <xf numFmtId="0" fontId="91" fillId="3" borderId="15" xfId="0" applyFont="1" applyFill="1" applyBorder="1"/>
    <xf numFmtId="0" fontId="45" fillId="0" borderId="0" xfId="84"/>
    <xf numFmtId="0" fontId="57" fillId="0" borderId="0" xfId="94" applyFont="1"/>
    <xf numFmtId="0" fontId="49" fillId="7" borderId="21" xfId="88" applyNumberFormat="1" applyFont="1" applyFill="1" applyBorder="1" applyAlignment="1" applyProtection="1">
      <alignment horizontal="left" vertical="center"/>
    </xf>
    <xf numFmtId="0" fontId="57" fillId="7" borderId="0" xfId="94" applyFont="1" applyFill="1" applyAlignment="1">
      <alignment horizontal="left" vertical="center" wrapText="1"/>
    </xf>
    <xf numFmtId="6" fontId="84" fillId="0" borderId="13" xfId="85" applyNumberFormat="1" applyFont="1" applyBorder="1" applyAlignment="1">
      <alignment vertical="top" wrapText="1"/>
    </xf>
    <xf numFmtId="0" fontId="14" fillId="0" borderId="11" xfId="0" applyFont="1" applyBorder="1" applyAlignment="1">
      <alignment vertical="top" wrapText="1"/>
    </xf>
    <xf numFmtId="166" fontId="84" fillId="0" borderId="54" xfId="0" applyNumberFormat="1" applyFont="1" applyBorder="1" applyAlignment="1">
      <alignment horizontal="right" vertical="top" wrapText="1"/>
    </xf>
    <xf numFmtId="9" fontId="0" fillId="0" borderId="0" xfId="0" applyNumberFormat="1"/>
    <xf numFmtId="173" fontId="81" fillId="0" borderId="0" xfId="92" applyNumberFormat="1"/>
    <xf numFmtId="1" fontId="0" fillId="0" borderId="0" xfId="0" applyNumberFormat="1"/>
    <xf numFmtId="0" fontId="43" fillId="6" borderId="0" xfId="84" applyFont="1" applyFill="1"/>
    <xf numFmtId="0" fontId="45" fillId="6" borderId="0" xfId="84" applyFill="1"/>
    <xf numFmtId="0" fontId="45" fillId="6" borderId="0" xfId="84" applyFill="1" applyProtection="1">
      <protection locked="0"/>
    </xf>
    <xf numFmtId="0" fontId="55" fillId="6" borderId="0" xfId="84" applyFont="1" applyFill="1"/>
    <xf numFmtId="0" fontId="52" fillId="6" borderId="0" xfId="84" applyFont="1" applyFill="1"/>
    <xf numFmtId="0" fontId="53" fillId="6" borderId="0" xfId="84" applyFont="1" applyFill="1"/>
    <xf numFmtId="0" fontId="54" fillId="6" borderId="0" xfId="84" applyFont="1" applyFill="1"/>
    <xf numFmtId="0" fontId="53" fillId="0" borderId="0" xfId="84" applyFont="1"/>
    <xf numFmtId="0" fontId="49" fillId="6" borderId="0" xfId="84" applyFont="1" applyFill="1" applyAlignment="1">
      <alignment horizontal="left" vertical="center"/>
    </xf>
    <xf numFmtId="0" fontId="51" fillId="6" borderId="0" xfId="84" applyFont="1" applyFill="1" applyAlignment="1">
      <alignment vertical="center"/>
    </xf>
    <xf numFmtId="0" fontId="48" fillId="7" borderId="21" xfId="84" applyFont="1" applyFill="1" applyBorder="1"/>
    <xf numFmtId="0" fontId="52" fillId="6" borderId="0" xfId="84" applyFont="1" applyFill="1" applyAlignment="1">
      <alignment vertical="center"/>
    </xf>
    <xf numFmtId="0" fontId="48" fillId="6" borderId="0" xfId="84" applyFont="1" applyFill="1"/>
    <xf numFmtId="0" fontId="49" fillId="6" borderId="0" xfId="84" applyFont="1" applyFill="1" applyAlignment="1">
      <alignment horizontal="right" vertical="center"/>
    </xf>
    <xf numFmtId="174" fontId="49" fillId="7" borderId="22" xfId="84" applyNumberFormat="1" applyFont="1" applyFill="1" applyBorder="1" applyAlignment="1">
      <alignment horizontal="right" vertical="center"/>
    </xf>
    <xf numFmtId="1" fontId="49" fillId="7" borderId="21" xfId="84" applyNumberFormat="1" applyFont="1" applyFill="1" applyBorder="1" applyAlignment="1">
      <alignment horizontal="right" vertical="center"/>
    </xf>
    <xf numFmtId="0" fontId="51" fillId="6" borderId="19" xfId="84" applyFont="1" applyFill="1" applyBorder="1" applyAlignment="1">
      <alignment vertical="center"/>
    </xf>
    <xf numFmtId="0" fontId="50" fillId="6" borderId="0" xfId="84" applyFont="1" applyFill="1" applyAlignment="1">
      <alignment horizontal="left" vertical="center"/>
    </xf>
    <xf numFmtId="0" fontId="45" fillId="5" borderId="0" xfId="84" applyFill="1"/>
    <xf numFmtId="4" fontId="45" fillId="5" borderId="0" xfId="84" applyNumberFormat="1" applyFill="1" applyAlignment="1">
      <alignment horizontal="left"/>
    </xf>
    <xf numFmtId="0" fontId="51" fillId="6" borderId="0" xfId="84" applyFont="1" applyFill="1" applyAlignment="1">
      <alignment horizontal="left" vertical="center"/>
    </xf>
    <xf numFmtId="0" fontId="49" fillId="7" borderId="21" xfId="84" applyFont="1" applyFill="1" applyBorder="1" applyAlignment="1">
      <alignment horizontal="left" vertical="center"/>
    </xf>
    <xf numFmtId="2" fontId="49" fillId="7" borderId="21" xfId="84" applyNumberFormat="1" applyFont="1" applyFill="1" applyBorder="1" applyAlignment="1">
      <alignment horizontal="right" vertical="center"/>
    </xf>
    <xf numFmtId="0" fontId="49" fillId="7" borderId="21" xfId="84" applyFont="1" applyFill="1" applyBorder="1" applyAlignment="1">
      <alignment horizontal="right" vertical="center"/>
    </xf>
    <xf numFmtId="168" fontId="49" fillId="7" borderId="21" xfId="84" applyNumberFormat="1" applyFont="1" applyFill="1" applyBorder="1" applyAlignment="1">
      <alignment horizontal="right" vertical="center"/>
    </xf>
    <xf numFmtId="3" fontId="49" fillId="7" borderId="21" xfId="84" applyNumberFormat="1" applyFont="1" applyFill="1" applyBorder="1" applyAlignment="1">
      <alignment horizontal="right" vertical="center"/>
    </xf>
    <xf numFmtId="0" fontId="49" fillId="6" borderId="0" xfId="84" applyFont="1" applyFill="1" applyAlignment="1" applyProtection="1">
      <alignment horizontal="left" vertical="center"/>
      <protection locked="0"/>
    </xf>
    <xf numFmtId="0" fontId="49" fillId="7" borderId="21" xfId="88" applyNumberFormat="1" applyFont="1" applyFill="1" applyBorder="1" applyAlignment="1" applyProtection="1">
      <alignment horizontal="left" vertical="center"/>
      <protection locked="0"/>
    </xf>
    <xf numFmtId="0" fontId="50" fillId="6" borderId="0" xfId="84" applyFont="1" applyFill="1" applyAlignment="1" applyProtection="1">
      <alignment horizontal="left" vertical="center"/>
      <protection locked="0"/>
    </xf>
    <xf numFmtId="172" fontId="49" fillId="7" borderId="21" xfId="88" applyNumberFormat="1" applyFont="1" applyFill="1" applyBorder="1" applyAlignment="1" applyProtection="1">
      <alignment horizontal="left" vertical="center"/>
    </xf>
    <xf numFmtId="172" fontId="49" fillId="7" borderId="21" xfId="88" applyNumberFormat="1" applyFont="1" applyFill="1" applyBorder="1" applyAlignment="1">
      <alignment horizontal="right" vertical="center"/>
    </xf>
    <xf numFmtId="172" fontId="49" fillId="7" borderId="21" xfId="88" applyNumberFormat="1" applyFont="1" applyFill="1" applyBorder="1" applyAlignment="1" applyProtection="1">
      <alignment horizontal="right" vertical="center"/>
    </xf>
    <xf numFmtId="0" fontId="49" fillId="6" borderId="0" xfId="84" applyFont="1" applyFill="1" applyAlignment="1">
      <alignment horizontal="left" vertical="center" indent="15"/>
    </xf>
    <xf numFmtId="0" fontId="45" fillId="5" borderId="0" xfId="84" applyFill="1" applyAlignment="1">
      <alignment wrapText="1"/>
    </xf>
    <xf numFmtId="0" fontId="59" fillId="15" borderId="25" xfId="84" applyFont="1" applyFill="1" applyBorder="1"/>
    <xf numFmtId="0" fontId="59" fillId="15" borderId="68" xfId="94" applyFont="1" applyFill="1" applyBorder="1"/>
    <xf numFmtId="0" fontId="60" fillId="7" borderId="0" xfId="94" applyFont="1" applyFill="1" applyAlignment="1">
      <alignment horizontal="left" vertical="center" wrapText="1"/>
    </xf>
    <xf numFmtId="0" fontId="57" fillId="9" borderId="0" xfId="94" applyFont="1" applyFill="1"/>
    <xf numFmtId="0" fontId="63" fillId="7" borderId="0" xfId="94" applyFont="1" applyFill="1" applyAlignment="1">
      <alignment horizontal="left" vertical="center" wrapText="1"/>
    </xf>
    <xf numFmtId="0" fontId="57" fillId="11" borderId="16" xfId="94" applyFont="1" applyFill="1" applyBorder="1" applyAlignment="1">
      <alignment vertical="center"/>
    </xf>
    <xf numFmtId="0" fontId="57" fillId="11" borderId="18" xfId="94" applyFont="1" applyFill="1" applyBorder="1" applyAlignment="1">
      <alignment vertical="center"/>
    </xf>
    <xf numFmtId="0" fontId="57" fillId="6" borderId="0" xfId="94" applyFont="1" applyFill="1"/>
    <xf numFmtId="0" fontId="45" fillId="0" borderId="0" xfId="84" quotePrefix="1" applyAlignment="1">
      <alignment vertical="center"/>
    </xf>
    <xf numFmtId="0" fontId="45" fillId="0" borderId="0" xfId="84" applyAlignment="1">
      <alignment vertical="center"/>
    </xf>
    <xf numFmtId="0" fontId="57" fillId="8" borderId="0" xfId="84" applyFont="1" applyFill="1"/>
    <xf numFmtId="0" fontId="57" fillId="7" borderId="0" xfId="84" applyFont="1" applyFill="1"/>
    <xf numFmtId="0" fontId="57" fillId="0" borderId="0" xfId="84" applyFont="1"/>
    <xf numFmtId="0" fontId="74" fillId="12" borderId="0" xfId="84" applyFont="1" applyFill="1" applyAlignment="1">
      <alignment horizontal="left" vertical="center"/>
    </xf>
    <xf numFmtId="0" fontId="70" fillId="12" borderId="0" xfId="84" applyFont="1" applyFill="1" applyAlignment="1">
      <alignment vertical="center"/>
    </xf>
    <xf numFmtId="0" fontId="62" fillId="12" borderId="0" xfId="84" applyFont="1" applyFill="1" applyAlignment="1">
      <alignment vertical="center"/>
    </xf>
    <xf numFmtId="0" fontId="69" fillId="12" borderId="0" xfId="84" applyFont="1" applyFill="1" applyAlignment="1">
      <alignment horizontal="left" vertical="center"/>
    </xf>
    <xf numFmtId="0" fontId="62" fillId="0" borderId="0" xfId="84" applyFont="1"/>
    <xf numFmtId="0" fontId="57" fillId="12" borderId="0" xfId="84" applyFont="1" applyFill="1" applyAlignment="1">
      <alignment vertical="center"/>
    </xf>
    <xf numFmtId="0" fontId="71" fillId="12" borderId="0" xfId="84" applyFont="1" applyFill="1" applyAlignment="1">
      <alignment horizontal="left" vertical="center"/>
    </xf>
    <xf numFmtId="0" fontId="62" fillId="0" borderId="0" xfId="91" applyFill="1" applyBorder="1" applyAlignment="1">
      <alignment vertical="center" wrapText="1"/>
    </xf>
    <xf numFmtId="0" fontId="62" fillId="0" borderId="0" xfId="91" applyFill="1" applyBorder="1" applyAlignment="1">
      <alignment horizontal="center" vertical="center" wrapText="1"/>
    </xf>
    <xf numFmtId="0" fontId="62" fillId="0" borderId="0" xfId="84" applyFont="1" applyAlignment="1">
      <alignment vertical="center"/>
    </xf>
    <xf numFmtId="0" fontId="70" fillId="0" borderId="0" xfId="84" applyFont="1" applyAlignment="1">
      <alignment vertical="center"/>
    </xf>
    <xf numFmtId="0" fontId="62" fillId="12" borderId="0" xfId="84" applyFont="1" applyFill="1" applyAlignment="1">
      <alignment horizontal="left" vertical="center"/>
    </xf>
    <xf numFmtId="0" fontId="71" fillId="12" borderId="0" xfId="84" applyFont="1" applyFill="1" applyAlignment="1">
      <alignment vertical="center"/>
    </xf>
    <xf numFmtId="0" fontId="88" fillId="12" borderId="0" xfId="84" applyFont="1" applyFill="1" applyAlignment="1">
      <alignment vertical="center"/>
    </xf>
    <xf numFmtId="0" fontId="62" fillId="8" borderId="0" xfId="84" applyFont="1" applyFill="1" applyAlignment="1">
      <alignment horizontal="center" vertical="center"/>
    </xf>
    <xf numFmtId="0" fontId="62" fillId="8" borderId="0" xfId="84" applyFont="1" applyFill="1" applyAlignment="1">
      <alignment vertical="center"/>
    </xf>
    <xf numFmtId="168" fontId="71" fillId="8" borderId="0" xfId="84" applyNumberFormat="1" applyFont="1" applyFill="1" applyAlignment="1">
      <alignment horizontal="center" vertical="center"/>
    </xf>
    <xf numFmtId="0" fontId="71" fillId="12" borderId="0" xfId="84" applyFont="1" applyFill="1" applyAlignment="1">
      <alignment horizontal="right" vertical="center"/>
    </xf>
    <xf numFmtId="0" fontId="57" fillId="12" borderId="0" xfId="84" applyFont="1" applyFill="1" applyAlignment="1">
      <alignment horizontal="center" vertical="center"/>
    </xf>
    <xf numFmtId="9" fontId="71" fillId="12" borderId="0" xfId="89" applyFont="1" applyFill="1" applyBorder="1" applyAlignment="1" applyProtection="1">
      <alignment vertical="center"/>
    </xf>
    <xf numFmtId="0" fontId="59" fillId="12" borderId="0" xfId="84" applyFont="1" applyFill="1" applyAlignment="1">
      <alignment vertical="center"/>
    </xf>
    <xf numFmtId="0" fontId="62" fillId="12" borderId="0" xfId="84" applyFont="1" applyFill="1" applyAlignment="1">
      <alignment horizontal="center" vertical="center"/>
    </xf>
    <xf numFmtId="0" fontId="62" fillId="12" borderId="0" xfId="84" applyFont="1" applyFill="1"/>
    <xf numFmtId="0" fontId="93" fillId="12" borderId="0" xfId="84" applyFont="1" applyFill="1"/>
    <xf numFmtId="0" fontId="57" fillId="12" borderId="0" xfId="84" applyFont="1" applyFill="1"/>
    <xf numFmtId="0" fontId="93" fillId="12" borderId="0" xfId="84" applyFont="1" applyFill="1" applyAlignment="1">
      <alignment vertical="center"/>
    </xf>
    <xf numFmtId="0" fontId="62" fillId="12" borderId="0" xfId="84" applyFont="1" applyFill="1" applyAlignment="1">
      <alignment vertical="center" wrapText="1"/>
    </xf>
    <xf numFmtId="2" fontId="62" fillId="12" borderId="0" xfId="84" applyNumberFormat="1" applyFont="1" applyFill="1" applyAlignment="1">
      <alignment vertical="center"/>
    </xf>
    <xf numFmtId="0" fontId="62" fillId="12" borderId="0" xfId="84" applyFont="1" applyFill="1" applyAlignment="1">
      <alignment horizontal="center" vertical="top" wrapText="1"/>
    </xf>
    <xf numFmtId="0" fontId="94" fillId="12" borderId="0" xfId="84" applyFont="1" applyFill="1" applyAlignment="1">
      <alignment vertical="top"/>
    </xf>
    <xf numFmtId="0" fontId="71" fillId="12" borderId="0" xfId="84" applyFont="1" applyFill="1" applyAlignment="1">
      <alignment horizontal="center" vertical="center"/>
    </xf>
    <xf numFmtId="0" fontId="62" fillId="12" borderId="0" xfId="84" applyFont="1" applyFill="1" applyAlignment="1">
      <alignment vertical="top" wrapText="1"/>
    </xf>
    <xf numFmtId="0" fontId="70" fillId="12" borderId="0" xfId="84" applyFont="1" applyFill="1" applyAlignment="1">
      <alignment horizontal="center" vertical="center"/>
    </xf>
    <xf numFmtId="0" fontId="82" fillId="12" borderId="0" xfId="84" applyFont="1" applyFill="1" applyAlignment="1">
      <alignment vertical="center"/>
    </xf>
    <xf numFmtId="2" fontId="57" fillId="12" borderId="0" xfId="84" applyNumberFormat="1" applyFont="1" applyFill="1" applyAlignment="1">
      <alignment horizontal="left" vertical="center"/>
    </xf>
    <xf numFmtId="2" fontId="70" fillId="12" borderId="0" xfId="84" applyNumberFormat="1" applyFont="1" applyFill="1" applyAlignment="1">
      <alignment horizontal="left" vertical="center"/>
    </xf>
    <xf numFmtId="0" fontId="62" fillId="12" borderId="0" xfId="84" applyFont="1" applyFill="1" applyAlignment="1">
      <alignment horizontal="right" vertical="center"/>
    </xf>
    <xf numFmtId="0" fontId="71" fillId="0" borderId="0" xfId="84" applyFont="1"/>
    <xf numFmtId="0" fontId="59" fillId="12" borderId="0" xfId="84" applyFont="1" applyFill="1" applyAlignment="1">
      <alignment horizontal="center" vertical="center"/>
    </xf>
    <xf numFmtId="2" fontId="57" fillId="12" borderId="0" xfId="84" applyNumberFormat="1" applyFont="1" applyFill="1" applyAlignment="1">
      <alignment vertical="center"/>
    </xf>
    <xf numFmtId="0" fontId="62" fillId="20" borderId="77" xfId="84" applyFont="1" applyFill="1" applyBorder="1" applyAlignment="1">
      <alignment vertical="top" wrapText="1"/>
    </xf>
    <xf numFmtId="0" fontId="62" fillId="6" borderId="27" xfId="84" applyFont="1" applyFill="1" applyBorder="1" applyAlignment="1">
      <alignment horizontal="center" vertical="center"/>
    </xf>
    <xf numFmtId="49" fontId="62" fillId="12" borderId="27" xfId="84" applyNumberFormat="1" applyFont="1" applyFill="1" applyBorder="1" applyAlignment="1">
      <alignment horizontal="center" vertical="center"/>
    </xf>
    <xf numFmtId="49" fontId="62" fillId="7" borderId="27" xfId="84" applyNumberFormat="1" applyFont="1" applyFill="1" applyBorder="1" applyAlignment="1">
      <alignment horizontal="center" vertical="center"/>
    </xf>
    <xf numFmtId="0" fontId="71" fillId="17" borderId="27" xfId="84" applyFont="1" applyFill="1" applyBorder="1" applyAlignment="1">
      <alignment horizontal="center" vertical="center" wrapText="1"/>
    </xf>
    <xf numFmtId="0" fontId="71" fillId="17" borderId="27" xfId="84" applyFont="1" applyFill="1" applyBorder="1" applyAlignment="1">
      <alignment horizontal="center" vertical="center"/>
    </xf>
    <xf numFmtId="0" fontId="78" fillId="6" borderId="27" xfId="84" applyFont="1" applyFill="1" applyBorder="1" applyAlignment="1">
      <alignment vertical="center" wrapText="1"/>
    </xf>
    <xf numFmtId="3" fontId="62" fillId="13" borderId="27" xfId="84" applyNumberFormat="1" applyFont="1" applyFill="1" applyBorder="1" applyAlignment="1" applyProtection="1">
      <alignment horizontal="center" vertical="center" shrinkToFit="1"/>
      <protection locked="0"/>
    </xf>
    <xf numFmtId="0" fontId="79" fillId="6" borderId="27" xfId="84" applyFont="1" applyFill="1" applyBorder="1" applyAlignment="1">
      <alignment horizontal="left" vertical="center" wrapText="1"/>
    </xf>
    <xf numFmtId="0" fontId="78" fillId="6" borderId="27" xfId="84" applyFont="1" applyFill="1" applyBorder="1" applyAlignment="1">
      <alignment horizontal="left" vertical="center"/>
    </xf>
    <xf numFmtId="2" fontId="62" fillId="12" borderId="27" xfId="84" applyNumberFormat="1" applyFont="1" applyFill="1" applyBorder="1" applyAlignment="1">
      <alignment horizontal="center" vertical="center" shrinkToFit="1"/>
    </xf>
    <xf numFmtId="0" fontId="79" fillId="6" borderId="27" xfId="84" applyFont="1" applyFill="1" applyBorder="1" applyAlignment="1">
      <alignment horizontal="left" vertical="center"/>
    </xf>
    <xf numFmtId="3" fontId="71" fillId="13" borderId="27" xfId="84" applyNumberFormat="1" applyFont="1" applyFill="1" applyBorder="1" applyAlignment="1" applyProtection="1">
      <alignment horizontal="center" vertical="center" shrinkToFit="1"/>
      <protection locked="0"/>
    </xf>
    <xf numFmtId="0" fontId="79" fillId="6" borderId="27" xfId="84" applyFont="1" applyFill="1" applyBorder="1" applyAlignment="1">
      <alignment horizontal="center" vertical="center" wrapText="1"/>
    </xf>
    <xf numFmtId="0" fontId="79" fillId="6" borderId="27" xfId="84" quotePrefix="1" applyFont="1" applyFill="1" applyBorder="1" applyAlignment="1">
      <alignment horizontal="center" vertical="center" wrapText="1"/>
    </xf>
    <xf numFmtId="0" fontId="62" fillId="13" borderId="27" xfId="84" applyFont="1" applyFill="1" applyBorder="1" applyAlignment="1" applyProtection="1">
      <alignment horizontal="center" vertical="center" shrinkToFit="1"/>
      <protection locked="0"/>
    </xf>
    <xf numFmtId="3" fontId="62" fillId="12" borderId="27" xfId="84" applyNumberFormat="1" applyFont="1" applyFill="1" applyBorder="1" applyAlignment="1">
      <alignment horizontal="center" vertical="center"/>
    </xf>
    <xf numFmtId="2" fontId="62" fillId="12" borderId="27" xfId="84" applyNumberFormat="1" applyFont="1" applyFill="1" applyBorder="1" applyAlignment="1">
      <alignment horizontal="center" vertical="center"/>
    </xf>
    <xf numFmtId="0" fontId="62" fillId="6" borderId="27" xfId="84" applyFont="1" applyFill="1" applyBorder="1" applyAlignment="1">
      <alignment horizontal="left" vertical="center"/>
    </xf>
    <xf numFmtId="49" fontId="62" fillId="12" borderId="0" xfId="84" applyNumberFormat="1" applyFont="1" applyFill="1" applyAlignment="1">
      <alignment vertical="center"/>
    </xf>
    <xf numFmtId="0" fontId="14" fillId="0" borderId="7" xfId="0" applyFont="1" applyBorder="1" applyAlignment="1">
      <alignment horizontal="center" wrapText="1"/>
    </xf>
    <xf numFmtId="0" fontId="98" fillId="12" borderId="0" xfId="0" applyFont="1" applyFill="1" applyAlignment="1">
      <alignment vertical="center"/>
    </xf>
    <xf numFmtId="2" fontId="98" fillId="12" borderId="0" xfId="0" applyNumberFormat="1" applyFont="1" applyFill="1" applyAlignment="1">
      <alignment vertical="center"/>
    </xf>
    <xf numFmtId="0" fontId="71" fillId="17" borderId="0" xfId="84" applyFont="1" applyFill="1" applyAlignment="1">
      <alignment vertical="center"/>
    </xf>
    <xf numFmtId="0" fontId="45" fillId="17" borderId="0" xfId="84" applyFill="1"/>
    <xf numFmtId="0" fontId="62" fillId="17" borderId="0" xfId="84" applyFont="1" applyFill="1" applyAlignment="1">
      <alignment horizontal="center" vertical="center"/>
    </xf>
    <xf numFmtId="0" fontId="62" fillId="17" borderId="0" xfId="84" applyFont="1" applyFill="1" applyAlignment="1">
      <alignment vertical="center"/>
    </xf>
    <xf numFmtId="0" fontId="62" fillId="17" borderId="69" xfId="84" applyFont="1" applyFill="1" applyBorder="1" applyAlignment="1">
      <alignment horizontal="center" vertical="center"/>
    </xf>
    <xf numFmtId="0" fontId="62" fillId="17" borderId="69" xfId="84" applyFont="1" applyFill="1" applyBorder="1" applyAlignment="1">
      <alignment vertical="center"/>
    </xf>
    <xf numFmtId="0" fontId="62" fillId="17" borderId="69" xfId="84" applyFont="1" applyFill="1" applyBorder="1" applyAlignment="1">
      <alignment horizontal="right" vertical="center"/>
    </xf>
    <xf numFmtId="0" fontId="62" fillId="17" borderId="0" xfId="84" applyFont="1" applyFill="1" applyAlignment="1">
      <alignment horizontal="right" vertical="center"/>
    </xf>
    <xf numFmtId="0" fontId="71" fillId="17" borderId="0" xfId="84" applyFont="1" applyFill="1" applyAlignment="1">
      <alignment horizontal="left" vertical="center"/>
    </xf>
    <xf numFmtId="0" fontId="62" fillId="17" borderId="0" xfId="84" quotePrefix="1" applyFont="1" applyFill="1" applyAlignment="1">
      <alignment horizontal="right" vertical="center"/>
    </xf>
    <xf numFmtId="0" fontId="71" fillId="17" borderId="0" xfId="84" applyFont="1" applyFill="1" applyAlignment="1">
      <alignment horizontal="center" vertical="center"/>
    </xf>
    <xf numFmtId="0" fontId="62" fillId="17" borderId="69" xfId="84" applyFont="1" applyFill="1" applyBorder="1" applyAlignment="1">
      <alignment horizontal="left" vertical="center"/>
    </xf>
    <xf numFmtId="0" fontId="62" fillId="17" borderId="0" xfId="84" applyFont="1" applyFill="1" applyAlignment="1">
      <alignment horizontal="left" vertical="center"/>
    </xf>
    <xf numFmtId="0" fontId="57" fillId="17" borderId="0" xfId="84" applyFont="1" applyFill="1" applyAlignment="1">
      <alignment vertical="center"/>
    </xf>
    <xf numFmtId="49" fontId="62" fillId="17" borderId="0" xfId="84" applyNumberFormat="1" applyFont="1" applyFill="1" applyAlignment="1">
      <alignment horizontal="right" vertical="center"/>
    </xf>
    <xf numFmtId="9" fontId="62" fillId="17" borderId="0" xfId="83" applyFont="1" applyFill="1" applyAlignment="1">
      <alignment horizontal="center" vertical="center"/>
    </xf>
    <xf numFmtId="0" fontId="71" fillId="17" borderId="0" xfId="84" applyFont="1" applyFill="1" applyAlignment="1">
      <alignment horizontal="right" vertical="center"/>
    </xf>
    <xf numFmtId="0" fontId="62" fillId="17" borderId="88" xfId="84" applyFont="1" applyFill="1" applyBorder="1" applyAlignment="1">
      <alignment vertical="center"/>
    </xf>
    <xf numFmtId="0" fontId="62" fillId="17" borderId="88" xfId="84" applyFont="1" applyFill="1" applyBorder="1" applyAlignment="1">
      <alignment horizontal="right" vertical="center"/>
    </xf>
    <xf numFmtId="49" fontId="62" fillId="17" borderId="88" xfId="84" applyNumberFormat="1" applyFont="1" applyFill="1" applyBorder="1" applyAlignment="1">
      <alignment horizontal="right" vertical="center"/>
    </xf>
    <xf numFmtId="0" fontId="62" fillId="13" borderId="88" xfId="84" applyFont="1" applyFill="1" applyBorder="1" applyAlignment="1" applyProtection="1">
      <alignment vertical="center"/>
      <protection locked="0"/>
    </xf>
    <xf numFmtId="0" fontId="62" fillId="17" borderId="88" xfId="84" applyFont="1" applyFill="1" applyBorder="1" applyAlignment="1">
      <alignment horizontal="center" vertical="center"/>
    </xf>
    <xf numFmtId="0" fontId="71" fillId="17" borderId="88" xfId="84" applyFont="1" applyFill="1" applyBorder="1" applyAlignment="1">
      <alignment horizontal="left" vertical="center"/>
    </xf>
    <xf numFmtId="0" fontId="62" fillId="13" borderId="88" xfId="84" applyFont="1" applyFill="1" applyBorder="1" applyAlignment="1" applyProtection="1">
      <alignment horizontal="center" vertical="center"/>
      <protection locked="0"/>
    </xf>
    <xf numFmtId="0" fontId="62" fillId="17" borderId="88" xfId="84" applyFont="1" applyFill="1" applyBorder="1" applyAlignment="1">
      <alignment horizontal="left" vertical="center"/>
    </xf>
    <xf numFmtId="0" fontId="77" fillId="16" borderId="88" xfId="84" applyFont="1" applyFill="1" applyBorder="1" applyAlignment="1">
      <alignment horizontal="center" vertical="center" wrapText="1"/>
    </xf>
    <xf numFmtId="0" fontId="62" fillId="12" borderId="88" xfId="84" applyFont="1" applyFill="1" applyBorder="1" applyAlignment="1">
      <alignment horizontal="center" vertical="center"/>
    </xf>
    <xf numFmtId="3" fontId="62" fillId="13" borderId="88" xfId="84" applyNumberFormat="1" applyFont="1" applyFill="1" applyBorder="1" applyAlignment="1" applyProtection="1">
      <alignment horizontal="center" vertical="center"/>
      <protection locked="0"/>
    </xf>
    <xf numFmtId="2" fontId="62" fillId="12" borderId="88" xfId="84" applyNumberFormat="1" applyFont="1" applyFill="1" applyBorder="1" applyAlignment="1">
      <alignment horizontal="center" vertical="center"/>
    </xf>
    <xf numFmtId="3" fontId="62" fillId="12" borderId="88" xfId="84" applyNumberFormat="1" applyFont="1" applyFill="1" applyBorder="1" applyAlignment="1">
      <alignment horizontal="center" vertical="center"/>
    </xf>
    <xf numFmtId="0" fontId="62" fillId="17" borderId="0" xfId="84" applyFont="1" applyFill="1" applyAlignment="1">
      <alignment vertical="center" wrapText="1"/>
    </xf>
    <xf numFmtId="3" fontId="62" fillId="17" borderId="88" xfId="84" applyNumberFormat="1" applyFont="1" applyFill="1" applyBorder="1" applyAlignment="1">
      <alignment vertical="center"/>
    </xf>
    <xf numFmtId="0" fontId="62" fillId="17" borderId="88" xfId="84" quotePrefix="1" applyFont="1" applyFill="1" applyBorder="1" applyAlignment="1">
      <alignment horizontal="right" vertical="center"/>
    </xf>
    <xf numFmtId="3" fontId="62" fillId="7" borderId="88" xfId="84" applyNumberFormat="1" applyFont="1" applyFill="1" applyBorder="1" applyAlignment="1" applyProtection="1">
      <alignment horizontal="center" vertical="center"/>
      <protection locked="0"/>
    </xf>
    <xf numFmtId="3" fontId="62" fillId="7" borderId="88" xfId="84" applyNumberFormat="1" applyFont="1" applyFill="1" applyBorder="1" applyAlignment="1">
      <alignment horizontal="center" vertical="center"/>
    </xf>
    <xf numFmtId="1" fontId="62" fillId="12" borderId="88" xfId="84" quotePrefix="1" applyNumberFormat="1" applyFont="1" applyFill="1" applyBorder="1" applyAlignment="1">
      <alignment horizontal="center" vertical="center"/>
    </xf>
    <xf numFmtId="2" fontId="62" fillId="17" borderId="0" xfId="84" applyNumberFormat="1" applyFont="1" applyFill="1" applyAlignment="1">
      <alignment horizontal="left" vertical="center"/>
    </xf>
    <xf numFmtId="0" fontId="62" fillId="17" borderId="36" xfId="84" applyFont="1" applyFill="1" applyBorder="1" applyAlignment="1">
      <alignment horizontal="center" vertical="center"/>
    </xf>
    <xf numFmtId="0" fontId="62" fillId="17" borderId="36" xfId="84" applyFont="1" applyFill="1" applyBorder="1" applyAlignment="1">
      <alignment vertical="center"/>
    </xf>
    <xf numFmtId="0" fontId="62" fillId="17" borderId="36" xfId="84" applyFont="1" applyFill="1" applyBorder="1" applyAlignment="1">
      <alignment horizontal="left" vertical="center"/>
    </xf>
    <xf numFmtId="0" fontId="62" fillId="17" borderId="36" xfId="84" applyFont="1" applyFill="1" applyBorder="1" applyAlignment="1">
      <alignment horizontal="right" vertical="center"/>
    </xf>
    <xf numFmtId="1" fontId="62" fillId="17" borderId="36" xfId="84" applyNumberFormat="1" applyFont="1" applyFill="1" applyBorder="1" applyAlignment="1">
      <alignment horizontal="left" vertical="center"/>
    </xf>
    <xf numFmtId="0" fontId="71" fillId="17" borderId="36" xfId="84" applyFont="1" applyFill="1" applyBorder="1" applyAlignment="1">
      <alignment horizontal="center" vertical="center"/>
    </xf>
    <xf numFmtId="1" fontId="62" fillId="17" borderId="0" xfId="84" applyNumberFormat="1" applyFont="1" applyFill="1" applyAlignment="1">
      <alignment horizontal="left" vertical="center"/>
    </xf>
    <xf numFmtId="49" fontId="71" fillId="17" borderId="0" xfId="84" applyNumberFormat="1" applyFont="1" applyFill="1" applyAlignment="1">
      <alignment horizontal="center" vertical="center"/>
    </xf>
    <xf numFmtId="2" fontId="71" fillId="17" borderId="0" xfId="84" applyNumberFormat="1" applyFont="1" applyFill="1" applyAlignment="1">
      <alignment horizontal="center" vertical="center"/>
    </xf>
    <xf numFmtId="49" fontId="62" fillId="17" borderId="0" xfId="84" applyNumberFormat="1" applyFont="1" applyFill="1" applyAlignment="1">
      <alignment horizontal="left" vertical="center"/>
    </xf>
    <xf numFmtId="0" fontId="62" fillId="17" borderId="36" xfId="84" applyFont="1" applyFill="1" applyBorder="1" applyAlignment="1">
      <alignment vertical="center" wrapText="1"/>
    </xf>
    <xf numFmtId="2" fontId="71" fillId="17" borderId="36" xfId="84" applyNumberFormat="1" applyFont="1" applyFill="1" applyBorder="1" applyAlignment="1">
      <alignment horizontal="center" vertical="center"/>
    </xf>
    <xf numFmtId="2" fontId="62" fillId="17" borderId="0" xfId="84" applyNumberFormat="1" applyFont="1" applyFill="1" applyAlignment="1">
      <alignment horizontal="center" vertical="center"/>
    </xf>
    <xf numFmtId="0" fontId="71" fillId="17" borderId="0" xfId="96" applyFont="1" applyFill="1" applyAlignment="1">
      <alignment horizontal="center" vertical="center"/>
    </xf>
    <xf numFmtId="0" fontId="62" fillId="17" borderId="0" xfId="96" applyFont="1" applyFill="1" applyAlignment="1">
      <alignment horizontal="left" vertical="center"/>
    </xf>
    <xf numFmtId="171" fontId="62" fillId="17" borderId="0" xfId="96" applyNumberFormat="1" applyFont="1" applyFill="1" applyAlignment="1">
      <alignment horizontal="center" vertical="center"/>
    </xf>
    <xf numFmtId="0" fontId="62" fillId="17" borderId="0" xfId="96" applyFont="1" applyFill="1" applyAlignment="1">
      <alignment horizontal="right" vertical="center"/>
    </xf>
    <xf numFmtId="0" fontId="71" fillId="17" borderId="88" xfId="84" applyFont="1" applyFill="1" applyBorder="1" applyAlignment="1">
      <alignment horizontal="right" vertical="center"/>
    </xf>
    <xf numFmtId="9" fontId="71" fillId="17" borderId="0" xfId="89" applyFont="1" applyFill="1" applyBorder="1" applyAlignment="1" applyProtection="1">
      <alignment vertical="center"/>
    </xf>
    <xf numFmtId="0" fontId="41" fillId="0" borderId="89" xfId="0" quotePrefix="1" applyFont="1" applyBorder="1" applyAlignment="1">
      <alignment horizontal="left"/>
    </xf>
    <xf numFmtId="0" fontId="18" fillId="0" borderId="90" xfId="0" applyFont="1" applyBorder="1"/>
    <xf numFmtId="0" fontId="10" fillId="0" borderId="91" xfId="0" applyFont="1" applyBorder="1"/>
    <xf numFmtId="0" fontId="10" fillId="0" borderId="92" xfId="0" applyFont="1" applyBorder="1"/>
    <xf numFmtId="0" fontId="99" fillId="17" borderId="0" xfId="96" applyFont="1" applyFill="1" applyAlignment="1">
      <alignment horizontal="left" vertical="center"/>
    </xf>
    <xf numFmtId="165" fontId="12" fillId="0" borderId="53" xfId="85" applyNumberFormat="1" applyFont="1" applyBorder="1" applyAlignment="1">
      <alignment horizontal="right" wrapText="1"/>
    </xf>
    <xf numFmtId="0" fontId="14" fillId="0" borderId="21" xfId="0" applyFont="1" applyBorder="1" applyAlignment="1">
      <alignment wrapText="1"/>
    </xf>
    <xf numFmtId="0" fontId="84" fillId="0" borderId="94" xfId="0" applyFont="1" applyBorder="1" applyAlignment="1">
      <alignment wrapText="1"/>
    </xf>
    <xf numFmtId="0" fontId="14" fillId="0" borderId="94" xfId="0" applyFont="1" applyBorder="1" applyAlignment="1">
      <alignment horizontal="center" wrapText="1"/>
    </xf>
    <xf numFmtId="0" fontId="14" fillId="0" borderId="94" xfId="0" applyFont="1" applyBorder="1" applyAlignment="1">
      <alignment wrapText="1"/>
    </xf>
    <xf numFmtId="165" fontId="14" fillId="0" borderId="95" xfId="85" applyNumberFormat="1" applyFont="1" applyBorder="1" applyAlignment="1">
      <alignment horizontal="right" wrapText="1"/>
    </xf>
    <xf numFmtId="0" fontId="84" fillId="0" borderId="97" xfId="0" applyFont="1" applyBorder="1" applyAlignment="1">
      <alignment wrapText="1"/>
    </xf>
    <xf numFmtId="0" fontId="14" fillId="0" borderId="97" xfId="0" applyFont="1" applyBorder="1" applyAlignment="1">
      <alignment horizontal="center" wrapText="1"/>
    </xf>
    <xf numFmtId="0" fontId="14" fillId="0" borderId="97" xfId="0" applyFont="1" applyBorder="1" applyAlignment="1">
      <alignment wrapText="1"/>
    </xf>
    <xf numFmtId="165" fontId="14" fillId="0" borderId="98" xfId="85" applyNumberFormat="1" applyFont="1" applyBorder="1" applyAlignment="1">
      <alignment horizontal="right" wrapText="1"/>
    </xf>
    <xf numFmtId="0" fontId="45" fillId="21" borderId="0" xfId="84" applyFill="1" applyAlignment="1">
      <alignment wrapText="1"/>
    </xf>
    <xf numFmtId="0" fontId="45" fillId="21" borderId="0" xfId="84" applyFill="1"/>
    <xf numFmtId="0" fontId="71" fillId="17" borderId="0" xfId="96" applyFont="1" applyFill="1" applyAlignment="1">
      <alignment horizontal="left" vertical="center"/>
    </xf>
    <xf numFmtId="0" fontId="101" fillId="17" borderId="0" xfId="96" applyFont="1" applyFill="1" applyAlignment="1">
      <alignment horizontal="left" vertical="center"/>
    </xf>
    <xf numFmtId="0" fontId="101" fillId="17" borderId="0" xfId="84" applyFont="1" applyFill="1" applyAlignment="1">
      <alignment vertical="center"/>
    </xf>
    <xf numFmtId="0" fontId="103" fillId="0" borderId="5" xfId="0" applyFont="1" applyBorder="1" applyAlignment="1">
      <alignment wrapText="1"/>
    </xf>
    <xf numFmtId="0" fontId="105" fillId="0" borderId="5" xfId="0" applyFont="1" applyBorder="1" applyAlignment="1">
      <alignment wrapText="1"/>
    </xf>
    <xf numFmtId="0" fontId="103" fillId="0" borderId="5" xfId="0" applyFont="1" applyBorder="1" applyAlignment="1">
      <alignment horizontal="center" wrapText="1"/>
    </xf>
    <xf numFmtId="165" fontId="103" fillId="0" borderId="53" xfId="85" applyNumberFormat="1" applyFont="1" applyBorder="1" applyAlignment="1">
      <alignment horizontal="right" wrapText="1"/>
    </xf>
    <xf numFmtId="0" fontId="0" fillId="0" borderId="0" xfId="0" quotePrefix="1" applyFill="1"/>
    <xf numFmtId="0" fontId="11" fillId="0" borderId="44" xfId="0" applyFont="1" applyBorder="1" applyAlignment="1" applyProtection="1">
      <alignment horizontal="left" vertical="top"/>
      <protection locked="0"/>
    </xf>
    <xf numFmtId="0" fontId="14" fillId="0" borderId="5" xfId="0" applyFont="1" applyBorder="1" applyAlignment="1" applyProtection="1">
      <alignment wrapText="1"/>
      <protection locked="0"/>
    </xf>
    <xf numFmtId="1" fontId="14" fillId="0" borderId="5" xfId="0" applyNumberFormat="1" applyFont="1" applyBorder="1" applyAlignment="1" applyProtection="1">
      <alignment wrapText="1"/>
      <protection locked="0"/>
    </xf>
    <xf numFmtId="165" fontId="14" fillId="0" borderId="53" xfId="85" applyNumberFormat="1" applyFont="1" applyBorder="1" applyAlignment="1" applyProtection="1">
      <alignment horizontal="right" wrapText="1"/>
      <protection locked="0"/>
    </xf>
    <xf numFmtId="0" fontId="14" fillId="0" borderId="58" xfId="0" applyFont="1" applyBorder="1" applyAlignment="1" applyProtection="1">
      <alignment wrapText="1"/>
      <protection locked="0"/>
    </xf>
    <xf numFmtId="165" fontId="14" fillId="0" borderId="59" xfId="85" applyNumberFormat="1" applyFont="1" applyBorder="1" applyAlignment="1" applyProtection="1">
      <alignment horizontal="right" wrapText="1"/>
      <protection locked="0"/>
    </xf>
    <xf numFmtId="0" fontId="14" fillId="0" borderId="94" xfId="0" applyFont="1" applyBorder="1" applyAlignment="1" applyProtection="1">
      <alignment wrapText="1"/>
      <protection locked="0"/>
    </xf>
    <xf numFmtId="0" fontId="14" fillId="0" borderId="97" xfId="0" applyFont="1" applyBorder="1" applyAlignment="1" applyProtection="1">
      <alignment wrapText="1"/>
      <protection locked="0"/>
    </xf>
    <xf numFmtId="0" fontId="21" fillId="7" borderId="0" xfId="97" applyFill="1"/>
    <xf numFmtId="3" fontId="62" fillId="17" borderId="69" xfId="84" applyNumberFormat="1" applyFont="1" applyFill="1" applyBorder="1" applyAlignment="1" applyProtection="1">
      <alignment horizontal="right" vertical="center"/>
    </xf>
    <xf numFmtId="3" fontId="62" fillId="17" borderId="0" xfId="84" applyNumberFormat="1" applyFont="1" applyFill="1" applyAlignment="1" applyProtection="1">
      <alignment horizontal="right" vertical="center"/>
    </xf>
    <xf numFmtId="0" fontId="62" fillId="17" borderId="69" xfId="84" applyFont="1" applyFill="1" applyBorder="1" applyAlignment="1" applyProtection="1">
      <alignment horizontal="right" vertical="center"/>
    </xf>
    <xf numFmtId="0" fontId="62" fillId="17" borderId="0" xfId="84" applyFont="1" applyFill="1" applyAlignment="1" applyProtection="1">
      <alignment horizontal="right" vertical="center"/>
    </xf>
    <xf numFmtId="3" fontId="62" fillId="12" borderId="88" xfId="84" applyNumberFormat="1" applyFont="1" applyFill="1" applyBorder="1" applyAlignment="1" applyProtection="1">
      <alignment horizontal="center" vertical="center"/>
    </xf>
    <xf numFmtId="0" fontId="104" fillId="0" borderId="55" xfId="0" applyFont="1" applyBorder="1"/>
    <xf numFmtId="0" fontId="104" fillId="0" borderId="5" xfId="0" applyFont="1" applyBorder="1"/>
    <xf numFmtId="0" fontId="27" fillId="0" borderId="56" xfId="0" applyFont="1" applyBorder="1" applyAlignment="1">
      <alignment wrapText="1"/>
    </xf>
    <xf numFmtId="0" fontId="27" fillId="0" borderId="7" xfId="0" applyFont="1" applyBorder="1" applyAlignment="1">
      <alignment wrapText="1"/>
    </xf>
    <xf numFmtId="6" fontId="84" fillId="0" borderId="65" xfId="85" applyNumberFormat="1" applyFont="1" applyBorder="1" applyAlignment="1">
      <alignment horizontal="right" vertical="center" wrapText="1"/>
    </xf>
    <xf numFmtId="6" fontId="84" fillId="0" borderId="67" xfId="85" applyNumberFormat="1" applyFont="1" applyBorder="1" applyAlignment="1">
      <alignment horizontal="right" vertical="center" wrapText="1"/>
    </xf>
    <xf numFmtId="0" fontId="14" fillId="0" borderId="64" xfId="0" applyFont="1" applyBorder="1" applyAlignment="1">
      <alignment horizontal="left" vertical="top" wrapText="1"/>
    </xf>
    <xf numFmtId="0" fontId="14" fillId="0" borderId="66" xfId="0" applyFont="1" applyBorder="1" applyAlignment="1">
      <alignment horizontal="left" vertical="top" wrapText="1"/>
    </xf>
    <xf numFmtId="6" fontId="84" fillId="0" borderId="65" xfId="85" applyNumberFormat="1" applyFont="1" applyBorder="1" applyAlignment="1">
      <alignment horizontal="right" vertical="top" wrapText="1"/>
    </xf>
    <xf numFmtId="6" fontId="84" fillId="0" borderId="67" xfId="85" applyNumberFormat="1" applyFont="1" applyBorder="1" applyAlignment="1">
      <alignment horizontal="right" vertical="top" wrapText="1"/>
    </xf>
    <xf numFmtId="0" fontId="16" fillId="2" borderId="60" xfId="0" applyFont="1" applyFill="1" applyBorder="1" applyAlignment="1">
      <alignment vertical="center"/>
    </xf>
    <xf numFmtId="0" fontId="17" fillId="2" borderId="61" xfId="0" applyFont="1" applyFill="1" applyBorder="1" applyAlignment="1">
      <alignment vertical="center"/>
    </xf>
    <xf numFmtId="0" fontId="17" fillId="2" borderId="62" xfId="0" applyFont="1" applyFill="1" applyBorder="1" applyAlignment="1">
      <alignment vertical="center"/>
    </xf>
    <xf numFmtId="0" fontId="11" fillId="0" borderId="45" xfId="0" applyFont="1" applyBorder="1" applyAlignment="1">
      <alignment horizontal="left" vertical="center" wrapText="1"/>
    </xf>
    <xf numFmtId="0" fontId="11" fillId="0" borderId="12" xfId="0" applyFont="1" applyBorder="1" applyAlignment="1">
      <alignment horizontal="left" vertical="center" wrapText="1"/>
    </xf>
    <xf numFmtId="0" fontId="14" fillId="0" borderId="47" xfId="85" applyFont="1" applyBorder="1" applyAlignment="1">
      <alignment horizontal="left" vertical="top" wrapText="1"/>
    </xf>
    <xf numFmtId="0" fontId="14" fillId="0" borderId="2" xfId="85" applyFont="1" applyBorder="1" applyAlignment="1">
      <alignment horizontal="left" vertical="top" wrapText="1"/>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46" xfId="0" applyFont="1" applyBorder="1" applyAlignment="1">
      <alignment horizontal="left" vertical="center"/>
    </xf>
    <xf numFmtId="0" fontId="14" fillId="0" borderId="48" xfId="0" applyFont="1" applyBorder="1" applyAlignment="1" applyProtection="1">
      <alignment horizontal="left" vertical="top" wrapText="1"/>
      <protection locked="0"/>
    </xf>
    <xf numFmtId="0" fontId="14" fillId="0" borderId="43" xfId="85" applyFont="1" applyBorder="1" applyAlignment="1">
      <alignment horizontal="left" vertical="center" wrapText="1"/>
    </xf>
    <xf numFmtId="0" fontId="11" fillId="0" borderId="3" xfId="0" applyFont="1" applyBorder="1" applyAlignment="1">
      <alignment horizontal="left" vertical="top" wrapText="1"/>
    </xf>
    <xf numFmtId="0" fontId="11" fillId="0" borderId="8" xfId="0" applyFont="1" applyBorder="1" applyAlignment="1">
      <alignment horizontal="left" vertical="top" wrapText="1"/>
    </xf>
    <xf numFmtId="0" fontId="11" fillId="0" borderId="52" xfId="0" applyFont="1" applyBorder="1" applyAlignment="1">
      <alignment horizontal="left" vertical="top" wrapText="1"/>
    </xf>
    <xf numFmtId="0" fontId="11" fillId="0" borderId="51" xfId="0" applyFont="1" applyBorder="1" applyAlignment="1">
      <alignment vertical="top"/>
    </xf>
    <xf numFmtId="0" fontId="11" fillId="0" borderId="8" xfId="0" applyFont="1" applyBorder="1" applyAlignment="1">
      <alignment vertical="top"/>
    </xf>
    <xf numFmtId="0" fontId="11" fillId="0" borderId="4" xfId="0" applyFont="1" applyBorder="1" applyAlignment="1">
      <alignment vertical="top"/>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45" xfId="0" applyFont="1" applyBorder="1" applyAlignment="1">
      <alignment vertical="top" wrapText="1"/>
    </xf>
    <xf numFmtId="0" fontId="14" fillId="0" borderId="9" xfId="0" applyFont="1" applyBorder="1" applyAlignment="1">
      <alignment vertical="top" wrapText="1"/>
    </xf>
    <xf numFmtId="0" fontId="14" fillId="0" borderId="12" xfId="0" applyFont="1" applyBorder="1" applyAlignment="1">
      <alignment vertical="top" wrapText="1"/>
    </xf>
    <xf numFmtId="0" fontId="14" fillId="0" borderId="47" xfId="0" applyFont="1" applyBorder="1" applyAlignment="1">
      <alignment vertical="top" wrapText="1"/>
    </xf>
    <xf numFmtId="0" fontId="14" fillId="0" borderId="0" xfId="0" applyFont="1" applyAlignment="1">
      <alignment vertical="top" wrapText="1"/>
    </xf>
    <xf numFmtId="0" fontId="14" fillId="0" borderId="51" xfId="0" applyFont="1" applyBorder="1" applyAlignment="1">
      <alignment vertical="top" wrapText="1"/>
    </xf>
    <xf numFmtId="0" fontId="14" fillId="0" borderId="8" xfId="0" applyFont="1" applyBorder="1" applyAlignment="1">
      <alignment vertical="top" wrapText="1"/>
    </xf>
    <xf numFmtId="0" fontId="14" fillId="0" borderId="16" xfId="0" applyFont="1" applyBorder="1" applyAlignment="1">
      <alignment horizontal="left" vertical="top" wrapText="1"/>
    </xf>
    <xf numFmtId="0" fontId="14" fillId="0" borderId="18"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1" fillId="0" borderId="4" xfId="0" applyFont="1" applyBorder="1" applyAlignment="1">
      <alignment horizontal="left" vertical="top" wrapText="1"/>
    </xf>
    <xf numFmtId="0" fontId="27" fillId="0" borderId="96" xfId="0" applyFont="1" applyBorder="1"/>
    <xf numFmtId="0" fontId="27" fillId="0" borderId="97" xfId="0" applyFont="1" applyBorder="1"/>
    <xf numFmtId="0" fontId="27" fillId="0" borderId="93" xfId="0" applyFont="1" applyBorder="1"/>
    <xf numFmtId="0" fontId="27" fillId="0" borderId="94" xfId="0" applyFont="1" applyBorder="1"/>
    <xf numFmtId="0" fontId="14" fillId="0" borderId="17" xfId="0" applyFont="1" applyBorder="1" applyAlignment="1">
      <alignment horizontal="left" vertical="top" wrapText="1"/>
    </xf>
    <xf numFmtId="0" fontId="19" fillId="0" borderId="45" xfId="0" applyFont="1" applyBorder="1" applyAlignment="1">
      <alignment horizontal="left" vertical="center"/>
    </xf>
    <xf numFmtId="0" fontId="19" fillId="0" borderId="9" xfId="0" applyFont="1" applyBorder="1" applyAlignment="1">
      <alignment horizontal="left" vertical="center"/>
    </xf>
    <xf numFmtId="0" fontId="11" fillId="0" borderId="19" xfId="0" applyFont="1" applyBorder="1" applyAlignment="1">
      <alignment horizontal="left"/>
    </xf>
    <xf numFmtId="0" fontId="27" fillId="0" borderId="57" xfId="0" applyFont="1" applyBorder="1" applyAlignment="1">
      <alignment wrapText="1"/>
    </xf>
    <xf numFmtId="0" fontId="27" fillId="0" borderId="58" xfId="0" applyFont="1" applyBorder="1" applyAlignment="1">
      <alignment wrapText="1"/>
    </xf>
    <xf numFmtId="0" fontId="83" fillId="0" borderId="55" xfId="0" applyFont="1" applyBorder="1"/>
    <xf numFmtId="0" fontId="83" fillId="0" borderId="5" xfId="0" applyFont="1" applyBorder="1"/>
    <xf numFmtId="0" fontId="11" fillId="0" borderId="6" xfId="0" applyFont="1" applyBorder="1" applyAlignment="1">
      <alignment horizontal="center" vertical="center" wrapText="1"/>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8" fillId="0" borderId="6" xfId="0" applyFont="1" applyBorder="1" applyAlignment="1">
      <alignment horizontal="center" vertical="center" wrapText="1"/>
    </xf>
    <xf numFmtId="0" fontId="18" fillId="0" borderId="54" xfId="0" applyFont="1" applyBorder="1" applyAlignment="1">
      <alignment horizontal="center" vertical="center" wrapText="1"/>
    </xf>
    <xf numFmtId="0" fontId="11" fillId="0" borderId="47" xfId="0" applyFont="1" applyBorder="1"/>
    <xf numFmtId="0" fontId="11" fillId="0" borderId="2" xfId="0" applyFont="1" applyBorder="1"/>
    <xf numFmtId="0" fontId="27" fillId="0" borderId="55" xfId="0" applyFont="1" applyBorder="1"/>
    <xf numFmtId="0" fontId="27" fillId="0" borderId="5" xfId="0" applyFont="1" applyBorder="1"/>
    <xf numFmtId="0" fontId="27" fillId="0" borderId="56" xfId="0" applyFont="1" applyBorder="1" applyAlignment="1">
      <alignment horizontal="left"/>
    </xf>
    <xf numFmtId="0" fontId="27" fillId="0" borderId="10" xfId="0" applyFont="1" applyBorder="1" applyAlignment="1">
      <alignment horizontal="left"/>
    </xf>
    <xf numFmtId="0" fontId="15" fillId="0" borderId="47" xfId="0" applyFont="1" applyBorder="1" applyAlignment="1">
      <alignment horizontal="left"/>
    </xf>
    <xf numFmtId="0" fontId="15" fillId="0" borderId="2" xfId="0" applyFont="1" applyBorder="1" applyAlignment="1">
      <alignment horizontal="left"/>
    </xf>
    <xf numFmtId="0" fontId="49" fillId="7" borderId="21" xfId="84" applyFont="1" applyFill="1" applyBorder="1" applyAlignment="1">
      <alignment horizontal="left" vertical="center" wrapText="1"/>
    </xf>
    <xf numFmtId="0" fontId="49" fillId="7" borderId="16" xfId="84" applyFont="1" applyFill="1" applyBorder="1" applyAlignment="1">
      <alignment horizontal="left" vertical="center" wrapText="1"/>
    </xf>
    <xf numFmtId="0" fontId="49" fillId="7" borderId="17" xfId="84" applyFont="1" applyFill="1" applyBorder="1" applyAlignment="1">
      <alignment horizontal="left" vertical="center" wrapText="1"/>
    </xf>
    <xf numFmtId="0" fontId="49" fillId="7" borderId="18" xfId="84" applyFont="1" applyFill="1" applyBorder="1" applyAlignment="1">
      <alignment horizontal="left" vertical="center" wrapText="1"/>
    </xf>
    <xf numFmtId="0" fontId="57" fillId="7" borderId="0" xfId="94" applyFont="1" applyFill="1" applyAlignment="1">
      <alignment horizontal="left" vertical="center" wrapText="1"/>
    </xf>
    <xf numFmtId="0" fontId="59" fillId="7" borderId="0" xfId="94" quotePrefix="1" applyFont="1" applyFill="1" applyAlignment="1">
      <alignment horizontal="left" vertical="center"/>
    </xf>
    <xf numFmtId="0" fontId="87" fillId="7" borderId="0" xfId="95" quotePrefix="1" applyFill="1" applyAlignment="1">
      <alignment horizontal="left" vertical="center"/>
    </xf>
    <xf numFmtId="2" fontId="57" fillId="13" borderId="24" xfId="94" applyNumberFormat="1" applyFont="1" applyFill="1" applyBorder="1" applyAlignment="1" applyProtection="1">
      <alignment horizontal="center" vertical="center"/>
      <protection locked="0"/>
    </xf>
    <xf numFmtId="2" fontId="57" fillId="13" borderId="23" xfId="94" applyNumberFormat="1" applyFont="1" applyFill="1" applyBorder="1" applyAlignment="1" applyProtection="1">
      <alignment horizontal="center" vertical="center"/>
      <protection locked="0"/>
    </xf>
    <xf numFmtId="3" fontId="57" fillId="12" borderId="63" xfId="94" applyNumberFormat="1" applyFont="1" applyFill="1" applyBorder="1" applyAlignment="1">
      <alignment horizontal="center" vertical="center"/>
    </xf>
    <xf numFmtId="0" fontId="62" fillId="17" borderId="70" xfId="84" applyFont="1" applyFill="1" applyBorder="1" applyAlignment="1">
      <alignment horizontal="left" vertical="center"/>
    </xf>
    <xf numFmtId="0" fontId="62" fillId="11" borderId="34" xfId="91" applyBorder="1" applyAlignment="1">
      <alignment horizontal="left" vertical="center" wrapText="1"/>
    </xf>
    <xf numFmtId="0" fontId="62" fillId="11" borderId="33" xfId="91" applyBorder="1" applyAlignment="1">
      <alignment horizontal="left" vertical="center" wrapText="1"/>
    </xf>
    <xf numFmtId="0" fontId="62" fillId="11" borderId="32" xfId="91" applyBorder="1" applyAlignment="1">
      <alignment horizontal="left" vertical="center" wrapText="1"/>
    </xf>
    <xf numFmtId="0" fontId="62" fillId="11" borderId="29" xfId="91" applyBorder="1" applyAlignment="1">
      <alignment horizontal="left" vertical="center" wrapText="1"/>
    </xf>
    <xf numFmtId="0" fontId="62" fillId="11" borderId="19" xfId="91" applyBorder="1" applyAlignment="1">
      <alignment horizontal="left" vertical="center" wrapText="1"/>
    </xf>
    <xf numFmtId="0" fontId="62" fillId="11" borderId="28" xfId="91" applyBorder="1" applyAlignment="1">
      <alignment horizontal="left" vertical="center" wrapText="1"/>
    </xf>
    <xf numFmtId="0" fontId="62" fillId="13" borderId="85" xfId="84" applyFont="1" applyFill="1" applyBorder="1" applyAlignment="1" applyProtection="1">
      <alignment horizontal="left" vertical="center" wrapText="1" shrinkToFit="1"/>
      <protection locked="0"/>
    </xf>
    <xf numFmtId="0" fontId="62" fillId="13" borderId="86" xfId="84" applyFont="1" applyFill="1" applyBorder="1" applyAlignment="1" applyProtection="1">
      <alignment horizontal="left" vertical="center" wrapText="1" shrinkToFit="1"/>
      <protection locked="0"/>
    </xf>
    <xf numFmtId="0" fontId="62" fillId="13" borderId="87" xfId="84" applyFont="1" applyFill="1" applyBorder="1" applyAlignment="1" applyProtection="1">
      <alignment horizontal="left" vertical="center" wrapText="1" shrinkToFit="1"/>
      <protection locked="0"/>
    </xf>
    <xf numFmtId="0" fontId="62" fillId="13" borderId="0" xfId="84" applyFont="1" applyFill="1" applyAlignment="1" applyProtection="1">
      <alignment horizontal="left" vertical="center" wrapText="1" shrinkToFit="1"/>
      <protection locked="0"/>
    </xf>
    <xf numFmtId="49" fontId="62" fillId="13" borderId="85" xfId="84" applyNumberFormat="1" applyFont="1" applyFill="1" applyBorder="1" applyAlignment="1" applyProtection="1">
      <alignment horizontal="center" vertical="center"/>
      <protection locked="0"/>
    </xf>
    <xf numFmtId="49" fontId="62" fillId="13" borderId="86" xfId="84" applyNumberFormat="1" applyFont="1" applyFill="1" applyBorder="1" applyAlignment="1" applyProtection="1">
      <alignment horizontal="center" vertical="center"/>
      <protection locked="0"/>
    </xf>
    <xf numFmtId="49" fontId="62" fillId="13" borderId="87" xfId="84" applyNumberFormat="1" applyFont="1" applyFill="1" applyBorder="1" applyAlignment="1" applyProtection="1">
      <alignment horizontal="center" vertical="center"/>
      <protection locked="0"/>
    </xf>
    <xf numFmtId="0" fontId="62" fillId="13" borderId="85" xfId="84" applyFont="1" applyFill="1" applyBorder="1" applyAlignment="1" applyProtection="1">
      <alignment horizontal="center" vertical="center"/>
      <protection locked="0"/>
    </xf>
    <xf numFmtId="0" fontId="62" fillId="13" borderId="86" xfId="84" applyFont="1" applyFill="1" applyBorder="1" applyAlignment="1" applyProtection="1">
      <alignment horizontal="center" vertical="center"/>
      <protection locked="0"/>
    </xf>
    <xf numFmtId="0" fontId="62" fillId="13" borderId="87" xfId="84" applyFont="1" applyFill="1" applyBorder="1" applyAlignment="1" applyProtection="1">
      <alignment horizontal="center" vertical="center"/>
      <protection locked="0"/>
    </xf>
    <xf numFmtId="3" fontId="62" fillId="13" borderId="88" xfId="84" applyNumberFormat="1" applyFont="1" applyFill="1" applyBorder="1" applyAlignment="1" applyProtection="1">
      <alignment horizontal="center" vertical="center"/>
      <protection locked="0"/>
    </xf>
    <xf numFmtId="17" fontId="62" fillId="13" borderId="88" xfId="84" applyNumberFormat="1" applyFont="1" applyFill="1" applyBorder="1" applyAlignment="1" applyProtection="1">
      <alignment horizontal="center" vertical="center"/>
      <protection locked="0"/>
    </xf>
    <xf numFmtId="0" fontId="62" fillId="13" borderId="88" xfId="84" applyFont="1" applyFill="1" applyBorder="1" applyAlignment="1" applyProtection="1">
      <alignment horizontal="center" vertical="center"/>
      <protection locked="0"/>
    </xf>
    <xf numFmtId="49" fontId="62" fillId="13" borderId="88" xfId="84" applyNumberFormat="1" applyFont="1" applyFill="1" applyBorder="1" applyAlignment="1" applyProtection="1">
      <alignment horizontal="center" vertical="center"/>
      <protection locked="0"/>
    </xf>
    <xf numFmtId="4" fontId="62" fillId="13" borderId="88" xfId="84" applyNumberFormat="1" applyFont="1" applyFill="1" applyBorder="1" applyAlignment="1" applyProtection="1">
      <alignment horizontal="center" vertical="center"/>
      <protection locked="0"/>
    </xf>
    <xf numFmtId="2" fontId="62" fillId="13" borderId="88" xfId="84" applyNumberFormat="1" applyFont="1" applyFill="1" applyBorder="1" applyAlignment="1" applyProtection="1">
      <alignment horizontal="center" vertical="center"/>
      <protection locked="0"/>
    </xf>
    <xf numFmtId="1" fontId="62" fillId="13" borderId="85" xfId="84" applyNumberFormat="1" applyFont="1" applyFill="1" applyBorder="1" applyAlignment="1" applyProtection="1">
      <alignment horizontal="center" vertical="center"/>
      <protection locked="0"/>
    </xf>
    <xf numFmtId="1" fontId="62" fillId="13" borderId="87" xfId="84" applyNumberFormat="1" applyFont="1" applyFill="1" applyBorder="1" applyAlignment="1" applyProtection="1">
      <alignment horizontal="center" vertical="center"/>
      <protection locked="0"/>
    </xf>
    <xf numFmtId="2" fontId="62" fillId="13" borderId="85" xfId="84" applyNumberFormat="1" applyFont="1" applyFill="1" applyBorder="1" applyAlignment="1" applyProtection="1">
      <alignment horizontal="center" vertical="center"/>
      <protection locked="0"/>
    </xf>
    <xf numFmtId="2" fontId="62" fillId="13" borderId="87" xfId="84" applyNumberFormat="1" applyFont="1" applyFill="1" applyBorder="1" applyAlignment="1" applyProtection="1">
      <alignment horizontal="center" vertical="center"/>
      <protection locked="0"/>
    </xf>
    <xf numFmtId="0" fontId="62" fillId="17" borderId="0" xfId="84" applyFont="1" applyFill="1" applyAlignment="1">
      <alignment horizontal="left" vertical="center"/>
    </xf>
    <xf numFmtId="4" fontId="62" fillId="13" borderId="85" xfId="84" applyNumberFormat="1" applyFont="1" applyFill="1" applyBorder="1" applyAlignment="1" applyProtection="1">
      <alignment horizontal="center" vertical="center"/>
      <protection locked="0"/>
    </xf>
    <xf numFmtId="4" fontId="62" fillId="13" borderId="87" xfId="84" applyNumberFormat="1" applyFont="1" applyFill="1" applyBorder="1" applyAlignment="1" applyProtection="1">
      <alignment horizontal="center" vertical="center"/>
      <protection locked="0"/>
    </xf>
    <xf numFmtId="3" fontId="62" fillId="7" borderId="85" xfId="84" applyNumberFormat="1" applyFont="1" applyFill="1" applyBorder="1" applyAlignment="1" applyProtection="1">
      <alignment horizontal="center" vertical="center"/>
    </xf>
    <xf numFmtId="3" fontId="62" fillId="7" borderId="86" xfId="84" applyNumberFormat="1" applyFont="1" applyFill="1" applyBorder="1" applyAlignment="1" applyProtection="1">
      <alignment horizontal="center" vertical="center"/>
    </xf>
    <xf numFmtId="3" fontId="62" fillId="7" borderId="87" xfId="84" applyNumberFormat="1" applyFont="1" applyFill="1" applyBorder="1" applyAlignment="1" applyProtection="1">
      <alignment horizontal="center" vertical="center"/>
    </xf>
    <xf numFmtId="3" fontId="62" fillId="12" borderId="85" xfId="84" applyNumberFormat="1" applyFont="1" applyFill="1" applyBorder="1" applyAlignment="1" applyProtection="1">
      <alignment horizontal="center" vertical="center"/>
    </xf>
    <xf numFmtId="3" fontId="62" fillId="12" borderId="86" xfId="84" applyNumberFormat="1" applyFont="1" applyFill="1" applyBorder="1" applyAlignment="1" applyProtection="1">
      <alignment horizontal="center" vertical="center"/>
    </xf>
    <xf numFmtId="3" fontId="62" fillId="12" borderId="87" xfId="84" applyNumberFormat="1" applyFont="1" applyFill="1" applyBorder="1" applyAlignment="1" applyProtection="1">
      <alignment horizontal="center" vertical="center"/>
    </xf>
    <xf numFmtId="0" fontId="69" fillId="12" borderId="0" xfId="84" applyFont="1" applyFill="1" applyAlignment="1">
      <alignment horizontal="center" vertical="center"/>
    </xf>
    <xf numFmtId="0" fontId="89" fillId="11" borderId="21" xfId="95" applyFont="1" applyFill="1" applyBorder="1" applyAlignment="1" applyProtection="1">
      <alignment horizontal="left" vertical="center"/>
    </xf>
    <xf numFmtId="0" fontId="71" fillId="17" borderId="0" xfId="84" applyFont="1" applyFill="1" applyAlignment="1">
      <alignment horizontal="center" vertical="center"/>
    </xf>
    <xf numFmtId="0" fontId="62" fillId="17" borderId="19" xfId="84" applyFont="1" applyFill="1" applyBorder="1" applyAlignment="1">
      <alignment horizontal="center" vertical="center"/>
    </xf>
    <xf numFmtId="0" fontId="71" fillId="17" borderId="19" xfId="84" applyFont="1" applyFill="1" applyBorder="1" applyAlignment="1">
      <alignment horizontal="center" vertical="center"/>
    </xf>
    <xf numFmtId="168" fontId="69" fillId="12" borderId="71" xfId="84" applyNumberFormat="1" applyFont="1" applyFill="1" applyBorder="1" applyAlignment="1" applyProtection="1">
      <alignment horizontal="center" vertical="center"/>
    </xf>
    <xf numFmtId="168" fontId="69" fillId="12" borderId="72" xfId="84" applyNumberFormat="1" applyFont="1" applyFill="1" applyBorder="1" applyAlignment="1" applyProtection="1">
      <alignment horizontal="center" vertical="center"/>
    </xf>
    <xf numFmtId="168" fontId="69" fillId="12" borderId="73" xfId="84" applyNumberFormat="1" applyFont="1" applyFill="1" applyBorder="1" applyAlignment="1" applyProtection="1">
      <alignment horizontal="center" vertical="center"/>
    </xf>
    <xf numFmtId="168" fontId="69" fillId="12" borderId="74" xfId="84" applyNumberFormat="1" applyFont="1" applyFill="1" applyBorder="1" applyAlignment="1" applyProtection="1">
      <alignment horizontal="center" vertical="center"/>
    </xf>
    <xf numFmtId="168" fontId="69" fillId="12" borderId="75" xfId="84" applyNumberFormat="1" applyFont="1" applyFill="1" applyBorder="1" applyAlignment="1" applyProtection="1">
      <alignment horizontal="center" vertical="center"/>
    </xf>
    <xf numFmtId="168" fontId="69" fillId="12" borderId="76" xfId="84" applyNumberFormat="1" applyFont="1" applyFill="1" applyBorder="1" applyAlignment="1" applyProtection="1">
      <alignment horizontal="center" vertical="center"/>
    </xf>
    <xf numFmtId="168" fontId="71" fillId="8" borderId="0" xfId="84" applyNumberFormat="1" applyFont="1" applyFill="1" applyAlignment="1">
      <alignment horizontal="center" vertical="center"/>
    </xf>
    <xf numFmtId="3" fontId="62" fillId="12" borderId="0" xfId="84" applyNumberFormat="1" applyFont="1" applyFill="1" applyAlignment="1" applyProtection="1">
      <alignment horizontal="center" vertical="center"/>
    </xf>
    <xf numFmtId="0" fontId="62" fillId="17" borderId="0" xfId="84" applyFont="1" applyFill="1" applyAlignment="1">
      <alignment horizontal="center" vertical="center"/>
    </xf>
    <xf numFmtId="0" fontId="71" fillId="17" borderId="33" xfId="84" applyFont="1" applyFill="1" applyBorder="1" applyAlignment="1">
      <alignment horizontal="center" vertical="center"/>
    </xf>
    <xf numFmtId="3" fontId="62" fillId="7" borderId="85" xfId="84" applyNumberFormat="1" applyFont="1" applyFill="1" applyBorder="1" applyAlignment="1">
      <alignment horizontal="center" vertical="center"/>
    </xf>
    <xf numFmtId="3" fontId="62" fillId="7" borderId="87" xfId="84" applyNumberFormat="1" applyFont="1" applyFill="1" applyBorder="1" applyAlignment="1">
      <alignment horizontal="center" vertical="center"/>
    </xf>
    <xf numFmtId="168" fontId="69" fillId="12" borderId="71" xfId="84" applyNumberFormat="1" applyFont="1" applyFill="1" applyBorder="1" applyAlignment="1">
      <alignment horizontal="center" vertical="center"/>
    </xf>
    <xf numFmtId="168" fontId="69" fillId="12" borderId="72" xfId="84" applyNumberFormat="1" applyFont="1" applyFill="1" applyBorder="1" applyAlignment="1">
      <alignment horizontal="center" vertical="center"/>
    </xf>
    <xf numFmtId="168" fontId="69" fillId="12" borderId="73" xfId="84" applyNumberFormat="1" applyFont="1" applyFill="1" applyBorder="1" applyAlignment="1">
      <alignment horizontal="center" vertical="center"/>
    </xf>
    <xf numFmtId="168" fontId="69" fillId="12" borderId="74" xfId="84" applyNumberFormat="1" applyFont="1" applyFill="1" applyBorder="1" applyAlignment="1">
      <alignment horizontal="center" vertical="center"/>
    </xf>
    <xf numFmtId="168" fontId="69" fillId="12" borderId="75" xfId="84" applyNumberFormat="1" applyFont="1" applyFill="1" applyBorder="1" applyAlignment="1">
      <alignment horizontal="center" vertical="center"/>
    </xf>
    <xf numFmtId="168" fontId="69" fillId="12" borderId="76" xfId="84" applyNumberFormat="1" applyFont="1" applyFill="1" applyBorder="1" applyAlignment="1">
      <alignment horizontal="center" vertical="center"/>
    </xf>
    <xf numFmtId="0" fontId="62" fillId="17" borderId="0" xfId="84" applyFont="1" applyFill="1" applyAlignment="1">
      <alignment horizontal="center" vertical="center" wrapText="1"/>
    </xf>
    <xf numFmtId="167" fontId="0" fillId="17" borderId="0" xfId="89" applyNumberFormat="1" applyFont="1" applyFill="1" applyAlignment="1">
      <alignment horizontal="center" vertical="center"/>
    </xf>
    <xf numFmtId="0" fontId="45" fillId="0" borderId="0" xfId="84" applyAlignment="1">
      <alignment horizontal="center"/>
    </xf>
    <xf numFmtId="0" fontId="62" fillId="17" borderId="33" xfId="84" applyFont="1" applyFill="1" applyBorder="1" applyAlignment="1">
      <alignment horizontal="center" vertical="center"/>
    </xf>
    <xf numFmtId="3" fontId="62" fillId="0" borderId="0" xfId="84" applyNumberFormat="1" applyFont="1" applyAlignment="1">
      <alignment horizontal="center" vertical="center"/>
    </xf>
    <xf numFmtId="0" fontId="62" fillId="0" borderId="0" xfId="84" applyFont="1" applyAlignment="1">
      <alignment horizontal="center" vertical="center"/>
    </xf>
    <xf numFmtId="0" fontId="62" fillId="17" borderId="19" xfId="84" applyFont="1" applyFill="1" applyBorder="1" applyAlignment="1">
      <alignment horizontal="center"/>
    </xf>
    <xf numFmtId="3" fontId="62" fillId="0" borderId="19" xfId="84" applyNumberFormat="1" applyFont="1" applyBorder="1" applyAlignment="1">
      <alignment horizontal="center" vertical="center"/>
    </xf>
    <xf numFmtId="0" fontId="62" fillId="0" borderId="19" xfId="84" applyFont="1" applyBorder="1" applyAlignment="1">
      <alignment horizontal="center" vertical="center"/>
    </xf>
    <xf numFmtId="0" fontId="62" fillId="0" borderId="0" xfId="84" applyFont="1" applyAlignment="1">
      <alignment horizontal="left" wrapText="1"/>
    </xf>
    <xf numFmtId="0" fontId="62" fillId="17" borderId="88" xfId="84" applyFont="1" applyFill="1" applyBorder="1" applyAlignment="1">
      <alignment horizontal="left" vertical="center"/>
    </xf>
    <xf numFmtId="10" fontId="62" fillId="13" borderId="88" xfId="84" applyNumberFormat="1" applyFont="1" applyFill="1" applyBorder="1" applyAlignment="1" applyProtection="1">
      <alignment horizontal="center" vertical="center"/>
      <protection locked="0"/>
    </xf>
    <xf numFmtId="0" fontId="62" fillId="11" borderId="31" xfId="91" applyBorder="1" applyAlignment="1">
      <alignment horizontal="left" vertical="center" wrapText="1"/>
    </xf>
    <xf numFmtId="0" fontId="62" fillId="11" borderId="0" xfId="91" applyBorder="1" applyAlignment="1">
      <alignment horizontal="left" vertical="center" wrapText="1"/>
    </xf>
    <xf numFmtId="0" fontId="62" fillId="11" borderId="30" xfId="91" applyBorder="1" applyAlignment="1">
      <alignment horizontal="left" vertical="center" wrapText="1"/>
    </xf>
    <xf numFmtId="2" fontId="62" fillId="7" borderId="88" xfId="84" applyNumberFormat="1" applyFont="1" applyFill="1" applyBorder="1" applyAlignment="1">
      <alignment horizontal="center" vertical="center"/>
    </xf>
    <xf numFmtId="0" fontId="62" fillId="7" borderId="88" xfId="84" applyFont="1" applyFill="1" applyBorder="1" applyAlignment="1">
      <alignment horizontal="center" vertical="center"/>
    </xf>
    <xf numFmtId="10" fontId="62" fillId="18" borderId="88" xfId="84" applyNumberFormat="1" applyFont="1" applyFill="1" applyBorder="1" applyAlignment="1" applyProtection="1">
      <alignment horizontal="center" vertical="center"/>
      <protection locked="0"/>
    </xf>
    <xf numFmtId="0" fontId="62" fillId="12" borderId="88" xfId="84" applyFont="1" applyFill="1" applyBorder="1" applyAlignment="1">
      <alignment horizontal="center" vertical="center"/>
    </xf>
    <xf numFmtId="0" fontId="77" fillId="16" borderId="88" xfId="84" applyFont="1" applyFill="1" applyBorder="1" applyAlignment="1">
      <alignment horizontal="center" vertical="center" wrapText="1"/>
    </xf>
    <xf numFmtId="0" fontId="62" fillId="12" borderId="0" xfId="84" applyFont="1" applyFill="1" applyAlignment="1">
      <alignment horizontal="center" vertical="top" wrapText="1"/>
    </xf>
    <xf numFmtId="0" fontId="62" fillId="11" borderId="34" xfId="91" applyBorder="1" applyAlignment="1">
      <alignment vertical="center" wrapText="1"/>
    </xf>
    <xf numFmtId="0" fontId="62" fillId="11" borderId="33" xfId="91" applyBorder="1" applyAlignment="1">
      <alignment vertical="center" wrapText="1"/>
    </xf>
    <xf numFmtId="0" fontId="62" fillId="11" borderId="32" xfId="91" applyBorder="1" applyAlignment="1">
      <alignment vertical="center" wrapText="1"/>
    </xf>
    <xf numFmtId="0" fontId="62" fillId="11" borderId="31" xfId="91" applyBorder="1" applyAlignment="1">
      <alignment vertical="center" wrapText="1"/>
    </xf>
    <xf numFmtId="0" fontId="62" fillId="11" borderId="0" xfId="91" applyBorder="1" applyAlignment="1">
      <alignment vertical="center" wrapText="1"/>
    </xf>
    <xf numFmtId="0" fontId="62" fillId="11" borderId="30" xfId="91" applyBorder="1" applyAlignment="1">
      <alignment vertical="center" wrapText="1"/>
    </xf>
    <xf numFmtId="0" fontId="62" fillId="11" borderId="29" xfId="91" applyBorder="1" applyAlignment="1">
      <alignment vertical="center" wrapText="1"/>
    </xf>
    <xf numFmtId="0" fontId="62" fillId="11" borderId="19" xfId="91" applyBorder="1" applyAlignment="1">
      <alignment vertical="center" wrapText="1"/>
    </xf>
    <xf numFmtId="0" fontId="62" fillId="11" borderId="28" xfId="91" applyBorder="1" applyAlignment="1">
      <alignment vertical="center" wrapText="1"/>
    </xf>
    <xf numFmtId="168" fontId="102" fillId="13" borderId="88" xfId="84" applyNumberFormat="1" applyFont="1" applyFill="1" applyBorder="1" applyAlignment="1" applyProtection="1">
      <alignment horizontal="center" vertical="center"/>
      <protection locked="0"/>
    </xf>
    <xf numFmtId="10" fontId="62" fillId="7" borderId="88" xfId="84" applyNumberFormat="1" applyFont="1" applyFill="1" applyBorder="1" applyAlignment="1">
      <alignment horizontal="center" vertical="center"/>
    </xf>
    <xf numFmtId="3" fontId="62" fillId="7" borderId="88" xfId="84" applyNumberFormat="1" applyFont="1" applyFill="1" applyBorder="1" applyAlignment="1">
      <alignment horizontal="center" vertical="center"/>
    </xf>
    <xf numFmtId="3" fontId="62" fillId="12" borderId="88" xfId="84" applyNumberFormat="1" applyFont="1" applyFill="1" applyBorder="1" applyAlignment="1">
      <alignment horizontal="center" vertical="center"/>
    </xf>
    <xf numFmtId="168" fontId="62" fillId="13" borderId="88" xfId="84" applyNumberFormat="1" applyFont="1" applyFill="1" applyBorder="1" applyAlignment="1" applyProtection="1">
      <alignment horizontal="center" vertical="center"/>
      <protection locked="0"/>
    </xf>
    <xf numFmtId="2" fontId="62" fillId="12" borderId="88" xfId="84" applyNumberFormat="1" applyFont="1" applyFill="1" applyBorder="1" applyAlignment="1">
      <alignment horizontal="center" vertical="center"/>
    </xf>
    <xf numFmtId="0" fontId="77" fillId="16" borderId="88" xfId="84" applyFont="1" applyFill="1" applyBorder="1" applyAlignment="1">
      <alignment horizontal="center" vertical="center"/>
    </xf>
    <xf numFmtId="0" fontId="62" fillId="17" borderId="37" xfId="84" applyFont="1" applyFill="1" applyBorder="1" applyAlignment="1">
      <alignment horizontal="left" vertical="center"/>
    </xf>
    <xf numFmtId="3" fontId="62" fillId="12" borderId="88" xfId="96" applyNumberFormat="1" applyFont="1" applyFill="1" applyBorder="1" applyAlignment="1">
      <alignment horizontal="center" vertical="center"/>
    </xf>
    <xf numFmtId="2" fontId="62" fillId="13" borderId="88" xfId="96" applyNumberFormat="1" applyFont="1" applyFill="1" applyBorder="1" applyAlignment="1" applyProtection="1">
      <alignment horizontal="center" vertical="center"/>
      <protection locked="0"/>
    </xf>
    <xf numFmtId="0" fontId="95" fillId="19" borderId="77" xfId="84" applyFont="1" applyFill="1" applyBorder="1" applyAlignment="1">
      <alignment vertical="top" wrapText="1"/>
    </xf>
    <xf numFmtId="0" fontId="95" fillId="19" borderId="77" xfId="84" applyFont="1" applyFill="1" applyBorder="1" applyAlignment="1">
      <alignment horizontal="center" vertical="top" wrapText="1"/>
    </xf>
    <xf numFmtId="0" fontId="95" fillId="19" borderId="79" xfId="84" applyFont="1" applyFill="1" applyBorder="1" applyAlignment="1">
      <alignment horizontal="center" vertical="top" wrapText="1"/>
    </xf>
    <xf numFmtId="0" fontId="95" fillId="19" borderId="84" xfId="84" applyFont="1" applyFill="1" applyBorder="1" applyAlignment="1">
      <alignment horizontal="center" vertical="top" wrapText="1"/>
    </xf>
    <xf numFmtId="0" fontId="95" fillId="19" borderId="80" xfId="84" applyFont="1" applyFill="1" applyBorder="1" applyAlignment="1">
      <alignment horizontal="center" vertical="top" wrapText="1"/>
    </xf>
    <xf numFmtId="0" fontId="62" fillId="20" borderId="77" xfId="84" applyFont="1" applyFill="1" applyBorder="1" applyAlignment="1">
      <alignment vertical="top" wrapText="1"/>
    </xf>
    <xf numFmtId="0" fontId="62" fillId="20" borderId="77" xfId="84" applyFont="1" applyFill="1" applyBorder="1" applyAlignment="1">
      <alignment horizontal="center" vertical="top" wrapText="1"/>
    </xf>
    <xf numFmtId="2" fontId="62" fillId="20" borderId="79" xfId="84" applyNumberFormat="1" applyFont="1" applyFill="1" applyBorder="1" applyAlignment="1">
      <alignment horizontal="center" vertical="top" wrapText="1"/>
    </xf>
    <xf numFmtId="2" fontId="62" fillId="20" borderId="80" xfId="84" applyNumberFormat="1" applyFont="1" applyFill="1" applyBorder="1" applyAlignment="1">
      <alignment horizontal="center" vertical="top" wrapText="1"/>
    </xf>
    <xf numFmtId="168" fontId="62" fillId="17" borderId="78" xfId="84" applyNumberFormat="1" applyFont="1" applyFill="1" applyBorder="1" applyAlignment="1">
      <alignment horizontal="center" vertical="center"/>
    </xf>
    <xf numFmtId="0" fontId="62" fillId="17" borderId="81" xfId="84" applyFont="1" applyFill="1" applyBorder="1" applyAlignment="1">
      <alignment horizontal="center" vertical="center"/>
    </xf>
    <xf numFmtId="0" fontId="62" fillId="17" borderId="82" xfId="84" applyFont="1" applyFill="1" applyBorder="1" applyAlignment="1">
      <alignment horizontal="center" vertical="center"/>
    </xf>
    <xf numFmtId="0" fontId="62" fillId="17" borderId="83" xfId="84" applyFont="1" applyFill="1" applyBorder="1" applyAlignment="1">
      <alignment horizontal="center" vertical="center"/>
    </xf>
    <xf numFmtId="0" fontId="62" fillId="17" borderId="78" xfId="84" applyFont="1" applyFill="1" applyBorder="1" applyAlignment="1">
      <alignment horizontal="center" vertical="center"/>
    </xf>
    <xf numFmtId="0" fontId="77" fillId="16" borderId="81" xfId="84" applyFont="1" applyFill="1" applyBorder="1" applyAlignment="1">
      <alignment horizontal="center" vertical="center"/>
    </xf>
    <xf numFmtId="0" fontId="77" fillId="16" borderId="82" xfId="84" applyFont="1" applyFill="1" applyBorder="1" applyAlignment="1">
      <alignment horizontal="center" vertical="center"/>
    </xf>
    <xf numFmtId="0" fontId="77" fillId="16" borderId="83" xfId="84" applyFont="1" applyFill="1" applyBorder="1" applyAlignment="1">
      <alignment horizontal="center" vertical="center"/>
    </xf>
    <xf numFmtId="0" fontId="77" fillId="16" borderId="78" xfId="84" applyFont="1" applyFill="1" applyBorder="1" applyAlignment="1">
      <alignment horizontal="center" vertical="center"/>
    </xf>
    <xf numFmtId="0" fontId="78" fillId="6" borderId="27" xfId="84" applyFont="1" applyFill="1" applyBorder="1" applyAlignment="1">
      <alignment horizontal="left" vertical="center"/>
    </xf>
    <xf numFmtId="0" fontId="71" fillId="17" borderId="27" xfId="84" quotePrefix="1" applyFont="1" applyFill="1" applyBorder="1" applyAlignment="1">
      <alignment horizontal="left" vertical="center"/>
    </xf>
    <xf numFmtId="0" fontId="79" fillId="6" borderId="27" xfId="84" applyFont="1" applyFill="1" applyBorder="1" applyAlignment="1">
      <alignment horizontal="left" vertical="center" wrapText="1"/>
    </xf>
    <xf numFmtId="0" fontId="73" fillId="11" borderId="21" xfId="90" applyFont="1" applyFill="1" applyBorder="1" applyAlignment="1" applyProtection="1">
      <alignment horizontal="left" vertical="center"/>
    </xf>
    <xf numFmtId="0" fontId="71" fillId="17" borderId="27" xfId="84" applyFont="1" applyFill="1" applyBorder="1" applyAlignment="1">
      <alignment horizontal="center" vertical="center"/>
    </xf>
    <xf numFmtId="0" fontId="62" fillId="11" borderId="33" xfId="84" applyFont="1" applyFill="1" applyBorder="1" applyAlignment="1">
      <alignment horizontal="left" vertical="center" wrapText="1"/>
    </xf>
    <xf numFmtId="0" fontId="62" fillId="11" borderId="0" xfId="84" applyFont="1" applyFill="1" applyAlignment="1">
      <alignment horizontal="left" vertical="center" wrapText="1"/>
    </xf>
  </cellXfs>
  <cellStyles count="98">
    <cellStyle name="Comma" xfId="82" builtinId="3"/>
    <cellStyle name="Comma 2" xfId="88" xr:uid="{A12BBEAD-BCF8-49CE-B705-0DF73C2E90BA}"/>
    <cellStyle name="Currency 2" xfId="86"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1" xr:uid="{DC938552-4938-476D-9EEF-8BB3938764CC}"/>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97" builtinId="8"/>
    <cellStyle name="Hyperlink 2" xfId="90" xr:uid="{D80E7DEB-BF43-4C40-B277-BD69021E181E}"/>
    <cellStyle name="Hyperlink 3" xfId="95" xr:uid="{AE1CE98B-9FF5-4206-8045-ED5AEF4BF1F6}"/>
    <cellStyle name="Normal" xfId="0" builtinId="0"/>
    <cellStyle name="Normal 2" xfId="81" xr:uid="{9536E22F-F561-47B5-B69F-4DEF154759D8}"/>
    <cellStyle name="Normal 2 2" xfId="84" xr:uid="{5749FFBF-9983-4708-946C-EFFF6D9E8AC1}"/>
    <cellStyle name="Normal 2 3" xfId="87" xr:uid="{235FE15D-5045-40A8-89CD-F9E09DB4D66E}"/>
    <cellStyle name="Normal 3" xfId="92" xr:uid="{1D643F36-E354-418C-98F2-521475E2B5E9}"/>
    <cellStyle name="Normal 3 2" xfId="93" xr:uid="{DDAC7F30-9272-45E8-9346-AFDE749BD2D6}"/>
    <cellStyle name="Normal 3 3" xfId="94" xr:uid="{C29FE08E-AA36-4563-BD16-CDD3C0284C31}"/>
    <cellStyle name="Normal 4" xfId="85" xr:uid="{2B503718-233B-4094-8BC1-130161330E56}"/>
    <cellStyle name="Normal 5" xfId="96" xr:uid="{1DF4D340-7D82-49F3-B10F-87D7716A59C6}"/>
    <cellStyle name="Percent" xfId="83" builtinId="5"/>
    <cellStyle name="Percent 2" xfId="89"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825500</xdr:colOff>
          <xdr:row>2</xdr:row>
          <xdr:rowOff>285750</xdr:rowOff>
        </xdr:from>
        <xdr:to>
          <xdr:col>8</xdr:col>
          <xdr:colOff>1219200</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nzta.govt.nz/planning-and-investment/planning-and-investment-knowledge-base/202124-nltp/2021-24-nltp-activity-classes-and-work-categories/public-transport-services-and-infrastructure/" TargetMode="External"/><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resources/economic-evaluation-manua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7"/>
  <sheetViews>
    <sheetView showGridLines="0" topLeftCell="A16" zoomScale="80" zoomScaleNormal="80" workbookViewId="0">
      <selection activeCell="I19" sqref="I19"/>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3.6640625" style="1" bestFit="1" customWidth="1"/>
    <col min="11" max="11" width="11" style="1"/>
    <col min="12" max="12" width="13.75" style="1" bestFit="1" customWidth="1"/>
    <col min="13" max="13" width="11" style="1"/>
    <col min="14" max="14" width="12.6640625" bestFit="1" customWidth="1"/>
  </cols>
  <sheetData>
    <row r="1" spans="2:20" ht="33" customHeight="1" thickBot="1"/>
    <row r="2" spans="2:20" ht="66" customHeight="1" thickBot="1">
      <c r="B2" s="339" t="s">
        <v>0</v>
      </c>
      <c r="C2" s="340"/>
      <c r="D2" s="340"/>
      <c r="E2" s="340"/>
      <c r="F2" s="340"/>
      <c r="G2" s="340"/>
      <c r="H2" s="340"/>
      <c r="I2" s="341"/>
      <c r="J2" t="s">
        <v>1</v>
      </c>
      <c r="K2"/>
      <c r="L2"/>
      <c r="M2"/>
    </row>
    <row r="3" spans="2:20" ht="57" customHeight="1" thickTop="1" thickBot="1">
      <c r="B3" s="89" t="s">
        <v>2</v>
      </c>
      <c r="C3" s="90">
        <f ca="1">NOW()</f>
        <v>45030.617085532409</v>
      </c>
      <c r="D3" s="91" t="s">
        <v>3</v>
      </c>
      <c r="E3" s="92" t="str">
        <f>_xlfn.CONCAT(_xlfn.VALUETOTEXT('SP10-1'!I26)," - ",_xlfn.VALUETOTEXT('SP10-1'!I26+'SP10-1'!I28))</f>
        <v xml:space="preserve"> - 40</v>
      </c>
      <c r="F3" s="93" t="s">
        <v>4</v>
      </c>
      <c r="G3" s="352">
        <f>'SP10-1'!E15</f>
        <v>0</v>
      </c>
      <c r="H3" s="352"/>
      <c r="I3" s="315" t="s">
        <v>5</v>
      </c>
      <c r="J3" s="87" t="s">
        <v>6</v>
      </c>
      <c r="K3"/>
      <c r="L3" s="14"/>
      <c r="M3" s="14"/>
      <c r="N3" s="14"/>
      <c r="O3" s="14"/>
      <c r="P3" s="14"/>
      <c r="Q3" s="14"/>
      <c r="R3" s="14"/>
      <c r="S3" s="14"/>
      <c r="T3" s="14"/>
    </row>
    <row r="4" spans="2:20" s="3" customFormat="1" ht="28" customHeight="1" thickTop="1">
      <c r="B4" s="342" t="s">
        <v>7</v>
      </c>
      <c r="C4" s="343"/>
      <c r="D4" s="348" t="s">
        <v>8</v>
      </c>
      <c r="E4" s="349"/>
      <c r="F4" s="348" t="s">
        <v>9</v>
      </c>
      <c r="G4" s="349"/>
      <c r="H4" s="348" t="s">
        <v>10</v>
      </c>
      <c r="I4" s="350"/>
      <c r="J4" s="14"/>
      <c r="K4" s="14"/>
      <c r="L4" s="14"/>
      <c r="M4" s="14"/>
      <c r="N4" s="14"/>
      <c r="O4" s="14"/>
      <c r="P4" s="14"/>
      <c r="Q4" s="14"/>
      <c r="R4" s="14"/>
      <c r="S4" s="14"/>
      <c r="T4" s="14"/>
    </row>
    <row r="5" spans="2:20" s="12" customFormat="1" ht="28" customHeight="1">
      <c r="B5" s="344">
        <f>'SP10-1'!E16</f>
        <v>0</v>
      </c>
      <c r="C5" s="345"/>
      <c r="D5" s="346" t="s">
        <v>11</v>
      </c>
      <c r="E5" s="347"/>
      <c r="F5" s="346" t="s">
        <v>11</v>
      </c>
      <c r="G5" s="347"/>
      <c r="H5" s="346" t="s">
        <v>11</v>
      </c>
      <c r="I5" s="351"/>
    </row>
    <row r="6" spans="2:20" s="12" customFormat="1" ht="28" customHeight="1">
      <c r="B6" s="94"/>
      <c r="C6" s="86"/>
      <c r="D6" s="86"/>
      <c r="E6" s="86"/>
      <c r="F6" s="86"/>
      <c r="G6" s="86"/>
      <c r="H6" s="86"/>
      <c r="I6" s="95"/>
    </row>
    <row r="7" spans="2:20" s="8" customFormat="1" ht="51" customHeight="1">
      <c r="B7" s="356" t="s">
        <v>12</v>
      </c>
      <c r="C7" s="357"/>
      <c r="D7" s="358"/>
      <c r="E7" s="353" t="s">
        <v>13</v>
      </c>
      <c r="F7" s="372"/>
      <c r="G7" s="353" t="s">
        <v>14</v>
      </c>
      <c r="H7" s="354"/>
      <c r="I7" s="355"/>
      <c r="J7" s="6"/>
      <c r="K7" s="6"/>
    </row>
    <row r="8" spans="2:20" s="7" customFormat="1" ht="35.15" customHeight="1">
      <c r="B8" s="361" t="s">
        <v>15</v>
      </c>
      <c r="C8" s="362"/>
      <c r="D8" s="363"/>
      <c r="E8" s="119" t="s">
        <v>16</v>
      </c>
      <c r="F8" s="118">
        <f>SUM('SP10-2'!C8:C47)</f>
        <v>0</v>
      </c>
      <c r="G8" s="359" t="s">
        <v>17</v>
      </c>
      <c r="H8" s="359"/>
      <c r="I8" s="110">
        <f>'SP10-1'!K60</f>
        <v>0</v>
      </c>
      <c r="J8" s="4"/>
      <c r="K8" s="4"/>
    </row>
    <row r="9" spans="2:20" s="4" customFormat="1" ht="35.15" customHeight="1">
      <c r="B9" s="364"/>
      <c r="C9" s="365"/>
      <c r="D9" s="365"/>
      <c r="E9" s="335" t="s">
        <v>18</v>
      </c>
      <c r="F9" s="333">
        <f>SUM('SP10-2'!D8:D47)</f>
        <v>0</v>
      </c>
      <c r="G9" s="360" t="s">
        <v>19</v>
      </c>
      <c r="H9" s="359"/>
      <c r="I9" s="96">
        <f>'SP10-1'!K54</f>
        <v>0</v>
      </c>
    </row>
    <row r="10" spans="2:20" s="4" customFormat="1" ht="35.15" customHeight="1">
      <c r="B10" s="364"/>
      <c r="C10" s="365"/>
      <c r="D10" s="365"/>
      <c r="E10" s="336"/>
      <c r="F10" s="334"/>
      <c r="G10" s="370" t="s">
        <v>20</v>
      </c>
      <c r="H10" s="371"/>
      <c r="I10" s="109">
        <f>'SP10-1'!K57</f>
        <v>0</v>
      </c>
    </row>
    <row r="11" spans="2:20" s="4" customFormat="1" ht="35.15" customHeight="1">
      <c r="B11" s="364"/>
      <c r="C11" s="365"/>
      <c r="D11" s="365"/>
      <c r="E11" s="335" t="s">
        <v>21</v>
      </c>
      <c r="F11" s="337">
        <f>F8+F9</f>
        <v>0</v>
      </c>
      <c r="G11" s="368" t="s">
        <v>22</v>
      </c>
      <c r="H11" s="369"/>
      <c r="I11" s="120">
        <f>'SP10-1'!K67</f>
        <v>0</v>
      </c>
    </row>
    <row r="12" spans="2:20" s="4" customFormat="1" ht="57" customHeight="1">
      <c r="B12" s="366"/>
      <c r="C12" s="367"/>
      <c r="D12" s="367"/>
      <c r="E12" s="336"/>
      <c r="F12" s="338"/>
      <c r="G12" s="368" t="s">
        <v>23</v>
      </c>
      <c r="H12" s="369"/>
      <c r="I12" s="97">
        <f>'SP10-1'!K63</f>
        <v>0</v>
      </c>
    </row>
    <row r="13" spans="2:20" s="4" customFormat="1" ht="25" customHeight="1">
      <c r="B13" s="378"/>
      <c r="C13" s="379"/>
      <c r="I13" s="98"/>
    </row>
    <row r="14" spans="2:20" s="3" customFormat="1" ht="43" customHeight="1">
      <c r="B14" s="396" t="s">
        <v>24</v>
      </c>
      <c r="C14" s="397"/>
      <c r="D14" s="385" t="s">
        <v>25</v>
      </c>
      <c r="E14" s="386"/>
      <c r="F14" s="386"/>
      <c r="G14" s="387"/>
      <c r="H14" s="388" t="s">
        <v>26</v>
      </c>
      <c r="I14" s="389"/>
      <c r="J14" s="2"/>
      <c r="K14" s="2"/>
      <c r="L14" s="2"/>
      <c r="M14" s="2"/>
    </row>
    <row r="15" spans="2:20" s="6" customFormat="1" ht="28" customHeight="1">
      <c r="B15" s="390" t="s">
        <v>27</v>
      </c>
      <c r="C15" s="391"/>
      <c r="D15" s="5" t="s">
        <v>28</v>
      </c>
      <c r="E15" s="5" t="s">
        <v>29</v>
      </c>
      <c r="F15" s="5" t="s">
        <v>30</v>
      </c>
      <c r="G15" s="5" t="s">
        <v>31</v>
      </c>
      <c r="H15" s="5" t="s">
        <v>30</v>
      </c>
      <c r="I15" s="99" t="s">
        <v>31</v>
      </c>
      <c r="J15" s="4"/>
      <c r="L15" s="44"/>
      <c r="M15" s="44"/>
      <c r="N15" s="44"/>
      <c r="O15" s="4"/>
      <c r="P15" s="4"/>
      <c r="Q15" s="4"/>
      <c r="R15" s="4"/>
      <c r="S15" s="4"/>
    </row>
    <row r="16" spans="2:20" ht="28" customHeight="1">
      <c r="B16" s="100" t="s">
        <v>32</v>
      </c>
      <c r="C16" s="25"/>
      <c r="I16" s="101"/>
      <c r="J16" s="4"/>
      <c r="K16"/>
      <c r="L16" s="4"/>
      <c r="M16" s="4"/>
      <c r="N16" s="4"/>
      <c r="O16" s="4"/>
      <c r="P16" s="4"/>
      <c r="Q16" s="4"/>
      <c r="R16" s="4"/>
      <c r="S16" s="4"/>
    </row>
    <row r="17" spans="2:18" s="4" customFormat="1" ht="28" customHeight="1">
      <c r="B17" s="383"/>
      <c r="C17" s="384"/>
      <c r="D17" s="42"/>
      <c r="E17" s="17"/>
      <c r="F17" s="39"/>
      <c r="G17" s="39"/>
      <c r="H17" s="39"/>
      <c r="I17" s="102"/>
      <c r="L17" s="48"/>
      <c r="M17" s="49"/>
      <c r="N17" s="47"/>
    </row>
    <row r="18" spans="2:18" ht="28" customHeight="1">
      <c r="B18" s="100" t="s">
        <v>33</v>
      </c>
      <c r="C18" s="26"/>
      <c r="D18" s="88"/>
      <c r="E18" s="88"/>
      <c r="F18" s="88"/>
      <c r="G18" s="88"/>
      <c r="H18" s="88"/>
      <c r="I18" s="103"/>
      <c r="K18"/>
      <c r="M18" s="4"/>
      <c r="N18" s="4"/>
    </row>
    <row r="19" spans="2:18" ht="28" customHeight="1">
      <c r="B19" s="392"/>
      <c r="C19" s="393"/>
      <c r="D19" s="13"/>
      <c r="E19" s="17" t="s">
        <v>34</v>
      </c>
      <c r="F19" s="316" t="s">
        <v>11</v>
      </c>
      <c r="G19" s="316" t="s">
        <v>11</v>
      </c>
      <c r="H19" s="317" t="s">
        <v>11</v>
      </c>
      <c r="I19" s="318" t="s">
        <v>11</v>
      </c>
      <c r="K19"/>
      <c r="L19" s="48"/>
      <c r="M19" s="49"/>
      <c r="N19" s="43"/>
    </row>
    <row r="20" spans="2:18" ht="28" customHeight="1">
      <c r="B20" s="104" t="s">
        <v>35</v>
      </c>
      <c r="C20" s="27"/>
      <c r="D20" s="88"/>
      <c r="E20" s="88"/>
      <c r="F20" s="88"/>
      <c r="G20" s="88"/>
      <c r="H20" s="88"/>
      <c r="I20" s="103"/>
      <c r="K20"/>
      <c r="M20" s="4"/>
      <c r="N20" s="4"/>
    </row>
    <row r="21" spans="2:18" s="4" customFormat="1" ht="28" customHeight="1">
      <c r="B21" s="394" t="s">
        <v>38</v>
      </c>
      <c r="C21" s="395"/>
      <c r="D21" s="296" t="s">
        <v>39</v>
      </c>
      <c r="E21" s="231" t="s">
        <v>34</v>
      </c>
      <c r="F21" s="316" t="s">
        <v>11</v>
      </c>
      <c r="G21" s="316" t="s">
        <v>11</v>
      </c>
      <c r="H21" s="317" t="s">
        <v>11</v>
      </c>
      <c r="I21" s="102">
        <f>'SP10-4'!L28*Conversion!B13*'SP10-4'!L29</f>
        <v>0</v>
      </c>
      <c r="L21" s="48"/>
      <c r="M21" s="49"/>
      <c r="N21" s="43"/>
      <c r="O21"/>
      <c r="P21"/>
      <c r="Q21"/>
      <c r="R21"/>
    </row>
    <row r="22" spans="2:18" ht="28" customHeight="1">
      <c r="B22" s="105" t="s">
        <v>40</v>
      </c>
      <c r="C22" s="25"/>
      <c r="D22" s="88"/>
      <c r="E22" s="88"/>
      <c r="F22" s="88"/>
      <c r="G22" s="88"/>
      <c r="H22" s="88"/>
      <c r="I22" s="103"/>
      <c r="K22"/>
      <c r="M22" s="4"/>
      <c r="N22" s="4"/>
    </row>
    <row r="23" spans="2:18" s="4" customFormat="1" ht="28" customHeight="1">
      <c r="B23" s="383" t="s">
        <v>41</v>
      </c>
      <c r="C23" s="384"/>
      <c r="D23" s="42" t="s">
        <v>42</v>
      </c>
      <c r="E23" s="17" t="s">
        <v>34</v>
      </c>
      <c r="F23" s="40">
        <v>0</v>
      </c>
      <c r="G23" s="40">
        <f>G24*0.000161</f>
        <v>0</v>
      </c>
      <c r="H23" s="39">
        <v>0</v>
      </c>
      <c r="I23" s="295">
        <f>-G23*'SP10-4'!I21*'SP10-4'!L22</f>
        <v>0</v>
      </c>
      <c r="L23" s="48"/>
      <c r="M23" s="49"/>
      <c r="N23" s="47"/>
      <c r="O23"/>
      <c r="P23"/>
      <c r="Q23"/>
      <c r="R23"/>
    </row>
    <row r="24" spans="2:18" s="4" customFormat="1" ht="28" customHeight="1">
      <c r="B24" s="331" t="s">
        <v>41</v>
      </c>
      <c r="C24" s="332"/>
      <c r="D24" s="13" t="s">
        <v>43</v>
      </c>
      <c r="E24" s="17"/>
      <c r="F24" s="40"/>
      <c r="G24" s="13">
        <f>'SP10-4'!L12*(('SP10-1'!I28-1)+('SP10-1'!I28-1)*('SP10-1'!I28/2)*('SP10-1'!I48/100))*-1</f>
        <v>0</v>
      </c>
      <c r="H24" s="39"/>
      <c r="I24" s="102"/>
      <c r="L24" s="48"/>
      <c r="M24" s="46"/>
      <c r="N24" s="47"/>
      <c r="O24"/>
      <c r="P24"/>
      <c r="Q24"/>
      <c r="R24"/>
    </row>
    <row r="25" spans="2:18" s="4" customFormat="1" ht="28" customHeight="1">
      <c r="B25" s="331" t="s">
        <v>44</v>
      </c>
      <c r="C25" s="332"/>
      <c r="D25" s="13" t="s">
        <v>45</v>
      </c>
      <c r="E25" s="17" t="s">
        <v>34</v>
      </c>
      <c r="F25" s="316" t="s">
        <v>11</v>
      </c>
      <c r="G25" s="13"/>
      <c r="H25" s="39">
        <v>0</v>
      </c>
      <c r="I25" s="102">
        <v>0</v>
      </c>
      <c r="L25" s="48"/>
      <c r="M25" s="49"/>
      <c r="N25" s="43"/>
      <c r="O25"/>
      <c r="P25"/>
      <c r="Q25"/>
      <c r="R25"/>
    </row>
    <row r="26" spans="2:18" ht="28" customHeight="1">
      <c r="B26" s="106" t="s">
        <v>46</v>
      </c>
      <c r="C26" s="25"/>
      <c r="D26" s="88"/>
      <c r="E26" s="88"/>
      <c r="F26" s="88"/>
      <c r="G26" s="88"/>
      <c r="H26" s="88"/>
      <c r="I26" s="103"/>
      <c r="K26"/>
      <c r="M26" s="4"/>
      <c r="N26" s="4"/>
    </row>
    <row r="27" spans="2:18" s="4" customFormat="1" ht="28" customHeight="1">
      <c r="B27" s="329" t="s">
        <v>49</v>
      </c>
      <c r="C27" s="330"/>
      <c r="D27" s="311" t="s">
        <v>118</v>
      </c>
      <c r="E27" s="312"/>
      <c r="F27" s="310"/>
      <c r="G27" s="310"/>
      <c r="H27" s="310"/>
      <c r="I27" s="313">
        <f>'SP10-4'!L37*'SP10-4'!L3*Conversion!B13</f>
        <v>0</v>
      </c>
      <c r="L27" s="50"/>
      <c r="M27" s="51"/>
      <c r="N27" s="47"/>
    </row>
    <row r="28" spans="2:18" s="4" customFormat="1" ht="28" customHeight="1">
      <c r="B28" s="383" t="s">
        <v>47</v>
      </c>
      <c r="C28" s="384"/>
      <c r="D28" s="42" t="s">
        <v>48</v>
      </c>
      <c r="E28" s="17" t="s">
        <v>34</v>
      </c>
      <c r="F28" s="316" t="s">
        <v>11</v>
      </c>
      <c r="G28" s="316" t="s">
        <v>11</v>
      </c>
      <c r="H28" s="13" t="s">
        <v>34</v>
      </c>
      <c r="I28" s="102" t="s">
        <v>34</v>
      </c>
      <c r="L28" s="50"/>
      <c r="M28" s="51"/>
      <c r="N28" s="47"/>
    </row>
    <row r="29" spans="2:18" s="4" customFormat="1" ht="28" customHeight="1" thickBot="1">
      <c r="B29" s="381" t="s">
        <v>49</v>
      </c>
      <c r="C29" s="382"/>
      <c r="D29" s="107" t="s">
        <v>50</v>
      </c>
      <c r="E29" s="108" t="s">
        <v>34</v>
      </c>
      <c r="F29" s="319" t="s">
        <v>11</v>
      </c>
      <c r="G29" s="319" t="s">
        <v>11</v>
      </c>
      <c r="H29" s="319" t="s">
        <v>11</v>
      </c>
      <c r="I29" s="320" t="s">
        <v>11</v>
      </c>
      <c r="L29" s="48"/>
      <c r="M29" s="49"/>
      <c r="N29" s="43"/>
    </row>
    <row r="30" spans="2:18" s="4" customFormat="1" ht="28" customHeight="1">
      <c r="B30" s="290" t="s">
        <v>606</v>
      </c>
      <c r="C30" s="291"/>
      <c r="D30" s="292"/>
      <c r="E30" s="292"/>
      <c r="F30" s="292"/>
      <c r="G30" s="292"/>
      <c r="H30" s="292"/>
      <c r="I30" s="293"/>
      <c r="L30" s="48"/>
      <c r="M30" s="49"/>
      <c r="N30" s="43"/>
    </row>
    <row r="31" spans="2:18" s="4" customFormat="1" ht="28" customHeight="1">
      <c r="B31" s="375" t="s">
        <v>608</v>
      </c>
      <c r="C31" s="376"/>
      <c r="D31" s="297"/>
      <c r="E31" s="298" t="s">
        <v>34</v>
      </c>
      <c r="F31" s="321" t="s">
        <v>11</v>
      </c>
      <c r="G31" s="321" t="s">
        <v>11</v>
      </c>
      <c r="H31" s="299">
        <v>0</v>
      </c>
      <c r="I31" s="300">
        <f>'SP10-4'!L17*Conversion!B13*'SP10-4'!L19</f>
        <v>0</v>
      </c>
      <c r="L31" s="48"/>
      <c r="M31" s="49"/>
      <c r="N31" s="43"/>
    </row>
    <row r="32" spans="2:18" s="6" customFormat="1" ht="16" thickBot="1">
      <c r="B32" s="373" t="s">
        <v>609</v>
      </c>
      <c r="C32" s="374"/>
      <c r="D32" s="301"/>
      <c r="E32" s="302" t="s">
        <v>34</v>
      </c>
      <c r="F32" s="322" t="s">
        <v>11</v>
      </c>
      <c r="G32" s="322" t="s">
        <v>11</v>
      </c>
      <c r="H32" s="303">
        <v>0</v>
      </c>
      <c r="I32" s="304">
        <f>'SP10-4'!L18*Conversion!B13*'SP10-4'!L19</f>
        <v>0</v>
      </c>
      <c r="L32" s="4"/>
      <c r="M32" s="4"/>
      <c r="N32" s="4"/>
    </row>
    <row r="33" spans="2:14" s="6" customFormat="1">
      <c r="L33" s="4"/>
      <c r="M33" s="4"/>
      <c r="N33" s="4"/>
    </row>
    <row r="34" spans="2:14" s="9" customFormat="1" ht="40" customHeight="1">
      <c r="B34" s="380" t="s">
        <v>51</v>
      </c>
      <c r="C34" s="380"/>
      <c r="D34" s="16"/>
      <c r="E34" s="16"/>
      <c r="F34" s="16"/>
      <c r="G34" s="16"/>
      <c r="H34" s="16"/>
      <c r="I34" s="16"/>
      <c r="L34" s="4"/>
      <c r="M34" s="4"/>
      <c r="N34" s="4"/>
    </row>
    <row r="35" spans="2:14">
      <c r="B35" s="368"/>
      <c r="C35" s="377"/>
      <c r="D35" s="377"/>
      <c r="E35" s="377"/>
      <c r="F35" s="377"/>
      <c r="G35" s="377"/>
      <c r="H35" s="377"/>
      <c r="I35" s="369"/>
      <c r="L35" s="4"/>
      <c r="M35" s="4"/>
      <c r="N35" s="4"/>
    </row>
    <row r="36" spans="2:14">
      <c r="L36" s="4"/>
      <c r="M36" s="4"/>
      <c r="N36" s="4"/>
    </row>
    <row r="37" spans="2:14">
      <c r="L37" s="4"/>
      <c r="M37" s="4"/>
      <c r="N37" s="4"/>
    </row>
  </sheetData>
  <sheetProtection algorithmName="SHA-512" hashValue="1HujhPYcQ11gDQIhAnuzQ0NA+qDBglfYweYE6Nko9k5/PV0IEB9pSgu+I0PKCal+pDdFtL7v/I979Bk71j2KbQ==" saltValue="wtsfI+o+tvHxCZ1y86ZXQQ==" spinCount="100000" sheet="1" objects="1" scenarios="1"/>
  <protectedRanges>
    <protectedRange sqref="J3" name="Range2_1"/>
  </protectedRanges>
  <mergeCells count="41">
    <mergeCell ref="B32:C32"/>
    <mergeCell ref="B31:C31"/>
    <mergeCell ref="B35:I35"/>
    <mergeCell ref="B13:C13"/>
    <mergeCell ref="B25:C25"/>
    <mergeCell ref="B34:C34"/>
    <mergeCell ref="B29:C29"/>
    <mergeCell ref="B28:C28"/>
    <mergeCell ref="B23:C23"/>
    <mergeCell ref="D14:G14"/>
    <mergeCell ref="H14:I14"/>
    <mergeCell ref="B17:C17"/>
    <mergeCell ref="B15:C15"/>
    <mergeCell ref="B19:C19"/>
    <mergeCell ref="B21:C21"/>
    <mergeCell ref="B14:C14"/>
    <mergeCell ref="G7:I7"/>
    <mergeCell ref="B7:D7"/>
    <mergeCell ref="G8:H8"/>
    <mergeCell ref="G9:H9"/>
    <mergeCell ref="B8:D12"/>
    <mergeCell ref="G12:H12"/>
    <mergeCell ref="G10:H10"/>
    <mergeCell ref="G11:H11"/>
    <mergeCell ref="E7:F7"/>
    <mergeCell ref="B2:I2"/>
    <mergeCell ref="B4:C4"/>
    <mergeCell ref="B5:C5"/>
    <mergeCell ref="D5:E5"/>
    <mergeCell ref="D4:E4"/>
    <mergeCell ref="F4:G4"/>
    <mergeCell ref="F5:G5"/>
    <mergeCell ref="H4:I4"/>
    <mergeCell ref="H5:I5"/>
    <mergeCell ref="G3:H3"/>
    <mergeCell ref="B27:C27"/>
    <mergeCell ref="B24:C24"/>
    <mergeCell ref="F9:F10"/>
    <mergeCell ref="E9:E10"/>
    <mergeCell ref="F11:F12"/>
    <mergeCell ref="E11:E12"/>
  </mergeCells>
  <phoneticPr fontId="2" type="noConversion"/>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825500</xdr:colOff>
                    <xdr:row>2</xdr:row>
                    <xdr:rowOff>285750</xdr:rowOff>
                  </from>
                  <to>
                    <xdr:col>8</xdr:col>
                    <xdr:colOff>1219200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xr:uid="{00000000-0002-0000-0000-000000000000}">
          <x14:formula1>
            <xm:f>'Benefits Framework'!$C$2:$C$3</xm:f>
          </x14:formula1>
          <xm:sqref>B19:C19</xm:sqref>
        </x14:dataValidation>
        <x14:dataValidation type="list" allowBlank="1" showInputMessage="1" xr:uid="{3868E784-81E8-495B-8333-1271A052BFB6}">
          <x14:formula1>
            <xm:f>'Benefits Framework'!$C$9:$C$73</xm:f>
          </x14:formula1>
          <xm:sqref>D24:D25 D19 D29 D21</xm:sqref>
        </x14:dataValidation>
        <x14:dataValidation type="list" allowBlank="1" showInputMessage="1" xr:uid="{7F353724-2C21-408C-AED7-7AA7327EE5A5}">
          <x14:formula1>
            <xm:f>'Benefits Framework'!$I$2:$I$10</xm:f>
          </x14:formula1>
          <xm:sqref>B29:C29</xm:sqref>
        </x14:dataValidation>
        <x14:dataValidation type="list" allowBlank="1" showInputMessage="1" showErrorMessage="1" xr:uid="{EEB57C4A-2F42-41A7-A9D9-470B97E5744A}">
          <x14:formula1>
            <xm:f>Conversion!$A$5:$A$8</xm:f>
          </x14:formula1>
          <xm:sqref>L17 L19 L23:L25 L27:L31 L21</xm:sqref>
        </x14:dataValidation>
        <x14:dataValidation type="list" allowBlank="1" showInputMessage="1" showErrorMessage="1" xr:uid="{8AAAD5E8-F1AE-4357-8BEC-02F7065F72F2}">
          <x14:formula1>
            <xm:f>Tables!$A$1:$C$1</xm:f>
          </x14:formula1>
          <xm:sqref>J3</xm:sqref>
        </x14:dataValidation>
        <x14:dataValidation type="list" allowBlank="1" showInputMessage="1" xr:uid="{A81E6DF3-4BD7-4B05-8864-D584D0629F63}">
          <x14:formula1>
            <xm:f>'Benefits Framework'!$G$2:$G$6</xm:f>
          </x14:formula1>
          <xm:sqref>B24:C25</xm:sqref>
        </x14:dataValidation>
        <x14:dataValidation type="list" allowBlank="1" showInputMessage="1" xr:uid="{65C95072-8FE0-48FA-8F0B-B5EB0A5BD752}">
          <x14:formula1>
            <xm:f>'Benefits Framework'!$E$2:$E$3</xm:f>
          </x14:formula1>
          <xm:sqref>B21</xm:sqref>
        </x14:dataValidation>
        <x14:dataValidation type="list" allowBlank="1" showInputMessage="1" showErrorMessage="1" xr:uid="{480A1720-3359-44E2-81EC-B4FDF1171845}">
          <x14:formula1>
            <xm:f>'Benefits Framework'!$I$2:$I$9</xm:f>
          </x14:formula1>
          <xm:sqref>B27:C27</xm:sqref>
        </x14:dataValidation>
        <x14:dataValidation type="list" allowBlank="1" showInputMessage="1" showErrorMessage="1" xr:uid="{5711D6B4-0441-45C4-ABE9-3D38A0A04CF2}">
          <x14:formula1>
            <xm:f>'Benefits Framework'!$C$9:$C$73</xm:f>
          </x14:formula1>
          <xm:sqref>D27</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DEF88-56A9-42C9-AE2E-C813123763DF}">
  <sheetPr codeName="Sheet5">
    <pageSetUpPr fitToPage="1"/>
  </sheetPr>
  <dimension ref="A1:P77"/>
  <sheetViews>
    <sheetView zoomScaleNormal="100" workbookViewId="0">
      <selection activeCell="E10" sqref="E10"/>
    </sheetView>
  </sheetViews>
  <sheetFormatPr defaultRowHeight="13.5"/>
  <cols>
    <col min="1" max="9" width="9.33203125" style="176" customWidth="1"/>
    <col min="10" max="256" width="9" style="176"/>
    <col min="257" max="265" width="9.33203125" style="176" customWidth="1"/>
    <col min="266" max="512" width="9" style="176"/>
    <col min="513" max="521" width="9.33203125" style="176" customWidth="1"/>
    <col min="522" max="768" width="9" style="176"/>
    <col min="769" max="777" width="9.33203125" style="176" customWidth="1"/>
    <col min="778" max="1024" width="9" style="176"/>
    <col min="1025" max="1033" width="9.33203125" style="176" customWidth="1"/>
    <col min="1034" max="1280" width="9" style="176"/>
    <col min="1281" max="1289" width="9.33203125" style="176" customWidth="1"/>
    <col min="1290" max="1536" width="9" style="176"/>
    <col min="1537" max="1545" width="9.33203125" style="176" customWidth="1"/>
    <col min="1546" max="1792" width="9" style="176"/>
    <col min="1793" max="1801" width="9.33203125" style="176" customWidth="1"/>
    <col min="1802" max="2048" width="9" style="176"/>
    <col min="2049" max="2057" width="9.33203125" style="176" customWidth="1"/>
    <col min="2058" max="2304" width="9" style="176"/>
    <col min="2305" max="2313" width="9.33203125" style="176" customWidth="1"/>
    <col min="2314" max="2560" width="9" style="176"/>
    <col min="2561" max="2569" width="9.33203125" style="176" customWidth="1"/>
    <col min="2570" max="2816" width="9" style="176"/>
    <col min="2817" max="2825" width="9.33203125" style="176" customWidth="1"/>
    <col min="2826" max="3072" width="9" style="176"/>
    <col min="3073" max="3081" width="9.33203125" style="176" customWidth="1"/>
    <col min="3082" max="3328" width="9" style="176"/>
    <col min="3329" max="3337" width="9.33203125" style="176" customWidth="1"/>
    <col min="3338" max="3584" width="9" style="176"/>
    <col min="3585" max="3593" width="9.33203125" style="176" customWidth="1"/>
    <col min="3594" max="3840" width="9" style="176"/>
    <col min="3841" max="3849" width="9.33203125" style="176" customWidth="1"/>
    <col min="3850" max="4096" width="9" style="176"/>
    <col min="4097" max="4105" width="9.33203125" style="176" customWidth="1"/>
    <col min="4106" max="4352" width="9" style="176"/>
    <col min="4353" max="4361" width="9.33203125" style="176" customWidth="1"/>
    <col min="4362" max="4608" width="9" style="176"/>
    <col min="4609" max="4617" width="9.33203125" style="176" customWidth="1"/>
    <col min="4618" max="4864" width="9" style="176"/>
    <col min="4865" max="4873" width="9.33203125" style="176" customWidth="1"/>
    <col min="4874" max="5120" width="9" style="176"/>
    <col min="5121" max="5129" width="9.33203125" style="176" customWidth="1"/>
    <col min="5130" max="5376" width="9" style="176"/>
    <col min="5377" max="5385" width="9.33203125" style="176" customWidth="1"/>
    <col min="5386" max="5632" width="9" style="176"/>
    <col min="5633" max="5641" width="9.33203125" style="176" customWidth="1"/>
    <col min="5642" max="5888" width="9" style="176"/>
    <col min="5889" max="5897" width="9.33203125" style="176" customWidth="1"/>
    <col min="5898" max="6144" width="9" style="176"/>
    <col min="6145" max="6153" width="9.33203125" style="176" customWidth="1"/>
    <col min="6154" max="6400" width="9" style="176"/>
    <col min="6401" max="6409" width="9.33203125" style="176" customWidth="1"/>
    <col min="6410" max="6656" width="9" style="176"/>
    <col min="6657" max="6665" width="9.33203125" style="176" customWidth="1"/>
    <col min="6666" max="6912" width="9" style="176"/>
    <col min="6913" max="6921" width="9.33203125" style="176" customWidth="1"/>
    <col min="6922" max="7168" width="9" style="176"/>
    <col min="7169" max="7177" width="9.33203125" style="176" customWidth="1"/>
    <col min="7178" max="7424" width="9" style="176"/>
    <col min="7425" max="7433" width="9.33203125" style="176" customWidth="1"/>
    <col min="7434" max="7680" width="9" style="176"/>
    <col min="7681" max="7689" width="9.33203125" style="176" customWidth="1"/>
    <col min="7690" max="7936" width="9" style="176"/>
    <col min="7937" max="7945" width="9.33203125" style="176" customWidth="1"/>
    <col min="7946" max="8192" width="9" style="176"/>
    <col min="8193" max="8201" width="9.33203125" style="176" customWidth="1"/>
    <col min="8202" max="8448" width="9" style="176"/>
    <col min="8449" max="8457" width="9.33203125" style="176" customWidth="1"/>
    <col min="8458" max="8704" width="9" style="176"/>
    <col min="8705" max="8713" width="9.33203125" style="176" customWidth="1"/>
    <col min="8714" max="8960" width="9" style="176"/>
    <col min="8961" max="8969" width="9.33203125" style="176" customWidth="1"/>
    <col min="8970" max="9216" width="9" style="176"/>
    <col min="9217" max="9225" width="9.33203125" style="176" customWidth="1"/>
    <col min="9226" max="9472" width="9" style="176"/>
    <col min="9473" max="9481" width="9.33203125" style="176" customWidth="1"/>
    <col min="9482" max="9728" width="9" style="176"/>
    <col min="9729" max="9737" width="9.33203125" style="176" customWidth="1"/>
    <col min="9738" max="9984" width="9" style="176"/>
    <col min="9985" max="9993" width="9.33203125" style="176" customWidth="1"/>
    <col min="9994" max="10240" width="9" style="176"/>
    <col min="10241" max="10249" width="9.33203125" style="176" customWidth="1"/>
    <col min="10250" max="10496" width="9" style="176"/>
    <col min="10497" max="10505" width="9.33203125" style="176" customWidth="1"/>
    <col min="10506" max="10752" width="9" style="176"/>
    <col min="10753" max="10761" width="9.33203125" style="176" customWidth="1"/>
    <col min="10762" max="11008" width="9" style="176"/>
    <col min="11009" max="11017" width="9.33203125" style="176" customWidth="1"/>
    <col min="11018" max="11264" width="9" style="176"/>
    <col min="11265" max="11273" width="9.33203125" style="176" customWidth="1"/>
    <col min="11274" max="11520" width="9" style="176"/>
    <col min="11521" max="11529" width="9.33203125" style="176" customWidth="1"/>
    <col min="11530" max="11776" width="9" style="176"/>
    <col min="11777" max="11785" width="9.33203125" style="176" customWidth="1"/>
    <col min="11786" max="12032" width="9" style="176"/>
    <col min="12033" max="12041" width="9.33203125" style="176" customWidth="1"/>
    <col min="12042" max="12288" width="9" style="176"/>
    <col min="12289" max="12297" width="9.33203125" style="176" customWidth="1"/>
    <col min="12298" max="12544" width="9" style="176"/>
    <col min="12545" max="12553" width="9.33203125" style="176" customWidth="1"/>
    <col min="12554" max="12800" width="9" style="176"/>
    <col min="12801" max="12809" width="9.33203125" style="176" customWidth="1"/>
    <col min="12810" max="13056" width="9" style="176"/>
    <col min="13057" max="13065" width="9.33203125" style="176" customWidth="1"/>
    <col min="13066" max="13312" width="9" style="176"/>
    <col min="13313" max="13321" width="9.33203125" style="176" customWidth="1"/>
    <col min="13322" max="13568" width="9" style="176"/>
    <col min="13569" max="13577" width="9.33203125" style="176" customWidth="1"/>
    <col min="13578" max="13824" width="9" style="176"/>
    <col min="13825" max="13833" width="9.33203125" style="176" customWidth="1"/>
    <col min="13834" max="14080" width="9" style="176"/>
    <col min="14081" max="14089" width="9.33203125" style="176" customWidth="1"/>
    <col min="14090" max="14336" width="9" style="176"/>
    <col min="14337" max="14345" width="9.33203125" style="176" customWidth="1"/>
    <col min="14346" max="14592" width="9" style="176"/>
    <col min="14593" max="14601" width="9.33203125" style="176" customWidth="1"/>
    <col min="14602" max="14848" width="9" style="176"/>
    <col min="14849" max="14857" width="9.33203125" style="176" customWidth="1"/>
    <col min="14858" max="15104" width="9" style="176"/>
    <col min="15105" max="15113" width="9.33203125" style="176" customWidth="1"/>
    <col min="15114" max="15360" width="9" style="176"/>
    <col min="15361" max="15369" width="9.33203125" style="176" customWidth="1"/>
    <col min="15370" max="15616" width="9" style="176"/>
    <col min="15617" max="15625" width="9.33203125" style="176" customWidth="1"/>
    <col min="15626" max="15872" width="9" style="176"/>
    <col min="15873" max="15881" width="9.33203125" style="176" customWidth="1"/>
    <col min="15882" max="16128" width="9" style="176"/>
    <col min="16129" max="16137" width="9.33203125" style="176" customWidth="1"/>
    <col min="16138" max="16384" width="9" style="176"/>
  </cols>
  <sheetData>
    <row r="1" spans="1:15" s="172" customFormat="1" ht="16.5" customHeight="1">
      <c r="B1" s="203"/>
      <c r="C1" s="203"/>
      <c r="J1" s="173" t="s">
        <v>390</v>
      </c>
    </row>
    <row r="2" spans="1:15" ht="19.5" customHeight="1">
      <c r="A2" s="174" t="s">
        <v>462</v>
      </c>
      <c r="B2" s="177"/>
      <c r="C2" s="177"/>
      <c r="D2" s="173"/>
      <c r="E2" s="173"/>
      <c r="F2" s="173"/>
      <c r="G2" s="173"/>
      <c r="H2" s="171" t="str">
        <f>'SP10-1'!L2</f>
        <v>Spreadsheet released 14-Apr-2023</v>
      </c>
      <c r="I2" s="173"/>
      <c r="J2" s="175" t="s">
        <v>392</v>
      </c>
      <c r="K2" s="173"/>
      <c r="L2" s="173"/>
      <c r="M2" s="173"/>
      <c r="N2" s="173"/>
      <c r="O2" s="173"/>
    </row>
    <row r="3" spans="1:15" s="172" customFormat="1" ht="11.25" customHeight="1">
      <c r="A3" s="177" t="s">
        <v>574</v>
      </c>
      <c r="B3" s="177"/>
      <c r="C3" s="177"/>
      <c r="D3" s="173"/>
      <c r="E3" s="173"/>
      <c r="F3" s="173"/>
      <c r="G3" s="173"/>
      <c r="H3" s="173"/>
      <c r="I3" s="173"/>
      <c r="J3" s="173"/>
      <c r="K3" s="173"/>
      <c r="L3" s="173"/>
      <c r="M3" s="173"/>
      <c r="N3" s="173"/>
      <c r="O3" s="173"/>
    </row>
    <row r="4" spans="1:15" s="172" customFormat="1" ht="11.25" customHeight="1" thickBot="1">
      <c r="A4" s="192"/>
      <c r="B4" s="192"/>
      <c r="C4" s="192"/>
      <c r="D4" s="173"/>
      <c r="E4" s="173"/>
      <c r="F4" s="173"/>
      <c r="G4" s="173"/>
      <c r="H4" s="173"/>
      <c r="I4" s="173"/>
      <c r="J4" s="173"/>
      <c r="K4" s="173"/>
      <c r="L4" s="173"/>
      <c r="M4" s="173"/>
      <c r="N4" s="173"/>
      <c r="O4" s="173"/>
    </row>
    <row r="5" spans="1:15" s="172" customFormat="1" ht="18.75" customHeight="1" thickBot="1">
      <c r="A5" s="212" t="s">
        <v>575</v>
      </c>
      <c r="B5" s="212"/>
      <c r="C5" s="212"/>
      <c r="D5" s="212"/>
      <c r="E5" s="213" t="s">
        <v>408</v>
      </c>
      <c r="F5" s="214">
        <f>'SP10-1'!I26</f>
        <v>0</v>
      </c>
      <c r="G5" s="212"/>
      <c r="H5" s="212"/>
      <c r="I5" s="212"/>
      <c r="J5" s="173"/>
      <c r="K5" s="173"/>
      <c r="L5" s="173"/>
      <c r="M5" s="173"/>
      <c r="N5" s="173"/>
      <c r="O5" s="173"/>
    </row>
    <row r="6" spans="1:15" s="172" customFormat="1" ht="18.75" customHeight="1" thickBot="1">
      <c r="A6" s="212" t="s">
        <v>576</v>
      </c>
      <c r="B6" s="212"/>
      <c r="C6" s="212"/>
      <c r="D6" s="212"/>
      <c r="E6" s="213" t="s">
        <v>408</v>
      </c>
      <c r="F6" s="214">
        <f>'SP10-1'!I33</f>
        <v>0</v>
      </c>
      <c r="G6" s="212"/>
      <c r="H6" s="212"/>
      <c r="I6" s="212"/>
      <c r="J6" s="173"/>
      <c r="K6" s="173"/>
      <c r="L6" s="173"/>
      <c r="M6" s="173"/>
      <c r="N6" s="173"/>
      <c r="O6" s="173"/>
    </row>
    <row r="7" spans="1:15" s="172" customFormat="1" ht="18.75" customHeight="1" thickBot="1">
      <c r="A7" s="212"/>
      <c r="B7" s="212"/>
      <c r="C7" s="212"/>
      <c r="D7" s="212"/>
      <c r="E7" s="212"/>
      <c r="F7" s="212"/>
      <c r="G7" s="212"/>
      <c r="H7" s="212"/>
      <c r="I7" s="212"/>
      <c r="J7" s="173"/>
      <c r="K7" s="173"/>
      <c r="L7" s="173"/>
      <c r="M7" s="173"/>
      <c r="N7" s="173"/>
      <c r="O7" s="173"/>
    </row>
    <row r="8" spans="1:15" s="172" customFormat="1" ht="30" customHeight="1" thickBot="1">
      <c r="A8" s="526" t="s">
        <v>577</v>
      </c>
      <c r="B8" s="526"/>
      <c r="C8" s="526"/>
      <c r="D8" s="526"/>
      <c r="E8" s="215" t="s">
        <v>578</v>
      </c>
      <c r="F8" s="216" t="s">
        <v>579</v>
      </c>
      <c r="G8" s="216" t="s">
        <v>579</v>
      </c>
      <c r="H8" s="216" t="s">
        <v>579</v>
      </c>
      <c r="I8" s="216" t="s">
        <v>579</v>
      </c>
      <c r="J8" s="173"/>
      <c r="K8" s="173"/>
      <c r="L8" s="173"/>
      <c r="M8" s="173"/>
      <c r="N8" s="173"/>
      <c r="O8" s="173"/>
    </row>
    <row r="9" spans="1:15" s="172" customFormat="1" ht="18.75" customHeight="1" thickBot="1">
      <c r="A9" s="217" t="s">
        <v>580</v>
      </c>
      <c r="B9" s="217"/>
      <c r="C9" s="217"/>
      <c r="D9" s="217"/>
      <c r="E9" s="217"/>
      <c r="F9" s="217"/>
      <c r="G9" s="217"/>
      <c r="H9" s="217"/>
      <c r="I9" s="217"/>
      <c r="J9" s="173"/>
      <c r="K9" s="173"/>
      <c r="L9" s="173"/>
      <c r="M9" s="173"/>
      <c r="N9" s="173"/>
      <c r="O9" s="173"/>
    </row>
    <row r="10" spans="1:15" s="172" customFormat="1" ht="18.75" customHeight="1" thickBot="1">
      <c r="A10" s="527" t="s">
        <v>581</v>
      </c>
      <c r="B10" s="527"/>
      <c r="C10" s="527"/>
      <c r="D10" s="527"/>
      <c r="E10" s="218"/>
      <c r="F10" s="218"/>
      <c r="G10" s="218"/>
      <c r="H10" s="218"/>
      <c r="I10" s="218"/>
      <c r="J10" s="173"/>
      <c r="K10" s="173"/>
      <c r="L10" s="173"/>
      <c r="M10" s="173"/>
      <c r="N10" s="173"/>
      <c r="O10" s="173"/>
    </row>
    <row r="11" spans="1:15" s="172" customFormat="1" ht="18.75" customHeight="1" thickBot="1">
      <c r="A11" s="217" t="s">
        <v>266</v>
      </c>
      <c r="B11" s="217"/>
      <c r="C11" s="217"/>
      <c r="D11" s="217"/>
      <c r="E11" s="217"/>
      <c r="F11" s="217"/>
      <c r="G11" s="217"/>
      <c r="H11" s="217"/>
      <c r="I11" s="217"/>
      <c r="J11" s="173"/>
      <c r="K11" s="173"/>
      <c r="L11" s="173"/>
      <c r="M11" s="173"/>
      <c r="N11" s="173"/>
      <c r="O11" s="173"/>
    </row>
    <row r="12" spans="1:15" s="172" customFormat="1" ht="26.25" customHeight="1" thickBot="1">
      <c r="A12" s="527" t="s">
        <v>582</v>
      </c>
      <c r="B12" s="527"/>
      <c r="C12" s="527"/>
      <c r="D12" s="527"/>
      <c r="E12" s="218"/>
      <c r="F12" s="218"/>
      <c r="G12" s="218"/>
      <c r="H12" s="218"/>
      <c r="I12" s="218"/>
      <c r="J12" s="173"/>
      <c r="K12" s="173"/>
      <c r="L12" s="173"/>
      <c r="M12" s="173"/>
      <c r="N12" s="173"/>
      <c r="O12" s="173"/>
    </row>
    <row r="13" spans="1:15" s="172" customFormat="1" ht="18.75" customHeight="1" thickBot="1">
      <c r="A13" s="527" t="s">
        <v>583</v>
      </c>
      <c r="B13" s="527"/>
      <c r="C13" s="527"/>
      <c r="D13" s="527"/>
      <c r="E13" s="218"/>
      <c r="F13" s="218"/>
      <c r="G13" s="218"/>
      <c r="H13" s="218"/>
      <c r="I13" s="218"/>
      <c r="J13" s="173"/>
      <c r="K13" s="173"/>
      <c r="L13" s="173"/>
      <c r="M13" s="173"/>
      <c r="N13" s="173"/>
      <c r="O13" s="173"/>
    </row>
    <row r="14" spans="1:15" s="172" customFormat="1" ht="18.75" customHeight="1" thickBot="1">
      <c r="A14" s="219"/>
      <c r="B14" s="219"/>
      <c r="C14" s="219"/>
      <c r="D14" s="219"/>
      <c r="E14" s="219"/>
      <c r="F14" s="219"/>
      <c r="G14" s="219"/>
      <c r="H14" s="219"/>
      <c r="I14" s="219"/>
      <c r="J14" s="173"/>
      <c r="K14" s="173"/>
      <c r="L14" s="173"/>
      <c r="M14" s="173"/>
      <c r="N14" s="173"/>
      <c r="O14" s="173"/>
    </row>
    <row r="15" spans="1:15" s="172" customFormat="1" ht="18.75" customHeight="1" thickBot="1">
      <c r="A15" s="525" t="s">
        <v>584</v>
      </c>
      <c r="B15" s="525"/>
      <c r="C15" s="525"/>
      <c r="D15" s="525"/>
      <c r="E15" s="220"/>
      <c r="F15" s="221">
        <f>IF(F13=0,0,(F10-$E10)/(F13-$E13))</f>
        <v>0</v>
      </c>
      <c r="G15" s="221">
        <f>IF(G13=0,0,(G10-$E10)/(G13-$E13))</f>
        <v>0</v>
      </c>
      <c r="H15" s="221">
        <f>IF(H13=0,0,(H10-$E10)/(H13-$E13))</f>
        <v>0</v>
      </c>
      <c r="I15" s="221">
        <f>IF(I13=0,0,(I10-$E10)/(I13-$E13))</f>
        <v>0</v>
      </c>
      <c r="J15" s="173"/>
      <c r="K15" s="173"/>
      <c r="L15" s="173"/>
      <c r="M15" s="173"/>
      <c r="N15" s="173"/>
      <c r="O15" s="173"/>
    </row>
    <row r="16" spans="1:15" s="172" customFormat="1" ht="18.75" customHeight="1" thickBot="1">
      <c r="A16" s="525" t="s">
        <v>585</v>
      </c>
      <c r="B16" s="525"/>
      <c r="C16" s="525"/>
      <c r="D16" s="525"/>
      <c r="E16" s="220"/>
      <c r="F16" s="221">
        <f>IF(F12=0,0,(F10-$E10)/(F12-$E12))</f>
        <v>0</v>
      </c>
      <c r="G16" s="221">
        <f>IF(G12=0,0,(G10-$E10)/(G12-$E12))</f>
        <v>0</v>
      </c>
      <c r="H16" s="221">
        <f>IF(H12=0,0,(H10-$E10)/(H12-$E12))</f>
        <v>0</v>
      </c>
      <c r="I16" s="221">
        <f>IF(I12=0,0,(I10-$E10)/(I12-$E12))</f>
        <v>0</v>
      </c>
      <c r="J16" s="173"/>
      <c r="K16" s="173"/>
      <c r="L16" s="173"/>
      <c r="M16" s="173"/>
      <c r="N16" s="173"/>
      <c r="O16" s="173"/>
    </row>
    <row r="17" spans="1:16" s="172" customFormat="1" ht="18.75" customHeight="1" thickBot="1">
      <c r="A17" s="220"/>
      <c r="B17" s="220"/>
      <c r="C17" s="220"/>
      <c r="D17" s="220"/>
      <c r="E17" s="220"/>
      <c r="F17" s="220"/>
      <c r="G17" s="220"/>
      <c r="H17" s="220"/>
      <c r="I17" s="220"/>
      <c r="J17" s="173"/>
      <c r="K17" s="173"/>
      <c r="L17" s="173"/>
      <c r="M17" s="173"/>
      <c r="N17" s="173"/>
      <c r="O17" s="173"/>
    </row>
    <row r="18" spans="1:16" s="172" customFormat="1" ht="18.75" customHeight="1" thickBot="1">
      <c r="A18" s="222" t="s">
        <v>586</v>
      </c>
      <c r="B18" s="220"/>
      <c r="C18" s="220"/>
      <c r="D18" s="220"/>
      <c r="E18" s="223"/>
      <c r="F18" s="220"/>
      <c r="G18" s="220"/>
      <c r="H18" s="220"/>
      <c r="I18" s="220"/>
      <c r="J18" s="173"/>
      <c r="K18" s="173"/>
      <c r="L18" s="528" t="s">
        <v>587</v>
      </c>
      <c r="M18" s="528"/>
      <c r="N18" s="528"/>
      <c r="O18" s="528"/>
      <c r="P18" s="528"/>
    </row>
    <row r="19" spans="1:16" s="172" customFormat="1" ht="18.75" customHeight="1" thickBot="1">
      <c r="A19" s="173"/>
      <c r="B19" s="173"/>
      <c r="C19" s="173"/>
      <c r="D19" s="173"/>
      <c r="E19" s="173"/>
      <c r="F19" s="173"/>
      <c r="G19" s="173"/>
      <c r="H19" s="173"/>
      <c r="I19" s="173"/>
      <c r="J19" s="173"/>
      <c r="K19" s="173"/>
      <c r="L19" s="173"/>
      <c r="M19" s="173"/>
      <c r="N19" s="173"/>
      <c r="O19" s="173"/>
    </row>
    <row r="20" spans="1:16" s="172" customFormat="1" ht="18.75" customHeight="1" thickBot="1">
      <c r="A20" s="529" t="s">
        <v>588</v>
      </c>
      <c r="B20" s="529"/>
      <c r="C20" s="529"/>
      <c r="D20" s="529" t="s">
        <v>589</v>
      </c>
      <c r="E20" s="529"/>
      <c r="F20" s="529"/>
      <c r="G20" s="529" t="s">
        <v>590</v>
      </c>
      <c r="H20" s="529"/>
      <c r="I20" s="529"/>
      <c r="J20" s="173"/>
      <c r="K20" s="173"/>
      <c r="L20" s="530" t="s">
        <v>591</v>
      </c>
      <c r="M20" s="530"/>
      <c r="N20" s="530"/>
      <c r="O20" s="530"/>
      <c r="P20" s="530"/>
    </row>
    <row r="21" spans="1:16" s="172" customFormat="1" ht="60" customHeight="1" thickBot="1">
      <c r="A21" s="224" t="s">
        <v>579</v>
      </c>
      <c r="B21" s="224" t="s">
        <v>592</v>
      </c>
      <c r="C21" s="224" t="s">
        <v>593</v>
      </c>
      <c r="D21" s="224" t="s">
        <v>579</v>
      </c>
      <c r="E21" s="224" t="s">
        <v>594</v>
      </c>
      <c r="F21" s="224" t="s">
        <v>595</v>
      </c>
      <c r="G21" s="224" t="s">
        <v>596</v>
      </c>
      <c r="H21" s="224" t="s">
        <v>597</v>
      </c>
      <c r="I21" s="225" t="s">
        <v>598</v>
      </c>
      <c r="J21" s="173"/>
      <c r="K21" s="173"/>
      <c r="L21" s="531"/>
      <c r="M21" s="531"/>
      <c r="N21" s="531"/>
      <c r="O21" s="531"/>
      <c r="P21" s="531"/>
    </row>
    <row r="22" spans="1:16" s="172" customFormat="1" ht="18.75" customHeight="1" thickBot="1">
      <c r="A22" s="226"/>
      <c r="B22" s="218"/>
      <c r="C22" s="218"/>
      <c r="D22" s="226"/>
      <c r="E22" s="218"/>
      <c r="F22" s="218"/>
      <c r="G22" s="227">
        <f t="shared" ref="G22:H25" si="0">E22-B22</f>
        <v>0</v>
      </c>
      <c r="H22" s="227">
        <f t="shared" si="0"/>
        <v>0</v>
      </c>
      <c r="I22" s="228">
        <f>IF(G22=0,0,H22/G22)</f>
        <v>0</v>
      </c>
      <c r="J22" s="173"/>
      <c r="K22" s="173"/>
      <c r="L22" s="531"/>
      <c r="M22" s="531"/>
      <c r="N22" s="531"/>
      <c r="O22" s="531"/>
      <c r="P22" s="531"/>
    </row>
    <row r="23" spans="1:16" s="172" customFormat="1" ht="18.75" customHeight="1" thickBot="1">
      <c r="A23" s="226"/>
      <c r="B23" s="218"/>
      <c r="C23" s="218"/>
      <c r="D23" s="226"/>
      <c r="E23" s="218"/>
      <c r="F23" s="218"/>
      <c r="G23" s="227">
        <f t="shared" si="0"/>
        <v>0</v>
      </c>
      <c r="H23" s="227">
        <f t="shared" si="0"/>
        <v>0</v>
      </c>
      <c r="I23" s="228">
        <f>IF(G23=0,0,H23/G23)</f>
        <v>0</v>
      </c>
      <c r="J23" s="173"/>
      <c r="K23" s="173"/>
      <c r="L23" s="531"/>
      <c r="M23" s="531"/>
      <c r="N23" s="531"/>
      <c r="O23" s="531"/>
      <c r="P23" s="531"/>
    </row>
    <row r="24" spans="1:16" s="172" customFormat="1" ht="18.75" customHeight="1" thickBot="1">
      <c r="A24" s="226"/>
      <c r="B24" s="218"/>
      <c r="C24" s="218"/>
      <c r="D24" s="226"/>
      <c r="E24" s="218"/>
      <c r="F24" s="218"/>
      <c r="G24" s="227">
        <f t="shared" si="0"/>
        <v>0</v>
      </c>
      <c r="H24" s="227">
        <f t="shared" si="0"/>
        <v>0</v>
      </c>
      <c r="I24" s="228">
        <f>IF(G24=0,0,H24/G24)</f>
        <v>0</v>
      </c>
      <c r="J24" s="173"/>
      <c r="K24" s="173"/>
      <c r="L24" s="531"/>
      <c r="M24" s="531"/>
      <c r="N24" s="531"/>
      <c r="O24" s="531"/>
      <c r="P24" s="531"/>
    </row>
    <row r="25" spans="1:16" s="172" customFormat="1" ht="18.75" customHeight="1" thickBot="1">
      <c r="A25" s="226"/>
      <c r="B25" s="218"/>
      <c r="C25" s="218"/>
      <c r="D25" s="226"/>
      <c r="E25" s="218"/>
      <c r="F25" s="218"/>
      <c r="G25" s="227">
        <f t="shared" si="0"/>
        <v>0</v>
      </c>
      <c r="H25" s="227">
        <f t="shared" si="0"/>
        <v>0</v>
      </c>
      <c r="I25" s="228">
        <f>IF(G25=0,0,H25/G25)</f>
        <v>0</v>
      </c>
      <c r="J25" s="173"/>
      <c r="K25" s="173"/>
      <c r="L25" s="531"/>
      <c r="M25" s="531"/>
      <c r="N25" s="531"/>
      <c r="O25" s="531"/>
      <c r="P25" s="531"/>
    </row>
    <row r="26" spans="1:16" s="172" customFormat="1" ht="18.75" customHeight="1" thickBot="1">
      <c r="A26" s="229"/>
      <c r="B26" s="229"/>
      <c r="C26" s="229"/>
      <c r="D26" s="229"/>
      <c r="E26" s="229"/>
      <c r="F26" s="229"/>
      <c r="G26" s="229"/>
      <c r="H26" s="229"/>
      <c r="I26" s="212"/>
      <c r="J26" s="173"/>
      <c r="K26" s="173"/>
      <c r="L26" s="531"/>
      <c r="M26" s="531"/>
      <c r="N26" s="531"/>
      <c r="O26" s="531"/>
      <c r="P26" s="531"/>
    </row>
    <row r="27" spans="1:16" s="172" customFormat="1" ht="13.5" customHeight="1">
      <c r="A27" s="182"/>
      <c r="B27" s="182"/>
      <c r="C27" s="182"/>
      <c r="D27" s="182"/>
      <c r="E27" s="182"/>
      <c r="F27" s="182"/>
      <c r="G27" s="182"/>
      <c r="H27" s="182"/>
      <c r="I27" s="182"/>
      <c r="J27" s="173"/>
      <c r="K27" s="173"/>
      <c r="L27" s="531"/>
      <c r="M27" s="531"/>
      <c r="N27" s="531"/>
      <c r="O27" s="531"/>
      <c r="P27" s="531"/>
    </row>
    <row r="28" spans="1:16" s="172" customFormat="1" ht="13.5" customHeight="1">
      <c r="A28" s="182"/>
      <c r="B28" s="182"/>
      <c r="C28" s="182"/>
      <c r="D28" s="182"/>
      <c r="E28" s="182"/>
      <c r="F28" s="182"/>
      <c r="G28" s="182"/>
      <c r="H28" s="182"/>
      <c r="I28" s="182"/>
      <c r="J28" s="173"/>
      <c r="K28" s="173"/>
      <c r="L28" s="531"/>
      <c r="M28" s="531"/>
      <c r="N28" s="531"/>
      <c r="O28" s="531"/>
      <c r="P28" s="531"/>
    </row>
    <row r="29" spans="1:16" s="172" customFormat="1" ht="13.5" customHeight="1">
      <c r="A29" s="182"/>
      <c r="B29" s="182"/>
      <c r="C29" s="182"/>
      <c r="D29" s="182"/>
      <c r="E29" s="182"/>
      <c r="F29" s="182"/>
      <c r="G29" s="182"/>
      <c r="H29" s="182"/>
      <c r="I29" s="182"/>
      <c r="J29" s="173"/>
      <c r="K29" s="173"/>
      <c r="L29" s="531"/>
      <c r="M29" s="531"/>
      <c r="N29" s="531"/>
      <c r="O29" s="531"/>
      <c r="P29" s="531"/>
    </row>
    <row r="30" spans="1:16" s="172" customFormat="1" ht="13.5" customHeight="1">
      <c r="A30" s="182"/>
      <c r="B30" s="182"/>
      <c r="C30" s="182"/>
      <c r="D30" s="182"/>
      <c r="E30" s="182"/>
      <c r="F30" s="182"/>
      <c r="G30" s="182"/>
      <c r="H30" s="182"/>
      <c r="I30" s="182"/>
      <c r="J30" s="173"/>
      <c r="K30" s="173"/>
      <c r="L30" s="173"/>
      <c r="M30" s="173"/>
      <c r="N30" s="173"/>
      <c r="O30" s="173"/>
    </row>
    <row r="31" spans="1:16" s="172" customFormat="1" ht="13.5" customHeight="1">
      <c r="A31" s="182"/>
      <c r="B31" s="182"/>
      <c r="C31" s="182"/>
      <c r="D31" s="182"/>
      <c r="E31" s="182"/>
      <c r="F31" s="182"/>
      <c r="G31" s="182"/>
      <c r="H31" s="182"/>
      <c r="I31" s="182"/>
      <c r="J31" s="173"/>
      <c r="K31" s="173"/>
      <c r="L31" s="173"/>
      <c r="M31" s="173"/>
      <c r="N31" s="173"/>
      <c r="O31" s="173"/>
    </row>
    <row r="32" spans="1:16" s="172" customFormat="1" ht="13.5" customHeight="1">
      <c r="A32" s="182"/>
      <c r="B32" s="182"/>
      <c r="C32" s="182"/>
      <c r="D32" s="182"/>
      <c r="E32" s="182"/>
      <c r="F32" s="182"/>
      <c r="G32" s="182"/>
      <c r="H32" s="182"/>
      <c r="I32" s="182"/>
      <c r="J32" s="173"/>
      <c r="K32" s="173"/>
      <c r="L32" s="173"/>
      <c r="M32" s="173"/>
      <c r="N32" s="173"/>
      <c r="O32" s="173"/>
    </row>
    <row r="33" spans="1:15" s="172" customFormat="1" ht="13.5" customHeight="1">
      <c r="A33" s="182"/>
      <c r="B33" s="182"/>
      <c r="C33" s="182"/>
      <c r="D33" s="182"/>
      <c r="E33" s="182"/>
      <c r="F33" s="182"/>
      <c r="G33" s="182"/>
      <c r="H33" s="182"/>
      <c r="I33" s="182"/>
      <c r="J33" s="173"/>
      <c r="K33" s="173"/>
      <c r="L33" s="173"/>
      <c r="M33" s="173"/>
      <c r="N33" s="173"/>
      <c r="O33" s="173"/>
    </row>
    <row r="34" spans="1:15" s="172" customFormat="1" ht="13.5" customHeight="1">
      <c r="A34" s="182"/>
      <c r="B34" s="182"/>
      <c r="C34" s="182"/>
      <c r="D34" s="182"/>
      <c r="E34" s="182"/>
      <c r="F34" s="182"/>
      <c r="G34" s="182"/>
      <c r="H34" s="182"/>
      <c r="I34" s="182"/>
      <c r="J34" s="173"/>
      <c r="K34" s="173"/>
      <c r="L34" s="173"/>
      <c r="M34" s="173"/>
      <c r="N34" s="173"/>
      <c r="O34" s="173"/>
    </row>
    <row r="35" spans="1:15" s="172" customFormat="1" ht="13.5" customHeight="1">
      <c r="A35" s="182"/>
      <c r="B35" s="182"/>
      <c r="C35" s="182"/>
      <c r="D35" s="182"/>
      <c r="E35" s="182"/>
      <c r="F35" s="182"/>
      <c r="G35" s="182"/>
      <c r="H35" s="182"/>
      <c r="I35" s="182"/>
      <c r="J35" s="173"/>
      <c r="K35" s="173"/>
      <c r="L35" s="173"/>
      <c r="M35" s="173"/>
      <c r="N35" s="173"/>
      <c r="O35" s="173"/>
    </row>
    <row r="36" spans="1:15" s="172" customFormat="1" ht="13.5" customHeight="1">
      <c r="A36" s="182"/>
      <c r="B36" s="182"/>
      <c r="C36" s="182"/>
      <c r="D36" s="182"/>
      <c r="E36" s="182"/>
      <c r="F36" s="182"/>
      <c r="G36" s="182"/>
      <c r="H36" s="182"/>
      <c r="I36" s="182"/>
      <c r="J36" s="173"/>
      <c r="K36" s="173"/>
      <c r="L36" s="173"/>
      <c r="M36" s="173"/>
      <c r="N36" s="173"/>
      <c r="O36" s="173"/>
    </row>
    <row r="37" spans="1:15" s="172" customFormat="1" ht="13.5" customHeight="1">
      <c r="A37" s="182"/>
      <c r="B37" s="182"/>
      <c r="C37" s="182"/>
      <c r="D37" s="182"/>
      <c r="E37" s="182"/>
      <c r="F37" s="182"/>
      <c r="G37" s="182"/>
      <c r="H37" s="182"/>
      <c r="I37" s="182"/>
      <c r="J37" s="173"/>
      <c r="K37" s="173"/>
      <c r="L37" s="173"/>
      <c r="M37" s="173"/>
      <c r="N37" s="173"/>
      <c r="O37" s="173"/>
    </row>
    <row r="38" spans="1:15" s="172" customFormat="1" ht="13.5" customHeight="1">
      <c r="A38" s="182"/>
      <c r="B38" s="182"/>
      <c r="C38" s="182"/>
      <c r="D38" s="182"/>
      <c r="E38" s="182"/>
      <c r="F38" s="182"/>
      <c r="G38" s="182"/>
      <c r="H38" s="182"/>
      <c r="I38" s="182"/>
      <c r="J38" s="173"/>
      <c r="K38" s="173"/>
      <c r="L38" s="173"/>
      <c r="M38" s="173"/>
      <c r="N38" s="173"/>
      <c r="O38" s="173"/>
    </row>
    <row r="39" spans="1:15">
      <c r="A39" s="173"/>
      <c r="B39" s="173"/>
      <c r="C39" s="173"/>
      <c r="D39" s="173"/>
      <c r="E39" s="173"/>
      <c r="F39" s="173"/>
      <c r="G39" s="173"/>
      <c r="H39" s="173"/>
      <c r="I39" s="173"/>
      <c r="J39" s="173"/>
      <c r="K39" s="173"/>
      <c r="L39" s="173"/>
      <c r="M39" s="173"/>
      <c r="N39" s="173"/>
      <c r="O39" s="173"/>
    </row>
    <row r="40" spans="1:15" hidden="1">
      <c r="A40" s="192">
        <v>2009</v>
      </c>
      <c r="B40" s="192"/>
      <c r="C40" s="173"/>
      <c r="D40" s="173"/>
      <c r="E40" s="173"/>
      <c r="F40" s="173"/>
      <c r="G40" s="173"/>
      <c r="H40" s="173"/>
      <c r="I40" s="173"/>
      <c r="J40" s="173"/>
      <c r="K40" s="173"/>
      <c r="L40" s="173"/>
      <c r="M40" s="173"/>
      <c r="N40" s="173"/>
      <c r="O40" s="173"/>
    </row>
    <row r="41" spans="1:15" hidden="1">
      <c r="A41" s="192">
        <v>2010</v>
      </c>
      <c r="B41" s="192"/>
      <c r="C41" s="173"/>
      <c r="D41" s="173"/>
      <c r="E41" s="173"/>
      <c r="F41" s="173"/>
      <c r="G41" s="173"/>
      <c r="H41" s="173"/>
      <c r="I41" s="173"/>
      <c r="J41" s="173"/>
      <c r="K41" s="173"/>
      <c r="L41" s="173"/>
      <c r="M41" s="173"/>
      <c r="N41" s="173"/>
      <c r="O41" s="173"/>
    </row>
    <row r="42" spans="1:15" hidden="1">
      <c r="A42" s="192">
        <v>2011</v>
      </c>
      <c r="B42" s="192"/>
      <c r="C42" s="173"/>
      <c r="D42" s="173"/>
      <c r="E42" s="173"/>
      <c r="F42" s="173"/>
      <c r="G42" s="173"/>
      <c r="H42" s="173"/>
      <c r="I42" s="173"/>
      <c r="J42" s="173"/>
      <c r="K42" s="173"/>
      <c r="L42" s="173"/>
      <c r="M42" s="173"/>
      <c r="N42" s="173"/>
      <c r="O42" s="173"/>
    </row>
    <row r="43" spans="1:15" hidden="1">
      <c r="A43" s="192">
        <v>2012</v>
      </c>
      <c r="B43" s="192"/>
      <c r="C43" s="173"/>
      <c r="D43" s="173"/>
      <c r="E43" s="173"/>
      <c r="F43" s="173"/>
      <c r="G43" s="173"/>
      <c r="H43" s="173"/>
      <c r="I43" s="173"/>
      <c r="J43" s="173"/>
      <c r="K43" s="173"/>
      <c r="L43" s="173"/>
      <c r="M43" s="173"/>
      <c r="N43" s="173"/>
      <c r="O43" s="173"/>
    </row>
    <row r="44" spans="1:15" hidden="1">
      <c r="A44" s="192">
        <v>2013</v>
      </c>
      <c r="B44" s="192"/>
      <c r="C44" s="173"/>
      <c r="D44" s="173"/>
      <c r="E44" s="173"/>
      <c r="F44" s="173"/>
      <c r="G44" s="173"/>
      <c r="H44" s="173"/>
      <c r="I44" s="173"/>
      <c r="J44" s="173"/>
      <c r="K44" s="173"/>
      <c r="L44" s="173"/>
      <c r="M44" s="173"/>
      <c r="N44" s="173"/>
      <c r="O44" s="173"/>
    </row>
    <row r="45" spans="1:15" hidden="1">
      <c r="A45" s="192">
        <v>2014</v>
      </c>
      <c r="B45" s="192"/>
      <c r="C45" s="173"/>
      <c r="D45" s="173"/>
      <c r="E45" s="173"/>
      <c r="F45" s="173"/>
      <c r="G45" s="173"/>
      <c r="H45" s="173"/>
      <c r="I45" s="173"/>
      <c r="J45" s="173"/>
      <c r="K45" s="173"/>
      <c r="L45" s="173"/>
      <c r="M45" s="173"/>
      <c r="N45" s="173"/>
      <c r="O45" s="173"/>
    </row>
    <row r="46" spans="1:15" hidden="1">
      <c r="A46" s="192">
        <v>2015</v>
      </c>
      <c r="B46" s="192"/>
      <c r="C46" s="173"/>
      <c r="D46" s="173"/>
      <c r="E46" s="173"/>
      <c r="F46" s="173"/>
      <c r="G46" s="173"/>
      <c r="H46" s="173"/>
      <c r="I46" s="173"/>
      <c r="J46" s="173"/>
      <c r="K46" s="173"/>
      <c r="L46" s="173"/>
      <c r="M46" s="173"/>
      <c r="N46" s="173"/>
      <c r="O46" s="173"/>
    </row>
    <row r="47" spans="1:15" hidden="1">
      <c r="A47" s="192">
        <v>2016</v>
      </c>
      <c r="B47" s="192"/>
      <c r="C47" s="173"/>
      <c r="D47" s="173"/>
      <c r="E47" s="173"/>
      <c r="F47" s="173"/>
      <c r="G47" s="173"/>
      <c r="H47" s="173"/>
      <c r="I47" s="173"/>
      <c r="J47" s="173"/>
      <c r="K47" s="173"/>
      <c r="L47" s="173"/>
      <c r="M47" s="173"/>
      <c r="N47" s="173"/>
      <c r="O47" s="173"/>
    </row>
    <row r="48" spans="1:15" hidden="1">
      <c r="A48" s="192">
        <v>2017</v>
      </c>
      <c r="B48" s="192"/>
      <c r="C48" s="173"/>
      <c r="D48" s="173"/>
      <c r="E48" s="173"/>
      <c r="F48" s="173"/>
      <c r="G48" s="173"/>
      <c r="H48" s="173"/>
      <c r="I48" s="173"/>
      <c r="J48" s="173"/>
      <c r="K48" s="173"/>
      <c r="L48" s="173"/>
      <c r="M48" s="173"/>
      <c r="N48" s="173"/>
      <c r="O48" s="173"/>
    </row>
    <row r="49" spans="1:15" hidden="1">
      <c r="A49" s="192">
        <v>2018</v>
      </c>
      <c r="B49" s="192"/>
      <c r="C49" s="173"/>
      <c r="D49" s="173"/>
      <c r="E49" s="173"/>
      <c r="F49" s="173"/>
      <c r="G49" s="173"/>
      <c r="H49" s="173"/>
      <c r="I49" s="173"/>
      <c r="J49" s="173"/>
      <c r="K49" s="173"/>
      <c r="L49" s="173"/>
      <c r="M49" s="173"/>
      <c r="N49" s="173"/>
      <c r="O49" s="173"/>
    </row>
    <row r="50" spans="1:15" hidden="1">
      <c r="A50" s="192">
        <v>2019</v>
      </c>
      <c r="B50" s="192"/>
      <c r="C50" s="173"/>
      <c r="D50" s="173"/>
      <c r="E50" s="173"/>
      <c r="F50" s="173"/>
      <c r="G50" s="173"/>
      <c r="H50" s="173"/>
      <c r="I50" s="173"/>
      <c r="J50" s="173"/>
      <c r="K50" s="173"/>
      <c r="L50" s="173"/>
      <c r="M50" s="173"/>
      <c r="N50" s="173"/>
      <c r="O50" s="173"/>
    </row>
    <row r="51" spans="1:15" hidden="1">
      <c r="A51" s="192">
        <v>2020</v>
      </c>
      <c r="B51" s="192"/>
      <c r="C51" s="173"/>
      <c r="D51" s="173"/>
      <c r="E51" s="173"/>
      <c r="F51" s="173"/>
      <c r="G51" s="173"/>
      <c r="H51" s="173"/>
      <c r="I51" s="173"/>
      <c r="J51" s="173"/>
      <c r="K51" s="173"/>
      <c r="L51" s="173"/>
      <c r="M51" s="173"/>
      <c r="N51" s="173"/>
      <c r="O51" s="173"/>
    </row>
    <row r="52" spans="1:15" hidden="1">
      <c r="A52" s="192">
        <v>2021</v>
      </c>
      <c r="B52" s="192"/>
      <c r="C52" s="173"/>
      <c r="D52" s="173"/>
      <c r="E52" s="173"/>
      <c r="F52" s="173"/>
      <c r="G52" s="173"/>
      <c r="H52" s="173"/>
      <c r="I52" s="173"/>
      <c r="J52" s="173"/>
      <c r="K52" s="173"/>
      <c r="L52" s="173"/>
      <c r="M52" s="173"/>
      <c r="N52" s="173"/>
      <c r="O52" s="173"/>
    </row>
    <row r="53" spans="1:15" hidden="1">
      <c r="A53" s="192">
        <v>2022</v>
      </c>
      <c r="B53" s="192"/>
      <c r="C53" s="173"/>
      <c r="D53" s="173"/>
      <c r="E53" s="173"/>
      <c r="F53" s="173"/>
      <c r="G53" s="173"/>
      <c r="H53" s="173"/>
      <c r="I53" s="173"/>
      <c r="J53" s="173"/>
      <c r="K53" s="173"/>
      <c r="L53" s="173"/>
      <c r="M53" s="173"/>
      <c r="N53" s="173"/>
      <c r="O53" s="173"/>
    </row>
    <row r="54" spans="1:15" hidden="1">
      <c r="A54" s="192">
        <v>2023</v>
      </c>
      <c r="B54" s="192"/>
      <c r="C54" s="173"/>
      <c r="D54" s="173"/>
      <c r="E54" s="173"/>
      <c r="F54" s="173"/>
      <c r="G54" s="173"/>
      <c r="H54" s="173"/>
      <c r="I54" s="173"/>
      <c r="J54" s="173"/>
      <c r="K54" s="173"/>
      <c r="L54" s="173"/>
      <c r="M54" s="173"/>
      <c r="N54" s="173"/>
      <c r="O54" s="173"/>
    </row>
    <row r="55" spans="1:15" hidden="1">
      <c r="A55" s="192">
        <v>2024</v>
      </c>
      <c r="B55" s="192"/>
      <c r="C55" s="173"/>
      <c r="D55" s="173"/>
      <c r="E55" s="173"/>
      <c r="F55" s="173"/>
      <c r="G55" s="173"/>
      <c r="H55" s="173"/>
      <c r="I55" s="173"/>
      <c r="J55" s="173"/>
      <c r="K55" s="173"/>
      <c r="L55" s="173"/>
      <c r="M55" s="173"/>
      <c r="N55" s="173"/>
      <c r="O55" s="173"/>
    </row>
    <row r="56" spans="1:15" hidden="1">
      <c r="A56" s="192">
        <v>2025</v>
      </c>
      <c r="B56" s="192"/>
      <c r="C56" s="173"/>
      <c r="D56" s="173"/>
      <c r="E56" s="173"/>
      <c r="F56" s="173"/>
      <c r="G56" s="173"/>
      <c r="H56" s="173"/>
      <c r="I56" s="173"/>
      <c r="J56" s="173"/>
      <c r="K56" s="173"/>
      <c r="L56" s="173"/>
      <c r="M56" s="173"/>
      <c r="N56" s="173"/>
      <c r="O56" s="173"/>
    </row>
    <row r="57" spans="1:15" hidden="1">
      <c r="A57" s="192">
        <v>2026</v>
      </c>
      <c r="B57" s="192"/>
      <c r="C57" s="173"/>
      <c r="D57" s="173"/>
      <c r="E57" s="173"/>
      <c r="F57" s="173"/>
      <c r="G57" s="173"/>
      <c r="H57" s="173"/>
      <c r="I57" s="173"/>
      <c r="J57" s="173"/>
      <c r="K57" s="173"/>
      <c r="L57" s="173"/>
      <c r="M57" s="173"/>
      <c r="N57" s="173"/>
      <c r="O57" s="173"/>
    </row>
    <row r="58" spans="1:15" hidden="1">
      <c r="A58" s="192">
        <v>2027</v>
      </c>
      <c r="B58" s="192"/>
      <c r="C58" s="173"/>
      <c r="D58" s="173"/>
      <c r="E58" s="173"/>
      <c r="F58" s="173"/>
      <c r="G58" s="173"/>
      <c r="H58" s="173"/>
      <c r="I58" s="173"/>
      <c r="J58" s="173"/>
      <c r="K58" s="173"/>
      <c r="L58" s="173"/>
      <c r="M58" s="173"/>
      <c r="N58" s="173"/>
      <c r="O58" s="173"/>
    </row>
    <row r="59" spans="1:15" hidden="1">
      <c r="A59" s="192">
        <v>2028</v>
      </c>
      <c r="B59" s="192"/>
      <c r="C59" s="173"/>
      <c r="D59" s="173"/>
      <c r="E59" s="173"/>
      <c r="F59" s="173"/>
      <c r="G59" s="173"/>
      <c r="H59" s="173"/>
      <c r="I59" s="173"/>
      <c r="J59" s="173"/>
      <c r="K59" s="173"/>
      <c r="L59" s="173"/>
      <c r="M59" s="173"/>
      <c r="N59" s="173"/>
      <c r="O59" s="173"/>
    </row>
    <row r="60" spans="1:15" hidden="1">
      <c r="A60" s="192">
        <v>2029</v>
      </c>
      <c r="B60" s="192"/>
      <c r="C60" s="173"/>
      <c r="D60" s="173"/>
      <c r="E60" s="173"/>
      <c r="F60" s="173"/>
      <c r="G60" s="173"/>
      <c r="H60" s="173"/>
      <c r="I60" s="173"/>
      <c r="J60" s="173"/>
      <c r="K60" s="173"/>
      <c r="L60" s="173"/>
      <c r="M60" s="173"/>
      <c r="N60" s="173"/>
      <c r="O60" s="173"/>
    </row>
    <row r="61" spans="1:15" hidden="1">
      <c r="A61" s="192">
        <v>2030</v>
      </c>
      <c r="B61" s="192"/>
      <c r="C61" s="173"/>
      <c r="D61" s="173"/>
      <c r="E61" s="173"/>
      <c r="F61" s="173"/>
      <c r="G61" s="173"/>
      <c r="H61" s="173"/>
      <c r="I61" s="173"/>
      <c r="J61" s="173"/>
      <c r="K61" s="173"/>
      <c r="L61" s="173"/>
      <c r="M61" s="173"/>
      <c r="N61" s="173"/>
      <c r="O61" s="173"/>
    </row>
    <row r="62" spans="1:15" hidden="1">
      <c r="A62" s="192">
        <v>2031</v>
      </c>
      <c r="B62" s="192"/>
      <c r="C62" s="173"/>
      <c r="D62" s="173"/>
      <c r="E62" s="173"/>
      <c r="F62" s="173"/>
      <c r="G62" s="173"/>
      <c r="H62" s="173"/>
      <c r="I62" s="173"/>
      <c r="J62" s="173"/>
      <c r="K62" s="173"/>
      <c r="L62" s="173"/>
      <c r="M62" s="173"/>
      <c r="N62" s="173"/>
      <c r="O62" s="173"/>
    </row>
    <row r="63" spans="1:15" hidden="1">
      <c r="A63" s="192">
        <v>2032</v>
      </c>
      <c r="B63" s="192"/>
      <c r="C63" s="173"/>
      <c r="D63" s="173"/>
      <c r="E63" s="173"/>
      <c r="F63" s="173"/>
      <c r="G63" s="173"/>
      <c r="H63" s="173"/>
      <c r="I63" s="173"/>
      <c r="J63" s="173"/>
      <c r="K63" s="173"/>
      <c r="L63" s="173"/>
      <c r="M63" s="173"/>
      <c r="N63" s="173"/>
      <c r="O63" s="173"/>
    </row>
    <row r="64" spans="1:15" hidden="1">
      <c r="A64" s="192">
        <v>2033</v>
      </c>
      <c r="B64" s="192"/>
      <c r="C64" s="173"/>
      <c r="D64" s="173"/>
      <c r="E64" s="173"/>
      <c r="F64" s="173"/>
      <c r="G64" s="173"/>
      <c r="H64" s="173"/>
      <c r="I64" s="173"/>
      <c r="J64" s="173"/>
      <c r="K64" s="173"/>
      <c r="L64" s="173"/>
      <c r="M64" s="173"/>
      <c r="N64" s="173"/>
      <c r="O64" s="173"/>
    </row>
    <row r="65" spans="1:15" hidden="1">
      <c r="A65" s="192">
        <v>2034</v>
      </c>
      <c r="B65" s="192"/>
      <c r="C65" s="173"/>
      <c r="D65" s="173"/>
      <c r="E65" s="173"/>
      <c r="F65" s="173"/>
      <c r="G65" s="173"/>
      <c r="H65" s="173"/>
      <c r="I65" s="173"/>
      <c r="J65" s="173"/>
      <c r="K65" s="173"/>
      <c r="L65" s="173"/>
      <c r="M65" s="173"/>
      <c r="N65" s="173"/>
      <c r="O65" s="173"/>
    </row>
    <row r="66" spans="1:15" hidden="1">
      <c r="A66" s="192">
        <v>2035</v>
      </c>
      <c r="B66" s="192"/>
      <c r="C66" s="173"/>
      <c r="D66" s="173"/>
      <c r="E66" s="173"/>
      <c r="F66" s="173"/>
      <c r="G66" s="173"/>
      <c r="H66" s="173"/>
      <c r="I66" s="173"/>
      <c r="J66" s="173"/>
      <c r="K66" s="173"/>
      <c r="L66" s="173"/>
      <c r="M66" s="173"/>
      <c r="N66" s="173"/>
      <c r="O66" s="173"/>
    </row>
    <row r="67" spans="1:15" hidden="1">
      <c r="A67" s="192">
        <v>2036</v>
      </c>
      <c r="B67" s="192"/>
      <c r="C67" s="173"/>
      <c r="D67" s="173"/>
      <c r="E67" s="173"/>
      <c r="F67" s="173"/>
      <c r="G67" s="173"/>
      <c r="H67" s="173"/>
      <c r="I67" s="173"/>
      <c r="J67" s="173"/>
      <c r="K67" s="173"/>
      <c r="L67" s="173"/>
      <c r="M67" s="173"/>
      <c r="N67" s="173"/>
      <c r="O67" s="173"/>
    </row>
    <row r="68" spans="1:15" hidden="1">
      <c r="A68" s="192">
        <v>2037</v>
      </c>
      <c r="B68" s="192"/>
      <c r="C68" s="173"/>
      <c r="D68" s="173"/>
      <c r="E68" s="173"/>
      <c r="F68" s="173"/>
      <c r="G68" s="173"/>
      <c r="H68" s="173"/>
      <c r="I68" s="173"/>
      <c r="J68" s="173"/>
      <c r="K68" s="173"/>
      <c r="L68" s="173"/>
      <c r="M68" s="173"/>
      <c r="N68" s="173"/>
      <c r="O68" s="173"/>
    </row>
    <row r="69" spans="1:15" hidden="1">
      <c r="A69" s="192">
        <v>2038</v>
      </c>
      <c r="B69" s="192"/>
      <c r="C69" s="173"/>
      <c r="D69" s="173"/>
      <c r="E69" s="173"/>
      <c r="F69" s="173"/>
      <c r="G69" s="173"/>
      <c r="H69" s="173"/>
      <c r="I69" s="173"/>
      <c r="J69" s="173"/>
      <c r="K69" s="173"/>
      <c r="L69" s="173"/>
      <c r="M69" s="173"/>
      <c r="N69" s="173"/>
      <c r="O69" s="173"/>
    </row>
    <row r="70" spans="1:15" hidden="1">
      <c r="A70" s="192">
        <v>2039</v>
      </c>
      <c r="B70" s="192"/>
      <c r="C70" s="173"/>
      <c r="D70" s="173"/>
      <c r="E70" s="173"/>
      <c r="F70" s="173"/>
      <c r="G70" s="173"/>
      <c r="H70" s="173"/>
      <c r="I70" s="173"/>
      <c r="J70" s="173"/>
      <c r="K70" s="173"/>
      <c r="L70" s="173"/>
      <c r="M70" s="173"/>
      <c r="N70" s="173"/>
      <c r="O70" s="173"/>
    </row>
    <row r="71" spans="1:15" hidden="1">
      <c r="A71" s="192">
        <v>2040</v>
      </c>
      <c r="B71" s="192"/>
      <c r="C71" s="173"/>
      <c r="D71" s="173"/>
      <c r="E71" s="173"/>
      <c r="F71" s="173"/>
      <c r="G71" s="173"/>
      <c r="H71" s="173"/>
      <c r="I71" s="173"/>
      <c r="J71" s="173"/>
      <c r="K71" s="173"/>
      <c r="L71" s="173"/>
      <c r="M71" s="173"/>
      <c r="N71" s="173"/>
      <c r="O71" s="173"/>
    </row>
    <row r="72" spans="1:15">
      <c r="A72" s="173"/>
      <c r="B72" s="173"/>
      <c r="C72" s="173"/>
      <c r="D72" s="173"/>
      <c r="E72" s="173"/>
      <c r="F72" s="173"/>
      <c r="G72" s="173"/>
      <c r="H72" s="173"/>
      <c r="I72" s="173"/>
      <c r="J72" s="173"/>
      <c r="K72" s="173"/>
      <c r="L72" s="173"/>
      <c r="M72" s="173"/>
      <c r="N72" s="173"/>
      <c r="O72" s="173"/>
    </row>
    <row r="73" spans="1:15">
      <c r="A73" s="173"/>
      <c r="B73" s="173"/>
      <c r="C73" s="173"/>
      <c r="D73" s="173"/>
      <c r="E73" s="173"/>
      <c r="F73" s="173"/>
      <c r="G73" s="173"/>
      <c r="H73" s="173"/>
      <c r="I73" s="173"/>
      <c r="J73" s="173"/>
      <c r="K73" s="173"/>
      <c r="L73" s="173"/>
      <c r="M73" s="173"/>
      <c r="N73" s="173"/>
      <c r="O73" s="173"/>
    </row>
    <row r="74" spans="1:15">
      <c r="A74" s="173"/>
      <c r="B74" s="173"/>
      <c r="C74" s="173"/>
      <c r="D74" s="173"/>
      <c r="E74" s="173"/>
      <c r="F74" s="173"/>
      <c r="G74" s="173"/>
      <c r="H74" s="173"/>
      <c r="I74" s="173"/>
      <c r="J74" s="173"/>
      <c r="K74" s="173"/>
      <c r="L74" s="173"/>
      <c r="M74" s="173"/>
      <c r="N74" s="173"/>
      <c r="O74" s="173"/>
    </row>
    <row r="75" spans="1:15">
      <c r="A75" s="173"/>
      <c r="B75" s="173"/>
      <c r="C75" s="173"/>
      <c r="D75" s="173"/>
      <c r="E75" s="173"/>
      <c r="F75" s="173"/>
      <c r="G75" s="173"/>
      <c r="H75" s="173"/>
      <c r="I75" s="173"/>
      <c r="J75" s="173"/>
      <c r="K75" s="173"/>
      <c r="L75" s="173"/>
      <c r="M75" s="173"/>
      <c r="N75" s="173"/>
      <c r="O75" s="173"/>
    </row>
    <row r="76" spans="1:15">
      <c r="A76" s="173"/>
      <c r="B76" s="173"/>
      <c r="C76" s="173"/>
      <c r="D76" s="173"/>
      <c r="E76" s="173"/>
      <c r="F76" s="173"/>
      <c r="G76" s="173"/>
      <c r="H76" s="173"/>
      <c r="I76" s="173"/>
      <c r="J76" s="173"/>
      <c r="K76" s="173"/>
      <c r="L76" s="173"/>
      <c r="M76" s="173"/>
      <c r="N76" s="173"/>
      <c r="O76" s="173"/>
    </row>
    <row r="77" spans="1:15">
      <c r="A77" s="173"/>
      <c r="B77" s="173"/>
      <c r="C77" s="173"/>
      <c r="D77" s="173"/>
      <c r="E77" s="173"/>
      <c r="F77" s="173"/>
      <c r="G77" s="173"/>
      <c r="H77" s="173"/>
      <c r="I77" s="173"/>
      <c r="J77" s="173"/>
      <c r="K77" s="173"/>
      <c r="L77" s="173"/>
      <c r="M77" s="173"/>
      <c r="N77" s="173"/>
      <c r="O77" s="173"/>
    </row>
  </sheetData>
  <sheetProtection algorithmName="SHA-512" hashValue="LBnaO2eNcqtKQjb4y0zo4MBpnKUSCAlISbq9qKQXfJ3mZOw+bpWEB52G5suQ6cNfLAASvMnYa53Lmzi0bWIdqA==" saltValue="WSXooPCRiHO1YsTEZfsy8g==" spinCount="100000" sheet="1" selectLockedCells="1"/>
  <protectedRanges>
    <protectedRange sqref="G29:H35" name="Range15_1_1_1"/>
    <protectedRange sqref="F5:I5 C5:D5 F6" name="Range1_1_1_2"/>
    <protectedRange sqref="E22:I25" name="Range5_1_1_1"/>
    <protectedRange sqref="G26:I26" name="Range10_1_1_1"/>
    <protectedRange sqref="E5:E6" name="Range1_1_1_1_1"/>
  </protectedRanges>
  <mergeCells count="11">
    <mergeCell ref="A16:D16"/>
    <mergeCell ref="L18:P18"/>
    <mergeCell ref="A20:C20"/>
    <mergeCell ref="D20:F20"/>
    <mergeCell ref="G20:I20"/>
    <mergeCell ref="L20:P29"/>
    <mergeCell ref="A15:D15"/>
    <mergeCell ref="A8:D8"/>
    <mergeCell ref="A10:D10"/>
    <mergeCell ref="A12:D12"/>
    <mergeCell ref="A13:D13"/>
  </mergeCells>
  <hyperlinks>
    <hyperlink ref="L18" r:id="rId1" display="https://www.nzta.govt.nz/assets/resources/economic-evaluation-manual/economic-evaluation-manual/docs/eem-manual-2016.pdf" xr:uid="{209FC979-4947-4227-BF5E-92D992BAC548}"/>
    <hyperlink ref="L18:P18" r:id="rId2" display="MBCM Manual - Section A12.4" xr:uid="{D155F73F-D8F7-49ED-98D4-90D760B8F196}"/>
  </hyperlinks>
  <pageMargins left="0.74803149606299213" right="0.74803149606299213" top="0.98425196850393704" bottom="0.98425196850393704" header="0.51181102362204722" footer="0.51181102362204722"/>
  <pageSetup paperSize="9" scale="91" orientation="portrait" r:id="rId3"/>
  <headerFooter scaleWithDoc="0" alignWithMargins="0">
    <oddHeader>&amp;L&amp;"-,Regular"&amp;8&amp;F&amp;R&amp;"-,Regular"&amp;8&amp;A
_______________________________________________________________________________________________</oddHeader>
    <oddFooter>&amp;L&amp;"-,Regular"&amp;8____________________________________________________________________________
NZ Transport Agency’s Economic evaluation manual 
Effective from Jul 2013</oddFooter>
  </headerFooter>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5FA5A-2478-4574-AE7D-2436366C2D57}">
  <sheetPr codeName="Sheet7"/>
  <dimension ref="A1"/>
  <sheetViews>
    <sheetView workbookViewId="0">
      <selection activeCell="H76" sqref="H76"/>
    </sheetView>
  </sheetViews>
  <sheetFormatPr defaultColWidth="9" defaultRowHeight="12.5"/>
  <cols>
    <col min="1" max="16384" width="9" style="114"/>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96D5C-ABB6-4852-B591-CCF092D3FA32}">
  <sheetPr codeName="Sheet8"/>
  <dimension ref="A1"/>
  <sheetViews>
    <sheetView workbookViewId="0">
      <selection activeCell="H76" sqref="H76"/>
    </sheetView>
  </sheetViews>
  <sheetFormatPr defaultColWidth="9" defaultRowHeight="12.5"/>
  <cols>
    <col min="1" max="16384" width="9" style="114"/>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2AD9D-980D-4165-964D-319CD4F6EC36}">
  <sheetPr codeName="Sheet9"/>
  <dimension ref="A1"/>
  <sheetViews>
    <sheetView topLeftCell="A35" workbookViewId="0">
      <selection activeCell="H76" sqref="H76"/>
    </sheetView>
  </sheetViews>
  <sheetFormatPr defaultColWidth="9" defaultRowHeight="12.5"/>
  <cols>
    <col min="1" max="16384" width="9" style="114"/>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0CE7E-5D4B-40DB-BE8F-DFCD064320C1}">
  <sheetPr codeName="Sheet10"/>
  <dimension ref="A1"/>
  <sheetViews>
    <sheetView workbookViewId="0">
      <selection activeCell="I41" sqref="I41"/>
    </sheetView>
  </sheetViews>
  <sheetFormatPr defaultColWidth="9" defaultRowHeight="12.5"/>
  <cols>
    <col min="1" max="16384" width="9" style="114"/>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D66C1-346C-4650-B5EE-674932239210}">
  <sheetPr codeName="Sheet6"/>
  <dimension ref="A1:I53"/>
  <sheetViews>
    <sheetView workbookViewId="0">
      <selection activeCell="G1" sqref="G1"/>
    </sheetView>
  </sheetViews>
  <sheetFormatPr defaultRowHeight="12.5"/>
  <cols>
    <col min="1" max="3" width="10.6640625" style="114" customWidth="1"/>
    <col min="4" max="256" width="9" style="114"/>
    <col min="257" max="259" width="10.6640625" style="114" customWidth="1"/>
    <col min="260" max="512" width="9" style="114"/>
    <col min="513" max="515" width="10.6640625" style="114" customWidth="1"/>
    <col min="516" max="768" width="9" style="114"/>
    <col min="769" max="771" width="10.6640625" style="114" customWidth="1"/>
    <col min="772" max="1024" width="9" style="114"/>
    <col min="1025" max="1027" width="10.6640625" style="114" customWidth="1"/>
    <col min="1028" max="1280" width="9" style="114"/>
    <col min="1281" max="1283" width="10.6640625" style="114" customWidth="1"/>
    <col min="1284" max="1536" width="9" style="114"/>
    <col min="1537" max="1539" width="10.6640625" style="114" customWidth="1"/>
    <col min="1540" max="1792" width="9" style="114"/>
    <col min="1793" max="1795" width="10.6640625" style="114" customWidth="1"/>
    <col min="1796" max="2048" width="9" style="114"/>
    <col min="2049" max="2051" width="10.6640625" style="114" customWidth="1"/>
    <col min="2052" max="2304" width="9" style="114"/>
    <col min="2305" max="2307" width="10.6640625" style="114" customWidth="1"/>
    <col min="2308" max="2560" width="9" style="114"/>
    <col min="2561" max="2563" width="10.6640625" style="114" customWidth="1"/>
    <col min="2564" max="2816" width="9" style="114"/>
    <col min="2817" max="2819" width="10.6640625" style="114" customWidth="1"/>
    <col min="2820" max="3072" width="9" style="114"/>
    <col min="3073" max="3075" width="10.6640625" style="114" customWidth="1"/>
    <col min="3076" max="3328" width="9" style="114"/>
    <col min="3329" max="3331" width="10.6640625" style="114" customWidth="1"/>
    <col min="3332" max="3584" width="9" style="114"/>
    <col min="3585" max="3587" width="10.6640625" style="114" customWidth="1"/>
    <col min="3588" max="3840" width="9" style="114"/>
    <col min="3841" max="3843" width="10.6640625" style="114" customWidth="1"/>
    <col min="3844" max="4096" width="9" style="114"/>
    <col min="4097" max="4099" width="10.6640625" style="114" customWidth="1"/>
    <col min="4100" max="4352" width="9" style="114"/>
    <col min="4353" max="4355" width="10.6640625" style="114" customWidth="1"/>
    <col min="4356" max="4608" width="9" style="114"/>
    <col min="4609" max="4611" width="10.6640625" style="114" customWidth="1"/>
    <col min="4612" max="4864" width="9" style="114"/>
    <col min="4865" max="4867" width="10.6640625" style="114" customWidth="1"/>
    <col min="4868" max="5120" width="9" style="114"/>
    <col min="5121" max="5123" width="10.6640625" style="114" customWidth="1"/>
    <col min="5124" max="5376" width="9" style="114"/>
    <col min="5377" max="5379" width="10.6640625" style="114" customWidth="1"/>
    <col min="5380" max="5632" width="9" style="114"/>
    <col min="5633" max="5635" width="10.6640625" style="114" customWidth="1"/>
    <col min="5636" max="5888" width="9" style="114"/>
    <col min="5889" max="5891" width="10.6640625" style="114" customWidth="1"/>
    <col min="5892" max="6144" width="9" style="114"/>
    <col min="6145" max="6147" width="10.6640625" style="114" customWidth="1"/>
    <col min="6148" max="6400" width="9" style="114"/>
    <col min="6401" max="6403" width="10.6640625" style="114" customWidth="1"/>
    <col min="6404" max="6656" width="9" style="114"/>
    <col min="6657" max="6659" width="10.6640625" style="114" customWidth="1"/>
    <col min="6660" max="6912" width="9" style="114"/>
    <col min="6913" max="6915" width="10.6640625" style="114" customWidth="1"/>
    <col min="6916" max="7168" width="9" style="114"/>
    <col min="7169" max="7171" width="10.6640625" style="114" customWidth="1"/>
    <col min="7172" max="7424" width="9" style="114"/>
    <col min="7425" max="7427" width="10.6640625" style="114" customWidth="1"/>
    <col min="7428" max="7680" width="9" style="114"/>
    <col min="7681" max="7683" width="10.6640625" style="114" customWidth="1"/>
    <col min="7684" max="7936" width="9" style="114"/>
    <col min="7937" max="7939" width="10.6640625" style="114" customWidth="1"/>
    <col min="7940" max="8192" width="9" style="114"/>
    <col min="8193" max="8195" width="10.6640625" style="114" customWidth="1"/>
    <col min="8196" max="8448" width="9" style="114"/>
    <col min="8449" max="8451" width="10.6640625" style="114" customWidth="1"/>
    <col min="8452" max="8704" width="9" style="114"/>
    <col min="8705" max="8707" width="10.6640625" style="114" customWidth="1"/>
    <col min="8708" max="8960" width="9" style="114"/>
    <col min="8961" max="8963" width="10.6640625" style="114" customWidth="1"/>
    <col min="8964" max="9216" width="9" style="114"/>
    <col min="9217" max="9219" width="10.6640625" style="114" customWidth="1"/>
    <col min="9220" max="9472" width="9" style="114"/>
    <col min="9473" max="9475" width="10.6640625" style="114" customWidth="1"/>
    <col min="9476" max="9728" width="9" style="114"/>
    <col min="9729" max="9731" width="10.6640625" style="114" customWidth="1"/>
    <col min="9732" max="9984" width="9" style="114"/>
    <col min="9985" max="9987" width="10.6640625" style="114" customWidth="1"/>
    <col min="9988" max="10240" width="9" style="114"/>
    <col min="10241" max="10243" width="10.6640625" style="114" customWidth="1"/>
    <col min="10244" max="10496" width="9" style="114"/>
    <col min="10497" max="10499" width="10.6640625" style="114" customWidth="1"/>
    <col min="10500" max="10752" width="9" style="114"/>
    <col min="10753" max="10755" width="10.6640625" style="114" customWidth="1"/>
    <col min="10756" max="11008" width="9" style="114"/>
    <col min="11009" max="11011" width="10.6640625" style="114" customWidth="1"/>
    <col min="11012" max="11264" width="9" style="114"/>
    <col min="11265" max="11267" width="10.6640625" style="114" customWidth="1"/>
    <col min="11268" max="11520" width="9" style="114"/>
    <col min="11521" max="11523" width="10.6640625" style="114" customWidth="1"/>
    <col min="11524" max="11776" width="9" style="114"/>
    <col min="11777" max="11779" width="10.6640625" style="114" customWidth="1"/>
    <col min="11780" max="12032" width="9" style="114"/>
    <col min="12033" max="12035" width="10.6640625" style="114" customWidth="1"/>
    <col min="12036" max="12288" width="9" style="114"/>
    <col min="12289" max="12291" width="10.6640625" style="114" customWidth="1"/>
    <col min="12292" max="12544" width="9" style="114"/>
    <col min="12545" max="12547" width="10.6640625" style="114" customWidth="1"/>
    <col min="12548" max="12800" width="9" style="114"/>
    <col min="12801" max="12803" width="10.6640625" style="114" customWidth="1"/>
    <col min="12804" max="13056" width="9" style="114"/>
    <col min="13057" max="13059" width="10.6640625" style="114" customWidth="1"/>
    <col min="13060" max="13312" width="9" style="114"/>
    <col min="13313" max="13315" width="10.6640625" style="114" customWidth="1"/>
    <col min="13316" max="13568" width="9" style="114"/>
    <col min="13569" max="13571" width="10.6640625" style="114" customWidth="1"/>
    <col min="13572" max="13824" width="9" style="114"/>
    <col min="13825" max="13827" width="10.6640625" style="114" customWidth="1"/>
    <col min="13828" max="14080" width="9" style="114"/>
    <col min="14081" max="14083" width="10.6640625" style="114" customWidth="1"/>
    <col min="14084" max="14336" width="9" style="114"/>
    <col min="14337" max="14339" width="10.6640625" style="114" customWidth="1"/>
    <col min="14340" max="14592" width="9" style="114"/>
    <col min="14593" max="14595" width="10.6640625" style="114" customWidth="1"/>
    <col min="14596" max="14848" width="9" style="114"/>
    <col min="14849" max="14851" width="10.6640625" style="114" customWidth="1"/>
    <col min="14852" max="15104" width="9" style="114"/>
    <col min="15105" max="15107" width="10.6640625" style="114" customWidth="1"/>
    <col min="15108" max="15360" width="9" style="114"/>
    <col min="15361" max="15363" width="10.6640625" style="114" customWidth="1"/>
    <col min="15364" max="15616" width="9" style="114"/>
    <col min="15617" max="15619" width="10.6640625" style="114" customWidth="1"/>
    <col min="15620" max="15872" width="9" style="114"/>
    <col min="15873" max="15875" width="10.6640625" style="114" customWidth="1"/>
    <col min="15876" max="16128" width="9" style="114"/>
    <col min="16129" max="16131" width="10.6640625" style="114" customWidth="1"/>
    <col min="16132" max="16384" width="9" style="114"/>
  </cols>
  <sheetData>
    <row r="1" spans="1:9" ht="63.5">
      <c r="A1" t="s">
        <v>6</v>
      </c>
      <c r="B1" s="19" t="s">
        <v>616</v>
      </c>
      <c r="C1" s="19" t="s">
        <v>617</v>
      </c>
      <c r="F1" s="305" t="s">
        <v>618</v>
      </c>
      <c r="G1" s="306">
        <v>256</v>
      </c>
    </row>
    <row r="3" spans="1:9" ht="15.5">
      <c r="A3" t="s">
        <v>599</v>
      </c>
      <c r="B3"/>
      <c r="C3"/>
      <c r="D3"/>
    </row>
    <row r="4" spans="1:9" ht="13.5">
      <c r="A4" s="232">
        <f>IF('SP10-4'!D33&gt;0,1,0)</f>
        <v>0</v>
      </c>
      <c r="B4" s="232">
        <f>IF('SP10-4'!H33&gt;0,1,0)</f>
        <v>0</v>
      </c>
      <c r="C4" s="232">
        <f>IF('SP10-4'!L33&gt;0,1,0)</f>
        <v>0</v>
      </c>
      <c r="D4" s="232">
        <f>SUM(A4:C4)</f>
        <v>0</v>
      </c>
    </row>
    <row r="5" spans="1:9" ht="13.5">
      <c r="A5" s="232">
        <f>IF('SP10-4'!D34&gt;0,1,0)</f>
        <v>0</v>
      </c>
      <c r="B5" s="232">
        <f>IF('SP10-4'!H34&gt;0,1,0)</f>
        <v>0</v>
      </c>
      <c r="C5" s="232">
        <f>IF('SP10-4'!L34&gt;0,1,0)</f>
        <v>0</v>
      </c>
      <c r="D5" s="232">
        <f>SUM(A5:C5)</f>
        <v>0</v>
      </c>
    </row>
    <row r="6" spans="1:9" ht="13.5">
      <c r="A6" s="232"/>
      <c r="B6" s="232"/>
      <c r="C6" s="232"/>
      <c r="D6" s="233">
        <f>IF(D4&gt;1,D5/D4,D5)</f>
        <v>0</v>
      </c>
      <c r="F6" s="85">
        <f>'SP10-1'!K29</f>
        <v>0.04</v>
      </c>
      <c r="G6" s="84">
        <v>1</v>
      </c>
      <c r="H6" s="114" t="s">
        <v>146</v>
      </c>
      <c r="I6" s="114">
        <f>(1-(1+F$6)^(-G6)) / (LN(1+F$6))</f>
        <v>0.98064352657801512</v>
      </c>
    </row>
    <row r="7" spans="1:9">
      <c r="G7" s="84">
        <f>'SP10-1'!I28</f>
        <v>40</v>
      </c>
      <c r="H7" s="114" t="s">
        <v>147</v>
      </c>
      <c r="I7" s="114">
        <f>(1-(1+F$6)^(-G7)) / (LN(1+F$6))</f>
        <v>20.186041805076712</v>
      </c>
    </row>
    <row r="8" spans="1:9">
      <c r="G8" s="84"/>
      <c r="H8" s="114" t="s">
        <v>600</v>
      </c>
      <c r="I8" s="114">
        <v>0.96150000000000002</v>
      </c>
    </row>
    <row r="9" spans="1:9">
      <c r="G9" s="84">
        <f>'SP10-1'!I28</f>
        <v>40</v>
      </c>
      <c r="H9" s="114" t="s">
        <v>148</v>
      </c>
      <c r="I9" s="114">
        <f>((LN(1+F$6))^-2)-(G9*(1+F$6)^(G9*(-1))*(LN((1+F$6))^-1))-((1+F$6)^(G9*(-1))*(LN(1+F$6))^-2)</f>
        <v>302.25049636985727</v>
      </c>
    </row>
    <row r="10" spans="1:9">
      <c r="G10" s="84">
        <v>1</v>
      </c>
      <c r="H10" s="114" t="s">
        <v>149</v>
      </c>
      <c r="I10" s="114">
        <f>((LN(1+F$6))^-2)-(G10*(1+F$6)^(G10*(-1))*(LN((1+F$6))^-1))-((1+F$6)^(G10*(-1))*(LN(1+F$6))^-2)</f>
        <v>0.48711671725311589</v>
      </c>
    </row>
    <row r="11" spans="1:9">
      <c r="C11" s="85">
        <f>$F$6</f>
        <v>0.04</v>
      </c>
      <c r="D11" s="85">
        <f>$F$6</f>
        <v>0.04</v>
      </c>
      <c r="E11" s="85">
        <f>$F$6</f>
        <v>0.04</v>
      </c>
      <c r="G11" s="84" t="s">
        <v>601</v>
      </c>
    </row>
    <row r="12" spans="1:9">
      <c r="B12" s="114" t="s">
        <v>602</v>
      </c>
      <c r="C12" s="114" t="s">
        <v>603</v>
      </c>
      <c r="D12" s="114" t="s">
        <v>604</v>
      </c>
      <c r="E12" s="114" t="s">
        <v>605</v>
      </c>
      <c r="G12" s="84">
        <v>6</v>
      </c>
      <c r="H12" s="114" t="s">
        <v>148</v>
      </c>
      <c r="I12" s="114">
        <f>((LN(1+F$6))^-2)-(G12*(1+F$6)^(G12*(-1))*(LN((1+F$6))^-1))-((1+F$6)^(G12*(-1))*(LN(1+F$6))^-2)</f>
        <v>15.410406236661174</v>
      </c>
    </row>
    <row r="13" spans="1:9">
      <c r="B13" s="114">
        <v>0</v>
      </c>
      <c r="C13" s="114">
        <v>1</v>
      </c>
      <c r="D13" s="114">
        <f>(1-(1+$F$6)^(-B13)) / (LN(1+$F$6))</f>
        <v>0</v>
      </c>
      <c r="E13" s="114">
        <f>((LN(1+$F$6))^-2)-(B13*(1+$F$6)^(B13*(-1))*(LN((1+$F$6))^-1))-((1+$F$6)^(B13*(-1))*(LN(1+$F$6))^-2)</f>
        <v>0</v>
      </c>
      <c r="G13" s="84">
        <v>6</v>
      </c>
      <c r="H13" s="114" t="s">
        <v>147</v>
      </c>
      <c r="I13" s="114">
        <f>(1-(1+F$6)^(-G13)) / (LN(1+F$6))</f>
        <v>5.3462942769645005</v>
      </c>
    </row>
    <row r="14" spans="1:9">
      <c r="B14" s="114">
        <v>1</v>
      </c>
      <c r="C14" s="114">
        <f>1/(1+$C$11)^B14</f>
        <v>0.96153846153846145</v>
      </c>
      <c r="D14" s="114">
        <f>(1-(1+$F$6)^(-B14)) / (LN(1+$F$6))</f>
        <v>0.98064352657801512</v>
      </c>
      <c r="E14" s="114">
        <f>((LN(1+$F$6))^-2)-(B14*(1+$F$6)^(B14*(-1))*(LN((1+$F$6))^-1))-((1+$F$6)^(B14*(-1))*(LN(1+$F$6))^-2)</f>
        <v>0.48711671725311589</v>
      </c>
    </row>
    <row r="15" spans="1:9">
      <c r="B15" s="114">
        <v>2</v>
      </c>
      <c r="C15" s="114">
        <f t="shared" ref="C15:C53" si="0">1/(1+$C$11)^B15</f>
        <v>0.92455621301775137</v>
      </c>
      <c r="D15" s="114">
        <f t="shared" ref="D15:D53" si="1">(1-(1+$F$6)^(-B15)) / (LN(1+$F$6))</f>
        <v>1.9235699944414897</v>
      </c>
      <c r="E15" s="114">
        <f t="shared" ref="E15:E53" si="2">((LN(1+$F$6))^-2)-(B15*(1+$F$6)^(B15*(-1))*(LN((1+$F$6))^-1))-((1+$F$6)^(B15*(-1))*(LN(1+$F$6))^-2)</f>
        <v>1.8984246440138577</v>
      </c>
    </row>
    <row r="16" spans="1:9">
      <c r="B16" s="114">
        <v>3</v>
      </c>
      <c r="C16" s="114">
        <f t="shared" si="0"/>
        <v>0.88899635867091487</v>
      </c>
      <c r="D16" s="114">
        <f t="shared" si="1"/>
        <v>2.830230059694828</v>
      </c>
      <c r="E16" s="114">
        <f t="shared" si="2"/>
        <v>4.1621115619216198</v>
      </c>
    </row>
    <row r="17" spans="2:5">
      <c r="B17" s="114">
        <v>4</v>
      </c>
      <c r="C17" s="114">
        <f t="shared" si="0"/>
        <v>0.85480419102972571</v>
      </c>
      <c r="D17" s="114">
        <f t="shared" si="1"/>
        <v>3.7020185839768889</v>
      </c>
      <c r="E17" s="114">
        <f t="shared" si="2"/>
        <v>7.2105221226536287</v>
      </c>
    </row>
    <row r="18" spans="2:5">
      <c r="B18" s="114">
        <v>5</v>
      </c>
      <c r="C18" s="114">
        <f t="shared" si="0"/>
        <v>0.82192710675935154</v>
      </c>
      <c r="D18" s="114">
        <f t="shared" si="1"/>
        <v>4.540276780401947</v>
      </c>
      <c r="E18" s="114">
        <f t="shared" si="2"/>
        <v>10.979944319782476</v>
      </c>
    </row>
    <row r="19" spans="2:5">
      <c r="B19" s="114">
        <v>6</v>
      </c>
      <c r="C19" s="114">
        <f t="shared" si="0"/>
        <v>0.79031452573014571</v>
      </c>
      <c r="D19" s="114">
        <f t="shared" si="1"/>
        <v>5.3462942769645005</v>
      </c>
      <c r="E19" s="114">
        <f t="shared" si="2"/>
        <v>15.410406236661174</v>
      </c>
    </row>
    <row r="20" spans="2:5">
      <c r="B20" s="114">
        <v>7</v>
      </c>
      <c r="C20" s="114">
        <f t="shared" si="0"/>
        <v>0.75991781320206331</v>
      </c>
      <c r="D20" s="114">
        <f t="shared" si="1"/>
        <v>6.1213111005823375</v>
      </c>
      <c r="E20" s="114">
        <f t="shared" si="2"/>
        <v>20.445482595739236</v>
      </c>
    </row>
    <row r="21" spans="2:5">
      <c r="B21" s="114">
        <v>8</v>
      </c>
      <c r="C21" s="114">
        <f t="shared" si="0"/>
        <v>0.73069020500198378</v>
      </c>
      <c r="D21" s="114">
        <f t="shared" si="1"/>
        <v>6.8665195848302645</v>
      </c>
      <c r="E21" s="114">
        <f t="shared" si="2"/>
        <v>26.032110656023974</v>
      </c>
    </row>
    <row r="22" spans="2:5">
      <c r="B22" s="114">
        <v>9</v>
      </c>
      <c r="C22" s="114">
        <f t="shared" si="0"/>
        <v>0.70258673557883045</v>
      </c>
      <c r="D22" s="114">
        <f t="shared" si="1"/>
        <v>7.5830662042994241</v>
      </c>
      <c r="E22" s="114">
        <f t="shared" si="2"/>
        <v>32.120415025766874</v>
      </c>
    </row>
    <row r="23" spans="2:5">
      <c r="B23" s="114">
        <v>10</v>
      </c>
      <c r="C23" s="114">
        <f t="shared" si="0"/>
        <v>0.67556416882579851</v>
      </c>
      <c r="D23" s="114">
        <f t="shared" si="1"/>
        <v>8.2720533384043833</v>
      </c>
      <c r="E23" s="114">
        <f t="shared" si="2"/>
        <v>38.663540976932211</v>
      </c>
    </row>
    <row r="24" spans="2:5">
      <c r="B24" s="114">
        <v>11</v>
      </c>
      <c r="C24" s="114">
        <f t="shared" si="0"/>
        <v>0.6495809315632679</v>
      </c>
      <c r="D24" s="114">
        <f t="shared" si="1"/>
        <v>8.9345409673514542</v>
      </c>
      <c r="E24" s="114">
        <f t="shared" si="2"/>
        <v>45.617495866615116</v>
      </c>
    </row>
    <row r="25" spans="2:5">
      <c r="B25" s="114">
        <v>12</v>
      </c>
      <c r="C25" s="114">
        <f t="shared" si="0"/>
        <v>0.62459704958006512</v>
      </c>
      <c r="D25" s="114">
        <f t="shared" si="1"/>
        <v>9.5715483028774937</v>
      </c>
      <c r="E25" s="114">
        <f t="shared" si="2"/>
        <v>52.940998288374885</v>
      </c>
    </row>
    <row r="26" spans="2:5">
      <c r="B26" s="114">
        <v>13</v>
      </c>
      <c r="C26" s="114">
        <f t="shared" si="0"/>
        <v>0.600574086134678</v>
      </c>
      <c r="D26" s="114">
        <f t="shared" si="1"/>
        <v>10.18405535626791</v>
      </c>
      <c r="E26" s="114">
        <f t="shared" si="2"/>
        <v>60.595334593457324</v>
      </c>
    </row>
    <row r="27" spans="2:5">
      <c r="B27" s="114">
        <v>14</v>
      </c>
      <c r="C27" s="114">
        <f t="shared" si="0"/>
        <v>0.57747508282180582</v>
      </c>
      <c r="D27" s="114">
        <f t="shared" si="1"/>
        <v>10.773004446066388</v>
      </c>
      <c r="E27" s="114">
        <f t="shared" si="2"/>
        <v>68.544222438142697</v>
      </c>
    </row>
    <row r="28" spans="2:5">
      <c r="B28" s="114">
        <v>15</v>
      </c>
      <c r="C28" s="114">
        <f t="shared" si="0"/>
        <v>0.55526450271327477</v>
      </c>
      <c r="D28" s="114">
        <f t="shared" si="1"/>
        <v>11.339301647795693</v>
      </c>
      <c r="E28" s="114">
        <f t="shared" si="2"/>
        <v>76.75368102899273</v>
      </c>
    </row>
    <row r="29" spans="2:5">
      <c r="B29" s="114">
        <v>16</v>
      </c>
      <c r="C29" s="114">
        <f t="shared" si="0"/>
        <v>0.53390817568584104</v>
      </c>
      <c r="D29" s="114">
        <f t="shared" si="1"/>
        <v>11.88381818792003</v>
      </c>
      <c r="E29" s="114">
        <f t="shared" si="2"/>
        <v>85.191907752626605</v>
      </c>
    </row>
    <row r="30" spans="2:5">
      <c r="B30" s="114">
        <v>17</v>
      </c>
      <c r="C30" s="114">
        <f t="shared" si="0"/>
        <v>0.51337324585177024</v>
      </c>
      <c r="D30" s="114">
        <f t="shared" si="1"/>
        <v>12.407391784193425</v>
      </c>
      <c r="E30" s="114">
        <f t="shared" si="2"/>
        <v>93.829160890855576</v>
      </c>
    </row>
    <row r="31" spans="2:5">
      <c r="B31" s="114">
        <v>18</v>
      </c>
      <c r="C31" s="114">
        <f t="shared" si="0"/>
        <v>0.49362812101131748</v>
      </c>
      <c r="D31" s="114">
        <f t="shared" si="1"/>
        <v>12.910827934456307</v>
      </c>
      <c r="E31" s="114">
        <f t="shared" si="2"/>
        <v>102.63764813556958</v>
      </c>
    </row>
    <row r="32" spans="2:5">
      <c r="B32" s="114">
        <v>19</v>
      </c>
      <c r="C32" s="114">
        <f t="shared" si="0"/>
        <v>0.47464242404934376</v>
      </c>
      <c r="D32" s="114">
        <f t="shared" si="1"/>
        <v>13.394901155862923</v>
      </c>
      <c r="E32" s="114">
        <f t="shared" si="2"/>
        <v>111.59142063073944</v>
      </c>
    </row>
    <row r="33" spans="2:5">
      <c r="B33" s="114">
        <v>20</v>
      </c>
      <c r="C33" s="114">
        <f t="shared" si="0"/>
        <v>0.45638694620129205</v>
      </c>
      <c r="D33" s="114">
        <f t="shared" si="1"/>
        <v>13.860356176446208</v>
      </c>
      <c r="E33" s="114">
        <f t="shared" si="2"/>
        <v>120.6662722812938</v>
      </c>
    </row>
    <row r="34" spans="2:5">
      <c r="B34" s="114">
        <v>21</v>
      </c>
      <c r="C34" s="114">
        <f t="shared" si="0"/>
        <v>0.43883360211662686</v>
      </c>
      <c r="D34" s="114">
        <f t="shared" si="1"/>
        <v>14.307909080853218</v>
      </c>
      <c r="E34" s="114">
        <f t="shared" si="2"/>
        <v>129.83964408046484</v>
      </c>
    </row>
    <row r="35" spans="2:5">
      <c r="B35" s="114">
        <v>22</v>
      </c>
      <c r="C35" s="114">
        <f t="shared" si="0"/>
        <v>0.42195538665060278</v>
      </c>
      <c r="D35" s="114">
        <f t="shared" si="1"/>
        <v>14.7382484120138</v>
      </c>
      <c r="E35" s="114">
        <f t="shared" si="2"/>
        <v>139.09053321852042</v>
      </c>
    </row>
    <row r="36" spans="2:5">
      <c r="B36" s="114">
        <v>23</v>
      </c>
      <c r="C36" s="114">
        <f t="shared" si="0"/>
        <v>0.40572633331788732</v>
      </c>
      <c r="D36" s="114">
        <f t="shared" si="1"/>
        <v>15.152036230437433</v>
      </c>
      <c r="E36" s="114">
        <f t="shared" si="2"/>
        <v>148.39940674661284</v>
      </c>
    </row>
    <row r="37" spans="2:5">
      <c r="B37" s="114">
        <v>24</v>
      </c>
      <c r="C37" s="114">
        <f t="shared" si="0"/>
        <v>0.39012147434412242</v>
      </c>
      <c r="D37" s="114">
        <f t="shared" si="1"/>
        <v>15.549909132767853</v>
      </c>
      <c r="E37" s="114">
        <f t="shared" si="2"/>
        <v>157.74811957980145</v>
      </c>
    </row>
    <row r="38" spans="2:5">
      <c r="B38" s="114">
        <v>25</v>
      </c>
      <c r="C38" s="114">
        <f t="shared" si="0"/>
        <v>0.37511680225396377</v>
      </c>
      <c r="D38" s="114">
        <f t="shared" si="1"/>
        <v>15.932479231162491</v>
      </c>
      <c r="E38" s="114">
        <f t="shared" si="2"/>
        <v>167.11983663318523</v>
      </c>
    </row>
    <row r="39" spans="2:5">
      <c r="B39" s="114">
        <v>26</v>
      </c>
      <c r="C39" s="114">
        <f t="shared" si="0"/>
        <v>0.36068923293650368</v>
      </c>
      <c r="D39" s="114">
        <f t="shared" si="1"/>
        <v>16.300335095003483</v>
      </c>
      <c r="E39" s="114">
        <f t="shared" si="2"/>
        <v>176.49895889451042</v>
      </c>
    </row>
    <row r="40" spans="2:5">
      <c r="B40" s="114">
        <v>27</v>
      </c>
      <c r="C40" s="114">
        <f t="shared" si="0"/>
        <v>0.3468165701312535</v>
      </c>
      <c r="D40" s="114">
        <f t="shared" si="1"/>
        <v>16.654042656389052</v>
      </c>
      <c r="E40" s="114">
        <f t="shared" si="2"/>
        <v>185.87105324563194</v>
      </c>
    </row>
    <row r="41" spans="2:5">
      <c r="B41" s="114">
        <v>28</v>
      </c>
      <c r="C41" s="114">
        <f t="shared" si="0"/>
        <v>0.3334774712800514</v>
      </c>
      <c r="D41" s="114">
        <f t="shared" si="1"/>
        <v>16.994146080798256</v>
      </c>
      <c r="E41" s="114">
        <f t="shared" si="2"/>
        <v>195.22278585381176</v>
      </c>
    </row>
    <row r="42" spans="2:5">
      <c r="B42" s="114">
        <v>29</v>
      </c>
      <c r="C42" s="114">
        <f t="shared" si="0"/>
        <v>0.32065141469235708</v>
      </c>
      <c r="D42" s="114">
        <f t="shared" si="1"/>
        <v>17.321168604268646</v>
      </c>
      <c r="E42" s="114">
        <f t="shared" si="2"/>
        <v>204.54185896207045</v>
      </c>
    </row>
    <row r="43" spans="2:5">
      <c r="B43" s="114">
        <v>30</v>
      </c>
      <c r="C43" s="114">
        <f t="shared" si="0"/>
        <v>0.30831866797342034</v>
      </c>
      <c r="D43" s="114">
        <f t="shared" si="1"/>
        <v>17.635613338374785</v>
      </c>
      <c r="E43" s="114">
        <f t="shared" si="2"/>
        <v>213.81695091565601</v>
      </c>
    </row>
    <row r="44" spans="2:5">
      <c r="B44" s="114">
        <v>31</v>
      </c>
      <c r="C44" s="114">
        <f t="shared" si="0"/>
        <v>0.29646025766675027</v>
      </c>
      <c r="D44" s="114">
        <f t="shared" si="1"/>
        <v>17.937964044246076</v>
      </c>
      <c r="E44" s="114">
        <f t="shared" si="2"/>
        <v>223.03765926920585</v>
      </c>
    </row>
    <row r="45" spans="2:5">
      <c r="B45" s="114">
        <v>32</v>
      </c>
      <c r="C45" s="114">
        <f t="shared" si="0"/>
        <v>0.28505794006418295</v>
      </c>
      <c r="D45" s="114">
        <f t="shared" si="1"/>
        <v>18.228685876814627</v>
      </c>
      <c r="E45" s="114">
        <f t="shared" si="2"/>
        <v>232.19444682634145</v>
      </c>
    </row>
    <row r="46" spans="2:5">
      <c r="B46" s="114">
        <v>33</v>
      </c>
      <c r="C46" s="114">
        <f t="shared" si="0"/>
        <v>0.27409417313863743</v>
      </c>
      <c r="D46" s="114">
        <f t="shared" si="1"/>
        <v>18.508226100438229</v>
      </c>
      <c r="E46" s="114">
        <f t="shared" si="2"/>
        <v>241.27859047028784</v>
      </c>
    </row>
    <row r="47" spans="2:5">
      <c r="B47" s="114">
        <v>34</v>
      </c>
      <c r="C47" s="114">
        <f t="shared" si="0"/>
        <v>0.26355208955638215</v>
      </c>
      <c r="D47" s="114">
        <f t="shared" si="1"/>
        <v>18.77701477699939</v>
      </c>
      <c r="E47" s="114">
        <f t="shared" si="2"/>
        <v>250.28213265064349</v>
      </c>
    </row>
    <row r="48" spans="2:5">
      <c r="B48" s="114">
        <v>35</v>
      </c>
      <c r="C48" s="114">
        <f t="shared" si="0"/>
        <v>0.25341547072729048</v>
      </c>
      <c r="D48" s="114">
        <f t="shared" si="1"/>
        <v>19.035465427538966</v>
      </c>
      <c r="E48" s="114">
        <f t="shared" si="2"/>
        <v>259.197835397679</v>
      </c>
    </row>
    <row r="49" spans="2:5">
      <c r="B49" s="114">
        <v>36</v>
      </c>
      <c r="C49" s="114">
        <f t="shared" si="0"/>
        <v>0.24366872185316396</v>
      </c>
      <c r="D49" s="114">
        <f t="shared" si="1"/>
        <v>19.283975668442405</v>
      </c>
      <c r="E49" s="114">
        <f t="shared" si="2"/>
        <v>268.01913674150114</v>
      </c>
    </row>
    <row r="50" spans="2:5">
      <c r="B50" s="114">
        <v>37</v>
      </c>
      <c r="C50" s="114">
        <f t="shared" si="0"/>
        <v>0.23429684793573452</v>
      </c>
      <c r="D50" s="114">
        <f t="shared" si="1"/>
        <v>19.522927823157247</v>
      </c>
      <c r="E50" s="114">
        <f t="shared" si="2"/>
        <v>276.74010941912195</v>
      </c>
    </row>
    <row r="51" spans="2:5">
      <c r="B51" s="114">
        <v>38</v>
      </c>
      <c r="C51" s="114">
        <f t="shared" si="0"/>
        <v>0.22528543070743706</v>
      </c>
      <c r="D51" s="114">
        <f t="shared" si="1"/>
        <v>19.75268951038306</v>
      </c>
      <c r="E51" s="114">
        <f t="shared" si="2"/>
        <v>285.35542175790613</v>
      </c>
    </row>
    <row r="52" spans="2:5">
      <c r="B52" s="114">
        <v>39</v>
      </c>
      <c r="C52" s="114">
        <f t="shared" si="0"/>
        <v>0.21662060644945874</v>
      </c>
      <c r="D52" s="114">
        <f t="shared" si="1"/>
        <v>19.973614209638647</v>
      </c>
      <c r="E52" s="114">
        <f t="shared" si="2"/>
        <v>293.86030062906957</v>
      </c>
    </row>
    <row r="53" spans="2:5">
      <c r="B53" s="114">
        <v>40</v>
      </c>
      <c r="C53" s="114">
        <f t="shared" si="0"/>
        <v>0.20828904466294101</v>
      </c>
      <c r="D53" s="114">
        <f t="shared" si="1"/>
        <v>20.186041805076712</v>
      </c>
      <c r="E53" s="114">
        <f t="shared" si="2"/>
        <v>302.25049636985727</v>
      </c>
    </row>
  </sheetData>
  <sheetProtection selectLockedCells="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workbookViewId="0">
      <selection activeCell="A78" sqref="A78"/>
    </sheetView>
  </sheetViews>
  <sheetFormatPr defaultColWidth="11" defaultRowHeight="15.5"/>
  <cols>
    <col min="1" max="1" width="44.6640625" customWidth="1"/>
    <col min="2" max="2" width="4.6640625" customWidth="1"/>
    <col min="3" max="3" width="46.83203125" customWidth="1"/>
    <col min="4" max="4" width="4.1640625" customWidth="1"/>
    <col min="5" max="5" width="45.83203125" customWidth="1"/>
    <col min="6" max="6" width="4.6640625" customWidth="1"/>
    <col min="7" max="7" width="47.83203125" customWidth="1"/>
    <col min="8" max="8" width="4.6640625" customWidth="1"/>
    <col min="9" max="9" width="48.5" customWidth="1"/>
  </cols>
  <sheetData>
    <row r="1" spans="1:9">
      <c r="A1" t="s">
        <v>52</v>
      </c>
      <c r="C1" t="s">
        <v>53</v>
      </c>
      <c r="E1" t="s">
        <v>54</v>
      </c>
      <c r="G1" t="s">
        <v>55</v>
      </c>
      <c r="I1" t="s">
        <v>56</v>
      </c>
    </row>
    <row r="2" spans="1:9">
      <c r="A2" t="s">
        <v>57</v>
      </c>
      <c r="C2" t="s">
        <v>58</v>
      </c>
      <c r="E2" t="s">
        <v>38</v>
      </c>
      <c r="G2" t="s">
        <v>59</v>
      </c>
      <c r="I2" t="s">
        <v>49</v>
      </c>
    </row>
    <row r="3" spans="1:9">
      <c r="A3" t="s">
        <v>60</v>
      </c>
      <c r="C3" t="s">
        <v>61</v>
      </c>
      <c r="E3" t="s">
        <v>36</v>
      </c>
      <c r="G3" t="s">
        <v>62</v>
      </c>
      <c r="I3" t="s">
        <v>63</v>
      </c>
    </row>
    <row r="4" spans="1:9">
      <c r="A4" s="22" t="s">
        <v>64</v>
      </c>
      <c r="E4" t="s">
        <v>65</v>
      </c>
      <c r="G4" t="s">
        <v>41</v>
      </c>
      <c r="I4" t="s">
        <v>66</v>
      </c>
    </row>
    <row r="5" spans="1:9">
      <c r="A5" s="22" t="s">
        <v>67</v>
      </c>
      <c r="E5" t="s">
        <v>68</v>
      </c>
      <c r="G5" t="s">
        <v>44</v>
      </c>
      <c r="I5" t="s">
        <v>69</v>
      </c>
    </row>
    <row r="6" spans="1:9">
      <c r="A6" s="22" t="s">
        <v>70</v>
      </c>
      <c r="E6" t="s">
        <v>71</v>
      </c>
      <c r="G6" t="s">
        <v>61</v>
      </c>
      <c r="I6" s="22" t="s">
        <v>72</v>
      </c>
    </row>
    <row r="7" spans="1:9">
      <c r="A7" s="22" t="s">
        <v>73</v>
      </c>
      <c r="E7" t="s">
        <v>74</v>
      </c>
      <c r="I7" t="s">
        <v>75</v>
      </c>
    </row>
    <row r="8" spans="1:9">
      <c r="A8" s="23" t="s">
        <v>61</v>
      </c>
      <c r="C8" t="s">
        <v>76</v>
      </c>
      <c r="E8" t="s">
        <v>61</v>
      </c>
      <c r="I8" t="s">
        <v>77</v>
      </c>
    </row>
    <row r="9" spans="1:9">
      <c r="C9" s="24" t="s">
        <v>78</v>
      </c>
      <c r="I9" t="s">
        <v>47</v>
      </c>
    </row>
    <row r="10" spans="1:9">
      <c r="C10" s="22" t="s">
        <v>79</v>
      </c>
      <c r="I10" t="s">
        <v>61</v>
      </c>
    </row>
    <row r="11" spans="1:9">
      <c r="C11" s="24" t="s">
        <v>80</v>
      </c>
    </row>
    <row r="12" spans="1:9">
      <c r="A12" t="s">
        <v>76</v>
      </c>
      <c r="C12" s="22" t="s">
        <v>81</v>
      </c>
    </row>
    <row r="13" spans="1:9">
      <c r="A13" s="10" t="s">
        <v>82</v>
      </c>
      <c r="C13" s="22" t="s">
        <v>83</v>
      </c>
    </row>
    <row r="14" spans="1:9">
      <c r="A14" s="24" t="s">
        <v>78</v>
      </c>
      <c r="C14" s="24" t="s">
        <v>84</v>
      </c>
    </row>
    <row r="15" spans="1:9">
      <c r="A15" s="22" t="s">
        <v>79</v>
      </c>
      <c r="C15" s="22" t="s">
        <v>85</v>
      </c>
    </row>
    <row r="16" spans="1:9">
      <c r="A16" s="24" t="s">
        <v>80</v>
      </c>
      <c r="C16" s="24" t="s">
        <v>86</v>
      </c>
    </row>
    <row r="17" spans="1:3">
      <c r="A17" s="22" t="s">
        <v>81</v>
      </c>
      <c r="C17" s="22" t="s">
        <v>87</v>
      </c>
    </row>
    <row r="18" spans="1:3">
      <c r="A18" s="10" t="s">
        <v>60</v>
      </c>
      <c r="C18" s="24" t="s">
        <v>88</v>
      </c>
    </row>
    <row r="19" spans="1:3">
      <c r="A19" s="22" t="s">
        <v>83</v>
      </c>
      <c r="C19" s="22" t="s">
        <v>89</v>
      </c>
    </row>
    <row r="20" spans="1:3">
      <c r="A20" s="24" t="s">
        <v>84</v>
      </c>
      <c r="C20" s="23" t="s">
        <v>90</v>
      </c>
    </row>
    <row r="21" spans="1:3">
      <c r="A21" s="22" t="s">
        <v>85</v>
      </c>
      <c r="C21" s="22" t="s">
        <v>91</v>
      </c>
    </row>
    <row r="22" spans="1:3">
      <c r="A22" s="10" t="s">
        <v>64</v>
      </c>
      <c r="C22" s="23" t="s">
        <v>92</v>
      </c>
    </row>
    <row r="23" spans="1:3">
      <c r="A23" s="24" t="s">
        <v>86</v>
      </c>
      <c r="C23" s="22" t="s">
        <v>39</v>
      </c>
    </row>
    <row r="24" spans="1:3">
      <c r="A24" s="10" t="s">
        <v>67</v>
      </c>
      <c r="C24" s="22" t="s">
        <v>93</v>
      </c>
    </row>
    <row r="25" spans="1:3">
      <c r="A25" s="22" t="s">
        <v>87</v>
      </c>
      <c r="C25" s="22" t="s">
        <v>94</v>
      </c>
    </row>
    <row r="26" spans="1:3">
      <c r="A26" s="10" t="s">
        <v>70</v>
      </c>
      <c r="C26" s="23" t="s">
        <v>95</v>
      </c>
    </row>
    <row r="27" spans="1:3">
      <c r="A27" s="24" t="s">
        <v>88</v>
      </c>
      <c r="C27" s="22" t="s">
        <v>96</v>
      </c>
    </row>
    <row r="28" spans="1:3">
      <c r="A28" s="22" t="s">
        <v>89</v>
      </c>
      <c r="C28" s="22" t="s">
        <v>97</v>
      </c>
    </row>
    <row r="29" spans="1:3">
      <c r="A29" s="10" t="s">
        <v>73</v>
      </c>
      <c r="C29" s="22" t="s">
        <v>98</v>
      </c>
    </row>
    <row r="30" spans="1:3">
      <c r="A30" s="23" t="s">
        <v>90</v>
      </c>
      <c r="C30" s="22" t="s">
        <v>99</v>
      </c>
    </row>
    <row r="31" spans="1:3">
      <c r="A31" s="11" t="s">
        <v>58</v>
      </c>
      <c r="C31" s="22" t="s">
        <v>100</v>
      </c>
    </row>
    <row r="32" spans="1:3">
      <c r="A32" s="22" t="s">
        <v>91</v>
      </c>
      <c r="C32" s="23" t="s">
        <v>101</v>
      </c>
    </row>
    <row r="33" spans="1:3">
      <c r="A33" s="23" t="s">
        <v>92</v>
      </c>
      <c r="C33" s="23" t="s">
        <v>102</v>
      </c>
    </row>
    <row r="34" spans="1:3">
      <c r="A34" s="11" t="s">
        <v>38</v>
      </c>
      <c r="C34" s="22" t="s">
        <v>103</v>
      </c>
    </row>
    <row r="35" spans="1:3">
      <c r="A35" s="22" t="s">
        <v>39</v>
      </c>
      <c r="C35" s="23" t="s">
        <v>104</v>
      </c>
    </row>
    <row r="36" spans="1:3">
      <c r="A36" s="22" t="s">
        <v>93</v>
      </c>
      <c r="C36" s="22" t="s">
        <v>42</v>
      </c>
    </row>
    <row r="37" spans="1:3">
      <c r="A37" s="22" t="s">
        <v>94</v>
      </c>
      <c r="C37" s="113" t="s">
        <v>43</v>
      </c>
    </row>
    <row r="38" spans="1:3">
      <c r="A38" s="23" t="s">
        <v>95</v>
      </c>
      <c r="C38" s="22" t="s">
        <v>45</v>
      </c>
    </row>
    <row r="39" spans="1:3">
      <c r="A39" s="11" t="s">
        <v>36</v>
      </c>
      <c r="C39" s="22" t="s">
        <v>105</v>
      </c>
    </row>
    <row r="40" spans="1:3">
      <c r="A40" s="22" t="s">
        <v>96</v>
      </c>
      <c r="C40" s="23" t="s">
        <v>106</v>
      </c>
    </row>
    <row r="41" spans="1:3">
      <c r="A41" s="22" t="s">
        <v>97</v>
      </c>
      <c r="C41" s="22" t="s">
        <v>107</v>
      </c>
    </row>
    <row r="42" spans="1:3">
      <c r="A42" s="22" t="s">
        <v>98</v>
      </c>
      <c r="C42" s="22" t="s">
        <v>108</v>
      </c>
    </row>
    <row r="43" spans="1:3">
      <c r="A43" s="22" t="s">
        <v>99</v>
      </c>
      <c r="C43" s="22" t="s">
        <v>109</v>
      </c>
    </row>
    <row r="44" spans="1:3">
      <c r="A44" s="22" t="s">
        <v>100</v>
      </c>
      <c r="C44" s="22" t="s">
        <v>110</v>
      </c>
    </row>
    <row r="45" spans="1:3">
      <c r="A45" s="23" t="s">
        <v>101</v>
      </c>
      <c r="C45" s="22" t="s">
        <v>111</v>
      </c>
    </row>
    <row r="46" spans="1:3">
      <c r="A46" s="11" t="s">
        <v>59</v>
      </c>
      <c r="C46" s="22" t="s">
        <v>112</v>
      </c>
    </row>
    <row r="47" spans="1:3">
      <c r="A47" s="23" t="s">
        <v>102</v>
      </c>
      <c r="C47" s="22" t="s">
        <v>113</v>
      </c>
    </row>
    <row r="48" spans="1:3">
      <c r="A48" s="11" t="s">
        <v>62</v>
      </c>
      <c r="C48" s="22" t="s">
        <v>114</v>
      </c>
    </row>
    <row r="49" spans="1:3">
      <c r="A49" s="22" t="s">
        <v>103</v>
      </c>
      <c r="C49" s="22" t="s">
        <v>115</v>
      </c>
    </row>
    <row r="50" spans="1:3">
      <c r="A50" s="23" t="s">
        <v>104</v>
      </c>
      <c r="C50" s="23" t="s">
        <v>50</v>
      </c>
    </row>
    <row r="51" spans="1:3">
      <c r="A51" s="11" t="s">
        <v>41</v>
      </c>
      <c r="C51" s="22" t="s">
        <v>37</v>
      </c>
    </row>
    <row r="52" spans="1:3">
      <c r="A52" s="22" t="s">
        <v>42</v>
      </c>
      <c r="C52" s="22" t="s">
        <v>116</v>
      </c>
    </row>
    <row r="53" spans="1:3">
      <c r="A53" s="23" t="s">
        <v>117</v>
      </c>
      <c r="C53" s="22" t="s">
        <v>118</v>
      </c>
    </row>
    <row r="54" spans="1:3">
      <c r="A54" s="11" t="s">
        <v>44</v>
      </c>
      <c r="C54" s="22" t="s">
        <v>119</v>
      </c>
    </row>
    <row r="55" spans="1:3">
      <c r="A55" s="22" t="s">
        <v>45</v>
      </c>
      <c r="C55" s="22" t="s">
        <v>120</v>
      </c>
    </row>
    <row r="56" spans="1:3">
      <c r="A56" s="22" t="s">
        <v>105</v>
      </c>
      <c r="C56" s="22" t="s">
        <v>121</v>
      </c>
    </row>
    <row r="57" spans="1:3">
      <c r="A57" s="23" t="s">
        <v>106</v>
      </c>
      <c r="C57" s="22" t="s">
        <v>122</v>
      </c>
    </row>
    <row r="58" spans="1:3">
      <c r="A58" s="11" t="s">
        <v>49</v>
      </c>
      <c r="C58" s="22" t="s">
        <v>123</v>
      </c>
    </row>
    <row r="59" spans="1:3">
      <c r="A59" s="22" t="s">
        <v>107</v>
      </c>
      <c r="C59" s="22" t="s">
        <v>124</v>
      </c>
    </row>
    <row r="60" spans="1:3">
      <c r="A60" s="22" t="s">
        <v>108</v>
      </c>
      <c r="C60" s="22" t="s">
        <v>125</v>
      </c>
    </row>
    <row r="61" spans="1:3">
      <c r="A61" s="22" t="s">
        <v>109</v>
      </c>
      <c r="C61" s="22" t="s">
        <v>126</v>
      </c>
    </row>
    <row r="62" spans="1:3">
      <c r="A62" s="22" t="s">
        <v>110</v>
      </c>
      <c r="C62" s="22" t="s">
        <v>127</v>
      </c>
    </row>
    <row r="63" spans="1:3">
      <c r="A63" s="22" t="s">
        <v>111</v>
      </c>
      <c r="C63" s="23" t="s">
        <v>128</v>
      </c>
    </row>
    <row r="64" spans="1:3">
      <c r="A64" s="22" t="s">
        <v>112</v>
      </c>
      <c r="C64" s="23" t="s">
        <v>129</v>
      </c>
    </row>
    <row r="65" spans="1:3">
      <c r="A65" s="22" t="s">
        <v>113</v>
      </c>
      <c r="C65" s="22" t="s">
        <v>130</v>
      </c>
    </row>
    <row r="66" spans="1:3">
      <c r="A66" s="22" t="s">
        <v>114</v>
      </c>
      <c r="C66" s="22" t="s">
        <v>131</v>
      </c>
    </row>
    <row r="67" spans="1:3">
      <c r="A67" s="22" t="s">
        <v>115</v>
      </c>
      <c r="C67" s="23" t="s">
        <v>132</v>
      </c>
    </row>
    <row r="68" spans="1:3">
      <c r="A68" s="23" t="s">
        <v>50</v>
      </c>
      <c r="C68" s="22" t="s">
        <v>133</v>
      </c>
    </row>
    <row r="69" spans="1:3">
      <c r="A69" s="11" t="s">
        <v>63</v>
      </c>
      <c r="C69" s="23" t="s">
        <v>134</v>
      </c>
    </row>
    <row r="70" spans="1:3">
      <c r="A70" s="22" t="s">
        <v>37</v>
      </c>
      <c r="C70" s="23" t="s">
        <v>135</v>
      </c>
    </row>
    <row r="71" spans="1:3">
      <c r="A71" s="22" t="s">
        <v>116</v>
      </c>
      <c r="C71" s="23" t="s">
        <v>136</v>
      </c>
    </row>
    <row r="72" spans="1:3">
      <c r="A72" s="22" t="s">
        <v>118</v>
      </c>
      <c r="C72" s="23" t="s">
        <v>48</v>
      </c>
    </row>
    <row r="73" spans="1:3">
      <c r="A73" s="22" t="s">
        <v>119</v>
      </c>
      <c r="C73" s="15" t="s">
        <v>137</v>
      </c>
    </row>
    <row r="74" spans="1:3">
      <c r="A74" s="22" t="s">
        <v>120</v>
      </c>
    </row>
    <row r="75" spans="1:3">
      <c r="A75" s="22" t="s">
        <v>121</v>
      </c>
    </row>
    <row r="76" spans="1:3">
      <c r="A76" s="22" t="s">
        <v>122</v>
      </c>
    </row>
    <row r="77" spans="1:3">
      <c r="A77" s="22" t="s">
        <v>123</v>
      </c>
    </row>
    <row r="78" spans="1:3">
      <c r="A78" s="22" t="s">
        <v>124</v>
      </c>
    </row>
    <row r="79" spans="1:3">
      <c r="A79" s="22" t="s">
        <v>125</v>
      </c>
    </row>
    <row r="80" spans="1:3">
      <c r="A80" s="22" t="s">
        <v>126</v>
      </c>
    </row>
    <row r="81" spans="1:1">
      <c r="A81" s="22" t="s">
        <v>127</v>
      </c>
    </row>
    <row r="82" spans="1:1">
      <c r="A82" s="23" t="s">
        <v>128</v>
      </c>
    </row>
    <row r="83" spans="1:1">
      <c r="A83" s="11" t="s">
        <v>66</v>
      </c>
    </row>
    <row r="84" spans="1:1">
      <c r="A84" s="23" t="s">
        <v>129</v>
      </c>
    </row>
    <row r="85" spans="1:1">
      <c r="A85" s="11" t="s">
        <v>69</v>
      </c>
    </row>
    <row r="86" spans="1:1">
      <c r="A86" s="22" t="s">
        <v>130</v>
      </c>
    </row>
    <row r="87" spans="1:1">
      <c r="A87" s="22" t="s">
        <v>131</v>
      </c>
    </row>
    <row r="88" spans="1:1">
      <c r="A88" s="23" t="s">
        <v>132</v>
      </c>
    </row>
    <row r="89" spans="1:1">
      <c r="A89" s="11" t="s">
        <v>72</v>
      </c>
    </row>
    <row r="90" spans="1:1">
      <c r="A90" s="22" t="s">
        <v>133</v>
      </c>
    </row>
    <row r="91" spans="1:1">
      <c r="A91" s="23" t="s">
        <v>134</v>
      </c>
    </row>
    <row r="92" spans="1:1">
      <c r="A92" s="11" t="s">
        <v>75</v>
      </c>
    </row>
    <row r="93" spans="1:1">
      <c r="A93" s="23" t="s">
        <v>135</v>
      </c>
    </row>
    <row r="94" spans="1:1">
      <c r="A94" s="11" t="s">
        <v>77</v>
      </c>
    </row>
    <row r="95" spans="1:1">
      <c r="A95" s="23" t="s">
        <v>136</v>
      </c>
    </row>
    <row r="96" spans="1:1">
      <c r="A96" s="11" t="s">
        <v>47</v>
      </c>
    </row>
    <row r="97" spans="1:1">
      <c r="A97" s="23" t="s">
        <v>48</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F1D9F-3E08-4290-88E8-26828D65F807}">
  <dimension ref="A1:P55"/>
  <sheetViews>
    <sheetView workbookViewId="0">
      <selection activeCell="A19" sqref="A19"/>
    </sheetView>
  </sheetViews>
  <sheetFormatPr defaultRowHeight="15.5"/>
  <cols>
    <col min="1" max="1" width="33.6640625" bestFit="1" customWidth="1"/>
    <col min="2" max="2" width="18" bestFit="1" customWidth="1"/>
    <col min="3" max="3" width="21.6640625" customWidth="1"/>
  </cols>
  <sheetData>
    <row r="1" spans="1:16">
      <c r="A1" t="s">
        <v>138</v>
      </c>
      <c r="B1" s="121">
        <f>'SP10-1'!K29</f>
        <v>0.04</v>
      </c>
    </row>
    <row r="2" spans="1:16">
      <c r="A2" t="s">
        <v>139</v>
      </c>
      <c r="B2" s="123">
        <v>1</v>
      </c>
    </row>
    <row r="3" spans="1:16">
      <c r="A3" t="s">
        <v>140</v>
      </c>
      <c r="B3" s="18">
        <f>'SP10-1'!I48/100</f>
        <v>0</v>
      </c>
      <c r="E3" s="19"/>
      <c r="O3" s="41"/>
      <c r="P3" s="41"/>
    </row>
    <row r="4" spans="1:16">
      <c r="A4" t="s">
        <v>141</v>
      </c>
      <c r="B4">
        <f>'SP10-1'!I28</f>
        <v>40</v>
      </c>
      <c r="D4" s="20"/>
      <c r="E4" s="21"/>
      <c r="O4" s="41"/>
      <c r="P4" s="41"/>
    </row>
    <row r="5" spans="1:16">
      <c r="A5" s="20" t="s">
        <v>142</v>
      </c>
      <c r="B5" s="45">
        <f>B10-B9</f>
        <v>19.205398278498699</v>
      </c>
      <c r="C5">
        <f>B5/B4</f>
        <v>0.48013495696246744</v>
      </c>
      <c r="O5" s="41"/>
      <c r="P5" s="41"/>
    </row>
    <row r="6" spans="1:16">
      <c r="A6" s="20" t="s">
        <v>143</v>
      </c>
      <c r="B6" s="45">
        <f>B10-B9+B3*(B12-B11)</f>
        <v>19.205398278498699</v>
      </c>
      <c r="C6">
        <f>B6/B4</f>
        <v>0.48013495696246744</v>
      </c>
      <c r="O6" s="41"/>
      <c r="P6" s="41"/>
    </row>
    <row r="7" spans="1:16">
      <c r="A7" s="20" t="s">
        <v>144</v>
      </c>
      <c r="B7" s="45"/>
      <c r="O7" s="41"/>
      <c r="P7" s="41"/>
    </row>
    <row r="8" spans="1:16">
      <c r="A8" s="20" t="s">
        <v>145</v>
      </c>
      <c r="B8" s="45"/>
      <c r="O8" s="41"/>
      <c r="P8" s="41"/>
    </row>
    <row r="9" spans="1:16">
      <c r="A9" s="41" t="s">
        <v>146</v>
      </c>
      <c r="B9" s="41">
        <f>Tables!D14</f>
        <v>0.98064352657801512</v>
      </c>
    </row>
    <row r="10" spans="1:16">
      <c r="A10" s="41" t="s">
        <v>147</v>
      </c>
      <c r="B10" s="122">
        <f>(1-(1+B1)^(-B4))/(LN(1+B1))</f>
        <v>20.186041805076712</v>
      </c>
    </row>
    <row r="11" spans="1:16">
      <c r="A11" s="41" t="s">
        <v>148</v>
      </c>
      <c r="B11" s="111">
        <f>((LN(1+B1))^-2)-(B2*(1+B1)^(B2*(-1))*(LN((1+B1))^-1))-((1+B1)^(B2*(-1))*(LN(1+B1))^-2)</f>
        <v>0.48711671725311589</v>
      </c>
    </row>
    <row r="12" spans="1:16">
      <c r="A12" s="41" t="s">
        <v>149</v>
      </c>
      <c r="B12" s="112">
        <f>((LN(1+B1))^-2)-(B4*(1+B1)^(B4*(-1))*(LN((1+B1))^-1))-((1+B1)^(B4*(-1))*(LN(1+B1))^-2)</f>
        <v>302.25049636985727</v>
      </c>
    </row>
    <row r="13" spans="1:16">
      <c r="A13" s="41" t="s">
        <v>150</v>
      </c>
      <c r="B13" s="41">
        <f>B3*780+B4-1</f>
        <v>39</v>
      </c>
    </row>
    <row r="16" spans="1:16">
      <c r="B16" s="19"/>
      <c r="C16" s="19"/>
    </row>
    <row r="17" spans="2:3">
      <c r="B17" s="19"/>
      <c r="C17" s="19"/>
    </row>
    <row r="18" spans="2:3">
      <c r="B18" s="19"/>
      <c r="C18" s="19"/>
    </row>
    <row r="19" spans="2:3">
      <c r="B19" s="19"/>
      <c r="C19" s="19"/>
    </row>
    <row r="20" spans="2:3">
      <c r="B20" s="19"/>
      <c r="C20" s="19"/>
    </row>
    <row r="21" spans="2:3">
      <c r="B21" s="19"/>
      <c r="C21" s="19"/>
    </row>
    <row r="22" spans="2:3">
      <c r="B22" s="19"/>
      <c r="C22" s="19"/>
    </row>
    <row r="23" spans="2:3">
      <c r="B23" s="19"/>
      <c r="C23" s="19"/>
    </row>
    <row r="24" spans="2:3">
      <c r="B24" s="19"/>
      <c r="C24" s="19"/>
    </row>
    <row r="25" spans="2:3">
      <c r="B25" s="19"/>
      <c r="C25" s="19"/>
    </row>
    <row r="26" spans="2:3">
      <c r="B26" s="19"/>
      <c r="C26" s="19"/>
    </row>
    <row r="27" spans="2:3">
      <c r="B27" s="19"/>
      <c r="C27" s="19"/>
    </row>
    <row r="28" spans="2:3">
      <c r="B28" s="19"/>
      <c r="C28" s="19"/>
    </row>
    <row r="29" spans="2:3">
      <c r="B29" s="19"/>
      <c r="C29" s="19"/>
    </row>
    <row r="30" spans="2:3">
      <c r="B30" s="19"/>
      <c r="C30" s="19"/>
    </row>
    <row r="31" spans="2:3">
      <c r="B31" s="19"/>
      <c r="C31" s="19"/>
    </row>
    <row r="32" spans="2:3">
      <c r="B32" s="19"/>
      <c r="C32" s="19"/>
    </row>
    <row r="33" spans="2:3">
      <c r="B33" s="19"/>
      <c r="C33" s="19"/>
    </row>
    <row r="34" spans="2:3">
      <c r="B34" s="19"/>
      <c r="C34" s="19"/>
    </row>
    <row r="35" spans="2:3">
      <c r="B35" s="19"/>
      <c r="C35" s="19"/>
    </row>
    <row r="36" spans="2:3">
      <c r="B36" s="19"/>
      <c r="C36" s="19"/>
    </row>
    <row r="37" spans="2:3">
      <c r="B37" s="19"/>
      <c r="C37" s="19"/>
    </row>
    <row r="38" spans="2:3">
      <c r="B38" s="19"/>
      <c r="C38" s="19"/>
    </row>
    <row r="39" spans="2:3">
      <c r="B39" s="19"/>
      <c r="C39" s="19"/>
    </row>
    <row r="40" spans="2:3">
      <c r="B40" s="19"/>
      <c r="C40" s="19"/>
    </row>
    <row r="41" spans="2:3">
      <c r="B41" s="19"/>
      <c r="C41" s="19"/>
    </row>
    <row r="42" spans="2:3">
      <c r="B42" s="19"/>
      <c r="C42" s="19"/>
    </row>
    <row r="43" spans="2:3">
      <c r="B43" s="19"/>
      <c r="C43" s="19"/>
    </row>
    <row r="44" spans="2:3">
      <c r="B44" s="19"/>
      <c r="C44" s="19"/>
    </row>
    <row r="45" spans="2:3">
      <c r="B45" s="19"/>
      <c r="C45" s="19"/>
    </row>
    <row r="46" spans="2:3">
      <c r="B46" s="19"/>
      <c r="C46" s="19"/>
    </row>
    <row r="47" spans="2:3">
      <c r="B47" s="19"/>
      <c r="C47" s="19"/>
    </row>
    <row r="48" spans="2:3">
      <c r="B48" s="19"/>
      <c r="C48" s="19"/>
    </row>
    <row r="49" spans="2:3">
      <c r="B49" s="19"/>
      <c r="C49" s="19"/>
    </row>
    <row r="50" spans="2:3">
      <c r="B50" s="19"/>
      <c r="C50" s="19"/>
    </row>
    <row r="51" spans="2:3">
      <c r="B51" s="19"/>
      <c r="C51" s="19"/>
    </row>
    <row r="52" spans="2:3">
      <c r="B52" s="19"/>
      <c r="C52" s="19"/>
    </row>
    <row r="53" spans="2:3">
      <c r="B53" s="19"/>
      <c r="C53" s="19"/>
    </row>
    <row r="54" spans="2:3">
      <c r="B54" s="19"/>
      <c r="C54" s="19"/>
    </row>
    <row r="55" spans="2:3">
      <c r="B55" s="19"/>
      <c r="C55"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C7C9D-45C3-492F-A6F9-15D00BD821A3}">
  <sheetPr codeName="Sheet1">
    <pageSetUpPr fitToPage="1"/>
  </sheetPr>
  <dimension ref="A1:N364"/>
  <sheetViews>
    <sheetView topLeftCell="D46" zoomScaleNormal="100" workbookViewId="0">
      <selection activeCell="F76" sqref="F76"/>
    </sheetView>
  </sheetViews>
  <sheetFormatPr defaultRowHeight="12.5"/>
  <cols>
    <col min="1" max="1" width="27.75" style="38" hidden="1" customWidth="1"/>
    <col min="2" max="2" width="9.83203125" style="38" hidden="1" customWidth="1"/>
    <col min="3" max="3" width="6.1640625" style="38" hidden="1" customWidth="1"/>
    <col min="4" max="4" width="39.83203125" style="125" customWidth="1"/>
    <col min="5" max="5" width="8.75" style="125" bestFit="1" customWidth="1"/>
    <col min="6" max="10" width="13.1640625" style="125" customWidth="1"/>
    <col min="11" max="11" width="3.1640625" style="125" customWidth="1"/>
    <col min="12" max="12" width="100" style="125" customWidth="1"/>
    <col min="13" max="13" width="2.33203125" style="125" customWidth="1"/>
    <col min="14" max="256" width="9" style="38"/>
    <col min="257" max="259" width="0" style="38" hidden="1" customWidth="1"/>
    <col min="260" max="260" width="39.83203125" style="38" customWidth="1"/>
    <col min="261" max="261" width="8.75" style="38" bestFit="1" customWidth="1"/>
    <col min="262" max="266" width="13.1640625" style="38" customWidth="1"/>
    <col min="267" max="267" width="3.1640625" style="38" customWidth="1"/>
    <col min="268" max="268" width="100" style="38" customWidth="1"/>
    <col min="269" max="269" width="2.33203125" style="38" customWidth="1"/>
    <col min="270" max="512" width="9" style="38"/>
    <col min="513" max="515" width="0" style="38" hidden="1" customWidth="1"/>
    <col min="516" max="516" width="39.83203125" style="38" customWidth="1"/>
    <col min="517" max="517" width="8.75" style="38" bestFit="1" customWidth="1"/>
    <col min="518" max="522" width="13.1640625" style="38" customWidth="1"/>
    <col min="523" max="523" width="3.1640625" style="38" customWidth="1"/>
    <col min="524" max="524" width="100" style="38" customWidth="1"/>
    <col min="525" max="525" width="2.33203125" style="38" customWidth="1"/>
    <col min="526" max="768" width="9" style="38"/>
    <col min="769" max="771" width="0" style="38" hidden="1" customWidth="1"/>
    <col min="772" max="772" width="39.83203125" style="38" customWidth="1"/>
    <col min="773" max="773" width="8.75" style="38" bestFit="1" customWidth="1"/>
    <col min="774" max="778" width="13.1640625" style="38" customWidth="1"/>
    <col min="779" max="779" width="3.1640625" style="38" customWidth="1"/>
    <col min="780" max="780" width="100" style="38" customWidth="1"/>
    <col min="781" max="781" width="2.33203125" style="38" customWidth="1"/>
    <col min="782" max="1024" width="9" style="38"/>
    <col min="1025" max="1027" width="0" style="38" hidden="1" customWidth="1"/>
    <col min="1028" max="1028" width="39.83203125" style="38" customWidth="1"/>
    <col min="1029" max="1029" width="8.75" style="38" bestFit="1" customWidth="1"/>
    <col min="1030" max="1034" width="13.1640625" style="38" customWidth="1"/>
    <col min="1035" max="1035" width="3.1640625" style="38" customWidth="1"/>
    <col min="1036" max="1036" width="100" style="38" customWidth="1"/>
    <col min="1037" max="1037" width="2.33203125" style="38" customWidth="1"/>
    <col min="1038" max="1280" width="9" style="38"/>
    <col min="1281" max="1283" width="0" style="38" hidden="1" customWidth="1"/>
    <col min="1284" max="1284" width="39.83203125" style="38" customWidth="1"/>
    <col min="1285" max="1285" width="8.75" style="38" bestFit="1" customWidth="1"/>
    <col min="1286" max="1290" width="13.1640625" style="38" customWidth="1"/>
    <col min="1291" max="1291" width="3.1640625" style="38" customWidth="1"/>
    <col min="1292" max="1292" width="100" style="38" customWidth="1"/>
    <col min="1293" max="1293" width="2.33203125" style="38" customWidth="1"/>
    <col min="1294" max="1536" width="9" style="38"/>
    <col min="1537" max="1539" width="0" style="38" hidden="1" customWidth="1"/>
    <col min="1540" max="1540" width="39.83203125" style="38" customWidth="1"/>
    <col min="1541" max="1541" width="8.75" style="38" bestFit="1" customWidth="1"/>
    <col min="1542" max="1546" width="13.1640625" style="38" customWidth="1"/>
    <col min="1547" max="1547" width="3.1640625" style="38" customWidth="1"/>
    <col min="1548" max="1548" width="100" style="38" customWidth="1"/>
    <col min="1549" max="1549" width="2.33203125" style="38" customWidth="1"/>
    <col min="1550" max="1792" width="9" style="38"/>
    <col min="1793" max="1795" width="0" style="38" hidden="1" customWidth="1"/>
    <col min="1796" max="1796" width="39.83203125" style="38" customWidth="1"/>
    <col min="1797" max="1797" width="8.75" style="38" bestFit="1" customWidth="1"/>
    <col min="1798" max="1802" width="13.1640625" style="38" customWidth="1"/>
    <col min="1803" max="1803" width="3.1640625" style="38" customWidth="1"/>
    <col min="1804" max="1804" width="100" style="38" customWidth="1"/>
    <col min="1805" max="1805" width="2.33203125" style="38" customWidth="1"/>
    <col min="1806" max="2048" width="9" style="38"/>
    <col min="2049" max="2051" width="0" style="38" hidden="1" customWidth="1"/>
    <col min="2052" max="2052" width="39.83203125" style="38" customWidth="1"/>
    <col min="2053" max="2053" width="8.75" style="38" bestFit="1" customWidth="1"/>
    <col min="2054" max="2058" width="13.1640625" style="38" customWidth="1"/>
    <col min="2059" max="2059" width="3.1640625" style="38" customWidth="1"/>
    <col min="2060" max="2060" width="100" style="38" customWidth="1"/>
    <col min="2061" max="2061" width="2.33203125" style="38" customWidth="1"/>
    <col min="2062" max="2304" width="9" style="38"/>
    <col min="2305" max="2307" width="0" style="38" hidden="1" customWidth="1"/>
    <col min="2308" max="2308" width="39.83203125" style="38" customWidth="1"/>
    <col min="2309" max="2309" width="8.75" style="38" bestFit="1" customWidth="1"/>
    <col min="2310" max="2314" width="13.1640625" style="38" customWidth="1"/>
    <col min="2315" max="2315" width="3.1640625" style="38" customWidth="1"/>
    <col min="2316" max="2316" width="100" style="38" customWidth="1"/>
    <col min="2317" max="2317" width="2.33203125" style="38" customWidth="1"/>
    <col min="2318" max="2560" width="9" style="38"/>
    <col min="2561" max="2563" width="0" style="38" hidden="1" customWidth="1"/>
    <col min="2564" max="2564" width="39.83203125" style="38" customWidth="1"/>
    <col min="2565" max="2565" width="8.75" style="38" bestFit="1" customWidth="1"/>
    <col min="2566" max="2570" width="13.1640625" style="38" customWidth="1"/>
    <col min="2571" max="2571" width="3.1640625" style="38" customWidth="1"/>
    <col min="2572" max="2572" width="100" style="38" customWidth="1"/>
    <col min="2573" max="2573" width="2.33203125" style="38" customWidth="1"/>
    <col min="2574" max="2816" width="9" style="38"/>
    <col min="2817" max="2819" width="0" style="38" hidden="1" customWidth="1"/>
    <col min="2820" max="2820" width="39.83203125" style="38" customWidth="1"/>
    <col min="2821" max="2821" width="8.75" style="38" bestFit="1" customWidth="1"/>
    <col min="2822" max="2826" width="13.1640625" style="38" customWidth="1"/>
    <col min="2827" max="2827" width="3.1640625" style="38" customWidth="1"/>
    <col min="2828" max="2828" width="100" style="38" customWidth="1"/>
    <col min="2829" max="2829" width="2.33203125" style="38" customWidth="1"/>
    <col min="2830" max="3072" width="9" style="38"/>
    <col min="3073" max="3075" width="0" style="38" hidden="1" customWidth="1"/>
    <col min="3076" max="3076" width="39.83203125" style="38" customWidth="1"/>
    <col min="3077" max="3077" width="8.75" style="38" bestFit="1" customWidth="1"/>
    <col min="3078" max="3082" width="13.1640625" style="38" customWidth="1"/>
    <col min="3083" max="3083" width="3.1640625" style="38" customWidth="1"/>
    <col min="3084" max="3084" width="100" style="38" customWidth="1"/>
    <col min="3085" max="3085" width="2.33203125" style="38" customWidth="1"/>
    <col min="3086" max="3328" width="9" style="38"/>
    <col min="3329" max="3331" width="0" style="38" hidden="1" customWidth="1"/>
    <col min="3332" max="3332" width="39.83203125" style="38" customWidth="1"/>
    <col min="3333" max="3333" width="8.75" style="38" bestFit="1" customWidth="1"/>
    <col min="3334" max="3338" width="13.1640625" style="38" customWidth="1"/>
    <col min="3339" max="3339" width="3.1640625" style="38" customWidth="1"/>
    <col min="3340" max="3340" width="100" style="38" customWidth="1"/>
    <col min="3341" max="3341" width="2.33203125" style="38" customWidth="1"/>
    <col min="3342" max="3584" width="9" style="38"/>
    <col min="3585" max="3587" width="0" style="38" hidden="1" customWidth="1"/>
    <col min="3588" max="3588" width="39.83203125" style="38" customWidth="1"/>
    <col min="3589" max="3589" width="8.75" style="38" bestFit="1" customWidth="1"/>
    <col min="3590" max="3594" width="13.1640625" style="38" customWidth="1"/>
    <col min="3595" max="3595" width="3.1640625" style="38" customWidth="1"/>
    <col min="3596" max="3596" width="100" style="38" customWidth="1"/>
    <col min="3597" max="3597" width="2.33203125" style="38" customWidth="1"/>
    <col min="3598" max="3840" width="9" style="38"/>
    <col min="3841" max="3843" width="0" style="38" hidden="1" customWidth="1"/>
    <col min="3844" max="3844" width="39.83203125" style="38" customWidth="1"/>
    <col min="3845" max="3845" width="8.75" style="38" bestFit="1" customWidth="1"/>
    <col min="3846" max="3850" width="13.1640625" style="38" customWidth="1"/>
    <col min="3851" max="3851" width="3.1640625" style="38" customWidth="1"/>
    <col min="3852" max="3852" width="100" style="38" customWidth="1"/>
    <col min="3853" max="3853" width="2.33203125" style="38" customWidth="1"/>
    <col min="3854" max="4096" width="9" style="38"/>
    <col min="4097" max="4099" width="0" style="38" hidden="1" customWidth="1"/>
    <col min="4100" max="4100" width="39.83203125" style="38" customWidth="1"/>
    <col min="4101" max="4101" width="8.75" style="38" bestFit="1" customWidth="1"/>
    <col min="4102" max="4106" width="13.1640625" style="38" customWidth="1"/>
    <col min="4107" max="4107" width="3.1640625" style="38" customWidth="1"/>
    <col min="4108" max="4108" width="100" style="38" customWidth="1"/>
    <col min="4109" max="4109" width="2.33203125" style="38" customWidth="1"/>
    <col min="4110" max="4352" width="9" style="38"/>
    <col min="4353" max="4355" width="0" style="38" hidden="1" customWidth="1"/>
    <col min="4356" max="4356" width="39.83203125" style="38" customWidth="1"/>
    <col min="4357" max="4357" width="8.75" style="38" bestFit="1" customWidth="1"/>
    <col min="4358" max="4362" width="13.1640625" style="38" customWidth="1"/>
    <col min="4363" max="4363" width="3.1640625" style="38" customWidth="1"/>
    <col min="4364" max="4364" width="100" style="38" customWidth="1"/>
    <col min="4365" max="4365" width="2.33203125" style="38" customWidth="1"/>
    <col min="4366" max="4608" width="9" style="38"/>
    <col min="4609" max="4611" width="0" style="38" hidden="1" customWidth="1"/>
    <col min="4612" max="4612" width="39.83203125" style="38" customWidth="1"/>
    <col min="4613" max="4613" width="8.75" style="38" bestFit="1" customWidth="1"/>
    <col min="4614" max="4618" width="13.1640625" style="38" customWidth="1"/>
    <col min="4619" max="4619" width="3.1640625" style="38" customWidth="1"/>
    <col min="4620" max="4620" width="100" style="38" customWidth="1"/>
    <col min="4621" max="4621" width="2.33203125" style="38" customWidth="1"/>
    <col min="4622" max="4864" width="9" style="38"/>
    <col min="4865" max="4867" width="0" style="38" hidden="1" customWidth="1"/>
    <col min="4868" max="4868" width="39.83203125" style="38" customWidth="1"/>
    <col min="4869" max="4869" width="8.75" style="38" bestFit="1" customWidth="1"/>
    <col min="4870" max="4874" width="13.1640625" style="38" customWidth="1"/>
    <col min="4875" max="4875" width="3.1640625" style="38" customWidth="1"/>
    <col min="4876" max="4876" width="100" style="38" customWidth="1"/>
    <col min="4877" max="4877" width="2.33203125" style="38" customWidth="1"/>
    <col min="4878" max="5120" width="9" style="38"/>
    <col min="5121" max="5123" width="0" style="38" hidden="1" customWidth="1"/>
    <col min="5124" max="5124" width="39.83203125" style="38" customWidth="1"/>
    <col min="5125" max="5125" width="8.75" style="38" bestFit="1" customWidth="1"/>
    <col min="5126" max="5130" width="13.1640625" style="38" customWidth="1"/>
    <col min="5131" max="5131" width="3.1640625" style="38" customWidth="1"/>
    <col min="5132" max="5132" width="100" style="38" customWidth="1"/>
    <col min="5133" max="5133" width="2.33203125" style="38" customWidth="1"/>
    <col min="5134" max="5376" width="9" style="38"/>
    <col min="5377" max="5379" width="0" style="38" hidden="1" customWidth="1"/>
    <col min="5380" max="5380" width="39.83203125" style="38" customWidth="1"/>
    <col min="5381" max="5381" width="8.75" style="38" bestFit="1" customWidth="1"/>
    <col min="5382" max="5386" width="13.1640625" style="38" customWidth="1"/>
    <col min="5387" max="5387" width="3.1640625" style="38" customWidth="1"/>
    <col min="5388" max="5388" width="100" style="38" customWidth="1"/>
    <col min="5389" max="5389" width="2.33203125" style="38" customWidth="1"/>
    <col min="5390" max="5632" width="9" style="38"/>
    <col min="5633" max="5635" width="0" style="38" hidden="1" customWidth="1"/>
    <col min="5636" max="5636" width="39.83203125" style="38" customWidth="1"/>
    <col min="5637" max="5637" width="8.75" style="38" bestFit="1" customWidth="1"/>
    <col min="5638" max="5642" width="13.1640625" style="38" customWidth="1"/>
    <col min="5643" max="5643" width="3.1640625" style="38" customWidth="1"/>
    <col min="5644" max="5644" width="100" style="38" customWidth="1"/>
    <col min="5645" max="5645" width="2.33203125" style="38" customWidth="1"/>
    <col min="5646" max="5888" width="9" style="38"/>
    <col min="5889" max="5891" width="0" style="38" hidden="1" customWidth="1"/>
    <col min="5892" max="5892" width="39.83203125" style="38" customWidth="1"/>
    <col min="5893" max="5893" width="8.75" style="38" bestFit="1" customWidth="1"/>
    <col min="5894" max="5898" width="13.1640625" style="38" customWidth="1"/>
    <col min="5899" max="5899" width="3.1640625" style="38" customWidth="1"/>
    <col min="5900" max="5900" width="100" style="38" customWidth="1"/>
    <col min="5901" max="5901" width="2.33203125" style="38" customWidth="1"/>
    <col min="5902" max="6144" width="9" style="38"/>
    <col min="6145" max="6147" width="0" style="38" hidden="1" customWidth="1"/>
    <col min="6148" max="6148" width="39.83203125" style="38" customWidth="1"/>
    <col min="6149" max="6149" width="8.75" style="38" bestFit="1" customWidth="1"/>
    <col min="6150" max="6154" width="13.1640625" style="38" customWidth="1"/>
    <col min="6155" max="6155" width="3.1640625" style="38" customWidth="1"/>
    <col min="6156" max="6156" width="100" style="38" customWidth="1"/>
    <col min="6157" max="6157" width="2.33203125" style="38" customWidth="1"/>
    <col min="6158" max="6400" width="9" style="38"/>
    <col min="6401" max="6403" width="0" style="38" hidden="1" customWidth="1"/>
    <col min="6404" max="6404" width="39.83203125" style="38" customWidth="1"/>
    <col min="6405" max="6405" width="8.75" style="38" bestFit="1" customWidth="1"/>
    <col min="6406" max="6410" width="13.1640625" style="38" customWidth="1"/>
    <col min="6411" max="6411" width="3.1640625" style="38" customWidth="1"/>
    <col min="6412" max="6412" width="100" style="38" customWidth="1"/>
    <col min="6413" max="6413" width="2.33203125" style="38" customWidth="1"/>
    <col min="6414" max="6656" width="9" style="38"/>
    <col min="6657" max="6659" width="0" style="38" hidden="1" customWidth="1"/>
    <col min="6660" max="6660" width="39.83203125" style="38" customWidth="1"/>
    <col min="6661" max="6661" width="8.75" style="38" bestFit="1" customWidth="1"/>
    <col min="6662" max="6666" width="13.1640625" style="38" customWidth="1"/>
    <col min="6667" max="6667" width="3.1640625" style="38" customWidth="1"/>
    <col min="6668" max="6668" width="100" style="38" customWidth="1"/>
    <col min="6669" max="6669" width="2.33203125" style="38" customWidth="1"/>
    <col min="6670" max="6912" width="9" style="38"/>
    <col min="6913" max="6915" width="0" style="38" hidden="1" customWidth="1"/>
    <col min="6916" max="6916" width="39.83203125" style="38" customWidth="1"/>
    <col min="6917" max="6917" width="8.75" style="38" bestFit="1" customWidth="1"/>
    <col min="6918" max="6922" width="13.1640625" style="38" customWidth="1"/>
    <col min="6923" max="6923" width="3.1640625" style="38" customWidth="1"/>
    <col min="6924" max="6924" width="100" style="38" customWidth="1"/>
    <col min="6925" max="6925" width="2.33203125" style="38" customWidth="1"/>
    <col min="6926" max="7168" width="9" style="38"/>
    <col min="7169" max="7171" width="0" style="38" hidden="1" customWidth="1"/>
    <col min="7172" max="7172" width="39.83203125" style="38" customWidth="1"/>
    <col min="7173" max="7173" width="8.75" style="38" bestFit="1" customWidth="1"/>
    <col min="7174" max="7178" width="13.1640625" style="38" customWidth="1"/>
    <col min="7179" max="7179" width="3.1640625" style="38" customWidth="1"/>
    <col min="7180" max="7180" width="100" style="38" customWidth="1"/>
    <col min="7181" max="7181" width="2.33203125" style="38" customWidth="1"/>
    <col min="7182" max="7424" width="9" style="38"/>
    <col min="7425" max="7427" width="0" style="38" hidden="1" customWidth="1"/>
    <col min="7428" max="7428" width="39.83203125" style="38" customWidth="1"/>
    <col min="7429" max="7429" width="8.75" style="38" bestFit="1" customWidth="1"/>
    <col min="7430" max="7434" width="13.1640625" style="38" customWidth="1"/>
    <col min="7435" max="7435" width="3.1640625" style="38" customWidth="1"/>
    <col min="7436" max="7436" width="100" style="38" customWidth="1"/>
    <col min="7437" max="7437" width="2.33203125" style="38" customWidth="1"/>
    <col min="7438" max="7680" width="9" style="38"/>
    <col min="7681" max="7683" width="0" style="38" hidden="1" customWidth="1"/>
    <col min="7684" max="7684" width="39.83203125" style="38" customWidth="1"/>
    <col min="7685" max="7685" width="8.75" style="38" bestFit="1" customWidth="1"/>
    <col min="7686" max="7690" width="13.1640625" style="38" customWidth="1"/>
    <col min="7691" max="7691" width="3.1640625" style="38" customWidth="1"/>
    <col min="7692" max="7692" width="100" style="38" customWidth="1"/>
    <col min="7693" max="7693" width="2.33203125" style="38" customWidth="1"/>
    <col min="7694" max="7936" width="9" style="38"/>
    <col min="7937" max="7939" width="0" style="38" hidden="1" customWidth="1"/>
    <col min="7940" max="7940" width="39.83203125" style="38" customWidth="1"/>
    <col min="7941" max="7941" width="8.75" style="38" bestFit="1" customWidth="1"/>
    <col min="7942" max="7946" width="13.1640625" style="38" customWidth="1"/>
    <col min="7947" max="7947" width="3.1640625" style="38" customWidth="1"/>
    <col min="7948" max="7948" width="100" style="38" customWidth="1"/>
    <col min="7949" max="7949" width="2.33203125" style="38" customWidth="1"/>
    <col min="7950" max="8192" width="9" style="38"/>
    <col min="8193" max="8195" width="0" style="38" hidden="1" customWidth="1"/>
    <col min="8196" max="8196" width="39.83203125" style="38" customWidth="1"/>
    <col min="8197" max="8197" width="8.75" style="38" bestFit="1" customWidth="1"/>
    <col min="8198" max="8202" width="13.1640625" style="38" customWidth="1"/>
    <col min="8203" max="8203" width="3.1640625" style="38" customWidth="1"/>
    <col min="8204" max="8204" width="100" style="38" customWidth="1"/>
    <col min="8205" max="8205" width="2.33203125" style="38" customWidth="1"/>
    <col min="8206" max="8448" width="9" style="38"/>
    <col min="8449" max="8451" width="0" style="38" hidden="1" customWidth="1"/>
    <col min="8452" max="8452" width="39.83203125" style="38" customWidth="1"/>
    <col min="8453" max="8453" width="8.75" style="38" bestFit="1" customWidth="1"/>
    <col min="8454" max="8458" width="13.1640625" style="38" customWidth="1"/>
    <col min="8459" max="8459" width="3.1640625" style="38" customWidth="1"/>
    <col min="8460" max="8460" width="100" style="38" customWidth="1"/>
    <col min="8461" max="8461" width="2.33203125" style="38" customWidth="1"/>
    <col min="8462" max="8704" width="9" style="38"/>
    <col min="8705" max="8707" width="0" style="38" hidden="1" customWidth="1"/>
    <col min="8708" max="8708" width="39.83203125" style="38" customWidth="1"/>
    <col min="8709" max="8709" width="8.75" style="38" bestFit="1" customWidth="1"/>
    <col min="8710" max="8714" width="13.1640625" style="38" customWidth="1"/>
    <col min="8715" max="8715" width="3.1640625" style="38" customWidth="1"/>
    <col min="8716" max="8716" width="100" style="38" customWidth="1"/>
    <col min="8717" max="8717" width="2.33203125" style="38" customWidth="1"/>
    <col min="8718" max="8960" width="9" style="38"/>
    <col min="8961" max="8963" width="0" style="38" hidden="1" customWidth="1"/>
    <col min="8964" max="8964" width="39.83203125" style="38" customWidth="1"/>
    <col min="8965" max="8965" width="8.75" style="38" bestFit="1" customWidth="1"/>
    <col min="8966" max="8970" width="13.1640625" style="38" customWidth="1"/>
    <col min="8971" max="8971" width="3.1640625" style="38" customWidth="1"/>
    <col min="8972" max="8972" width="100" style="38" customWidth="1"/>
    <col min="8973" max="8973" width="2.33203125" style="38" customWidth="1"/>
    <col min="8974" max="9216" width="9" style="38"/>
    <col min="9217" max="9219" width="0" style="38" hidden="1" customWidth="1"/>
    <col min="9220" max="9220" width="39.83203125" style="38" customWidth="1"/>
    <col min="9221" max="9221" width="8.75" style="38" bestFit="1" customWidth="1"/>
    <col min="9222" max="9226" width="13.1640625" style="38" customWidth="1"/>
    <col min="9227" max="9227" width="3.1640625" style="38" customWidth="1"/>
    <col min="9228" max="9228" width="100" style="38" customWidth="1"/>
    <col min="9229" max="9229" width="2.33203125" style="38" customWidth="1"/>
    <col min="9230" max="9472" width="9" style="38"/>
    <col min="9473" max="9475" width="0" style="38" hidden="1" customWidth="1"/>
    <col min="9476" max="9476" width="39.83203125" style="38" customWidth="1"/>
    <col min="9477" max="9477" width="8.75" style="38" bestFit="1" customWidth="1"/>
    <col min="9478" max="9482" width="13.1640625" style="38" customWidth="1"/>
    <col min="9483" max="9483" width="3.1640625" style="38" customWidth="1"/>
    <col min="9484" max="9484" width="100" style="38" customWidth="1"/>
    <col min="9485" max="9485" width="2.33203125" style="38" customWidth="1"/>
    <col min="9486" max="9728" width="9" style="38"/>
    <col min="9729" max="9731" width="0" style="38" hidden="1" customWidth="1"/>
    <col min="9732" max="9732" width="39.83203125" style="38" customWidth="1"/>
    <col min="9733" max="9733" width="8.75" style="38" bestFit="1" customWidth="1"/>
    <col min="9734" max="9738" width="13.1640625" style="38" customWidth="1"/>
    <col min="9739" max="9739" width="3.1640625" style="38" customWidth="1"/>
    <col min="9740" max="9740" width="100" style="38" customWidth="1"/>
    <col min="9741" max="9741" width="2.33203125" style="38" customWidth="1"/>
    <col min="9742" max="9984" width="9" style="38"/>
    <col min="9985" max="9987" width="0" style="38" hidden="1" customWidth="1"/>
    <col min="9988" max="9988" width="39.83203125" style="38" customWidth="1"/>
    <col min="9989" max="9989" width="8.75" style="38" bestFit="1" customWidth="1"/>
    <col min="9990" max="9994" width="13.1640625" style="38" customWidth="1"/>
    <col min="9995" max="9995" width="3.1640625" style="38" customWidth="1"/>
    <col min="9996" max="9996" width="100" style="38" customWidth="1"/>
    <col min="9997" max="9997" width="2.33203125" style="38" customWidth="1"/>
    <col min="9998" max="10240" width="9" style="38"/>
    <col min="10241" max="10243" width="0" style="38" hidden="1" customWidth="1"/>
    <col min="10244" max="10244" width="39.83203125" style="38" customWidth="1"/>
    <col min="10245" max="10245" width="8.75" style="38" bestFit="1" customWidth="1"/>
    <col min="10246" max="10250" width="13.1640625" style="38" customWidth="1"/>
    <col min="10251" max="10251" width="3.1640625" style="38" customWidth="1"/>
    <col min="10252" max="10252" width="100" style="38" customWidth="1"/>
    <col min="10253" max="10253" width="2.33203125" style="38" customWidth="1"/>
    <col min="10254" max="10496" width="9" style="38"/>
    <col min="10497" max="10499" width="0" style="38" hidden="1" customWidth="1"/>
    <col min="10500" max="10500" width="39.83203125" style="38" customWidth="1"/>
    <col min="10501" max="10501" width="8.75" style="38" bestFit="1" customWidth="1"/>
    <col min="10502" max="10506" width="13.1640625" style="38" customWidth="1"/>
    <col min="10507" max="10507" width="3.1640625" style="38" customWidth="1"/>
    <col min="10508" max="10508" width="100" style="38" customWidth="1"/>
    <col min="10509" max="10509" width="2.33203125" style="38" customWidth="1"/>
    <col min="10510" max="10752" width="9" style="38"/>
    <col min="10753" max="10755" width="0" style="38" hidden="1" customWidth="1"/>
    <col min="10756" max="10756" width="39.83203125" style="38" customWidth="1"/>
    <col min="10757" max="10757" width="8.75" style="38" bestFit="1" customWidth="1"/>
    <col min="10758" max="10762" width="13.1640625" style="38" customWidth="1"/>
    <col min="10763" max="10763" width="3.1640625" style="38" customWidth="1"/>
    <col min="10764" max="10764" width="100" style="38" customWidth="1"/>
    <col min="10765" max="10765" width="2.33203125" style="38" customWidth="1"/>
    <col min="10766" max="11008" width="9" style="38"/>
    <col min="11009" max="11011" width="0" style="38" hidden="1" customWidth="1"/>
    <col min="11012" max="11012" width="39.83203125" style="38" customWidth="1"/>
    <col min="11013" max="11013" width="8.75" style="38" bestFit="1" customWidth="1"/>
    <col min="11014" max="11018" width="13.1640625" style="38" customWidth="1"/>
    <col min="11019" max="11019" width="3.1640625" style="38" customWidth="1"/>
    <col min="11020" max="11020" width="100" style="38" customWidth="1"/>
    <col min="11021" max="11021" width="2.33203125" style="38" customWidth="1"/>
    <col min="11022" max="11264" width="9" style="38"/>
    <col min="11265" max="11267" width="0" style="38" hidden="1" customWidth="1"/>
    <col min="11268" max="11268" width="39.83203125" style="38" customWidth="1"/>
    <col min="11269" max="11269" width="8.75" style="38" bestFit="1" customWidth="1"/>
    <col min="11270" max="11274" width="13.1640625" style="38" customWidth="1"/>
    <col min="11275" max="11275" width="3.1640625" style="38" customWidth="1"/>
    <col min="11276" max="11276" width="100" style="38" customWidth="1"/>
    <col min="11277" max="11277" width="2.33203125" style="38" customWidth="1"/>
    <col min="11278" max="11520" width="9" style="38"/>
    <col min="11521" max="11523" width="0" style="38" hidden="1" customWidth="1"/>
    <col min="11524" max="11524" width="39.83203125" style="38" customWidth="1"/>
    <col min="11525" max="11525" width="8.75" style="38" bestFit="1" customWidth="1"/>
    <col min="11526" max="11530" width="13.1640625" style="38" customWidth="1"/>
    <col min="11531" max="11531" width="3.1640625" style="38" customWidth="1"/>
    <col min="11532" max="11532" width="100" style="38" customWidth="1"/>
    <col min="11533" max="11533" width="2.33203125" style="38" customWidth="1"/>
    <col min="11534" max="11776" width="9" style="38"/>
    <col min="11777" max="11779" width="0" style="38" hidden="1" customWidth="1"/>
    <col min="11780" max="11780" width="39.83203125" style="38" customWidth="1"/>
    <col min="11781" max="11781" width="8.75" style="38" bestFit="1" customWidth="1"/>
    <col min="11782" max="11786" width="13.1640625" style="38" customWidth="1"/>
    <col min="11787" max="11787" width="3.1640625" style="38" customWidth="1"/>
    <col min="11788" max="11788" width="100" style="38" customWidth="1"/>
    <col min="11789" max="11789" width="2.33203125" style="38" customWidth="1"/>
    <col min="11790" max="12032" width="9" style="38"/>
    <col min="12033" max="12035" width="0" style="38" hidden="1" customWidth="1"/>
    <col min="12036" max="12036" width="39.83203125" style="38" customWidth="1"/>
    <col min="12037" max="12037" width="8.75" style="38" bestFit="1" customWidth="1"/>
    <col min="12038" max="12042" width="13.1640625" style="38" customWidth="1"/>
    <col min="12043" max="12043" width="3.1640625" style="38" customWidth="1"/>
    <col min="12044" max="12044" width="100" style="38" customWidth="1"/>
    <col min="12045" max="12045" width="2.33203125" style="38" customWidth="1"/>
    <col min="12046" max="12288" width="9" style="38"/>
    <col min="12289" max="12291" width="0" style="38" hidden="1" customWidth="1"/>
    <col min="12292" max="12292" width="39.83203125" style="38" customWidth="1"/>
    <col min="12293" max="12293" width="8.75" style="38" bestFit="1" customWidth="1"/>
    <col min="12294" max="12298" width="13.1640625" style="38" customWidth="1"/>
    <col min="12299" max="12299" width="3.1640625" style="38" customWidth="1"/>
    <col min="12300" max="12300" width="100" style="38" customWidth="1"/>
    <col min="12301" max="12301" width="2.33203125" style="38" customWidth="1"/>
    <col min="12302" max="12544" width="9" style="38"/>
    <col min="12545" max="12547" width="0" style="38" hidden="1" customWidth="1"/>
    <col min="12548" max="12548" width="39.83203125" style="38" customWidth="1"/>
    <col min="12549" max="12549" width="8.75" style="38" bestFit="1" customWidth="1"/>
    <col min="12550" max="12554" width="13.1640625" style="38" customWidth="1"/>
    <col min="12555" max="12555" width="3.1640625" style="38" customWidth="1"/>
    <col min="12556" max="12556" width="100" style="38" customWidth="1"/>
    <col min="12557" max="12557" width="2.33203125" style="38" customWidth="1"/>
    <col min="12558" max="12800" width="9" style="38"/>
    <col min="12801" max="12803" width="0" style="38" hidden="1" customWidth="1"/>
    <col min="12804" max="12804" width="39.83203125" style="38" customWidth="1"/>
    <col min="12805" max="12805" width="8.75" style="38" bestFit="1" customWidth="1"/>
    <col min="12806" max="12810" width="13.1640625" style="38" customWidth="1"/>
    <col min="12811" max="12811" width="3.1640625" style="38" customWidth="1"/>
    <col min="12812" max="12812" width="100" style="38" customWidth="1"/>
    <col min="12813" max="12813" width="2.33203125" style="38" customWidth="1"/>
    <col min="12814" max="13056" width="9" style="38"/>
    <col min="13057" max="13059" width="0" style="38" hidden="1" customWidth="1"/>
    <col min="13060" max="13060" width="39.83203125" style="38" customWidth="1"/>
    <col min="13061" max="13061" width="8.75" style="38" bestFit="1" customWidth="1"/>
    <col min="13062" max="13066" width="13.1640625" style="38" customWidth="1"/>
    <col min="13067" max="13067" width="3.1640625" style="38" customWidth="1"/>
    <col min="13068" max="13068" width="100" style="38" customWidth="1"/>
    <col min="13069" max="13069" width="2.33203125" style="38" customWidth="1"/>
    <col min="13070" max="13312" width="9" style="38"/>
    <col min="13313" max="13315" width="0" style="38" hidden="1" customWidth="1"/>
    <col min="13316" max="13316" width="39.83203125" style="38" customWidth="1"/>
    <col min="13317" max="13317" width="8.75" style="38" bestFit="1" customWidth="1"/>
    <col min="13318" max="13322" width="13.1640625" style="38" customWidth="1"/>
    <col min="13323" max="13323" width="3.1640625" style="38" customWidth="1"/>
    <col min="13324" max="13324" width="100" style="38" customWidth="1"/>
    <col min="13325" max="13325" width="2.33203125" style="38" customWidth="1"/>
    <col min="13326" max="13568" width="9" style="38"/>
    <col min="13569" max="13571" width="0" style="38" hidden="1" customWidth="1"/>
    <col min="13572" max="13572" width="39.83203125" style="38" customWidth="1"/>
    <col min="13573" max="13573" width="8.75" style="38" bestFit="1" customWidth="1"/>
    <col min="13574" max="13578" width="13.1640625" style="38" customWidth="1"/>
    <col min="13579" max="13579" width="3.1640625" style="38" customWidth="1"/>
    <col min="13580" max="13580" width="100" style="38" customWidth="1"/>
    <col min="13581" max="13581" width="2.33203125" style="38" customWidth="1"/>
    <col min="13582" max="13824" width="9" style="38"/>
    <col min="13825" max="13827" width="0" style="38" hidden="1" customWidth="1"/>
    <col min="13828" max="13828" width="39.83203125" style="38" customWidth="1"/>
    <col min="13829" max="13829" width="8.75" style="38" bestFit="1" customWidth="1"/>
    <col min="13830" max="13834" width="13.1640625" style="38" customWidth="1"/>
    <col min="13835" max="13835" width="3.1640625" style="38" customWidth="1"/>
    <col min="13836" max="13836" width="100" style="38" customWidth="1"/>
    <col min="13837" max="13837" width="2.33203125" style="38" customWidth="1"/>
    <col min="13838" max="14080" width="9" style="38"/>
    <col min="14081" max="14083" width="0" style="38" hidden="1" customWidth="1"/>
    <col min="14084" max="14084" width="39.83203125" style="38" customWidth="1"/>
    <col min="14085" max="14085" width="8.75" style="38" bestFit="1" customWidth="1"/>
    <col min="14086" max="14090" width="13.1640625" style="38" customWidth="1"/>
    <col min="14091" max="14091" width="3.1640625" style="38" customWidth="1"/>
    <col min="14092" max="14092" width="100" style="38" customWidth="1"/>
    <col min="14093" max="14093" width="2.33203125" style="38" customWidth="1"/>
    <col min="14094" max="14336" width="9" style="38"/>
    <col min="14337" max="14339" width="0" style="38" hidden="1" customWidth="1"/>
    <col min="14340" max="14340" width="39.83203125" style="38" customWidth="1"/>
    <col min="14341" max="14341" width="8.75" style="38" bestFit="1" customWidth="1"/>
    <col min="14342" max="14346" width="13.1640625" style="38" customWidth="1"/>
    <col min="14347" max="14347" width="3.1640625" style="38" customWidth="1"/>
    <col min="14348" max="14348" width="100" style="38" customWidth="1"/>
    <col min="14349" max="14349" width="2.33203125" style="38" customWidth="1"/>
    <col min="14350" max="14592" width="9" style="38"/>
    <col min="14593" max="14595" width="0" style="38" hidden="1" customWidth="1"/>
    <col min="14596" max="14596" width="39.83203125" style="38" customWidth="1"/>
    <col min="14597" max="14597" width="8.75" style="38" bestFit="1" customWidth="1"/>
    <col min="14598" max="14602" width="13.1640625" style="38" customWidth="1"/>
    <col min="14603" max="14603" width="3.1640625" style="38" customWidth="1"/>
    <col min="14604" max="14604" width="100" style="38" customWidth="1"/>
    <col min="14605" max="14605" width="2.33203125" style="38" customWidth="1"/>
    <col min="14606" max="14848" width="9" style="38"/>
    <col min="14849" max="14851" width="0" style="38" hidden="1" customWidth="1"/>
    <col min="14852" max="14852" width="39.83203125" style="38" customWidth="1"/>
    <col min="14853" max="14853" width="8.75" style="38" bestFit="1" customWidth="1"/>
    <col min="14854" max="14858" width="13.1640625" style="38" customWidth="1"/>
    <col min="14859" max="14859" width="3.1640625" style="38" customWidth="1"/>
    <col min="14860" max="14860" width="100" style="38" customWidth="1"/>
    <col min="14861" max="14861" width="2.33203125" style="38" customWidth="1"/>
    <col min="14862" max="15104" width="9" style="38"/>
    <col min="15105" max="15107" width="0" style="38" hidden="1" customWidth="1"/>
    <col min="15108" max="15108" width="39.83203125" style="38" customWidth="1"/>
    <col min="15109" max="15109" width="8.75" style="38" bestFit="1" customWidth="1"/>
    <col min="15110" max="15114" width="13.1640625" style="38" customWidth="1"/>
    <col min="15115" max="15115" width="3.1640625" style="38" customWidth="1"/>
    <col min="15116" max="15116" width="100" style="38" customWidth="1"/>
    <col min="15117" max="15117" width="2.33203125" style="38" customWidth="1"/>
    <col min="15118" max="15360" width="9" style="38"/>
    <col min="15361" max="15363" width="0" style="38" hidden="1" customWidth="1"/>
    <col min="15364" max="15364" width="39.83203125" style="38" customWidth="1"/>
    <col min="15365" max="15365" width="8.75" style="38" bestFit="1" customWidth="1"/>
    <col min="15366" max="15370" width="13.1640625" style="38" customWidth="1"/>
    <col min="15371" max="15371" width="3.1640625" style="38" customWidth="1"/>
    <col min="15372" max="15372" width="100" style="38" customWidth="1"/>
    <col min="15373" max="15373" width="2.33203125" style="38" customWidth="1"/>
    <col min="15374" max="15616" width="9" style="38"/>
    <col min="15617" max="15619" width="0" style="38" hidden="1" customWidth="1"/>
    <col min="15620" max="15620" width="39.83203125" style="38" customWidth="1"/>
    <col min="15621" max="15621" width="8.75" style="38" bestFit="1" customWidth="1"/>
    <col min="15622" max="15626" width="13.1640625" style="38" customWidth="1"/>
    <col min="15627" max="15627" width="3.1640625" style="38" customWidth="1"/>
    <col min="15628" max="15628" width="100" style="38" customWidth="1"/>
    <col min="15629" max="15629" width="2.33203125" style="38" customWidth="1"/>
    <col min="15630" max="15872" width="9" style="38"/>
    <col min="15873" max="15875" width="0" style="38" hidden="1" customWidth="1"/>
    <col min="15876" max="15876" width="39.83203125" style="38" customWidth="1"/>
    <col min="15877" max="15877" width="8.75" style="38" bestFit="1" customWidth="1"/>
    <col min="15878" max="15882" width="13.1640625" style="38" customWidth="1"/>
    <col min="15883" max="15883" width="3.1640625" style="38" customWidth="1"/>
    <col min="15884" max="15884" width="100" style="38" customWidth="1"/>
    <col min="15885" max="15885" width="2.33203125" style="38" customWidth="1"/>
    <col min="15886" max="16128" width="9" style="38"/>
    <col min="16129" max="16131" width="0" style="38" hidden="1" customWidth="1"/>
    <col min="16132" max="16132" width="39.83203125" style="38" customWidth="1"/>
    <col min="16133" max="16133" width="8.75" style="38" bestFit="1" customWidth="1"/>
    <col min="16134" max="16138" width="13.1640625" style="38" customWidth="1"/>
    <col min="16139" max="16139" width="3.1640625" style="38" customWidth="1"/>
    <col min="16140" max="16140" width="100" style="38" customWidth="1"/>
    <col min="16141" max="16141" width="2.33203125" style="38" customWidth="1"/>
    <col min="16142" max="16384" width="9" style="38"/>
  </cols>
  <sheetData>
    <row r="1" spans="1:14" ht="14.5">
      <c r="A1" s="37" t="s">
        <v>151</v>
      </c>
      <c r="B1" s="37" t="s">
        <v>152</v>
      </c>
      <c r="C1" s="36" t="s">
        <v>153</v>
      </c>
      <c r="D1" s="124" t="s">
        <v>154</v>
      </c>
      <c r="F1" s="126" t="s">
        <v>155</v>
      </c>
      <c r="J1" s="127" t="s">
        <v>156</v>
      </c>
      <c r="N1" s="114"/>
    </row>
    <row r="2" spans="1:14" ht="14.5">
      <c r="A2" s="29" t="s">
        <v>157</v>
      </c>
      <c r="B2" s="29"/>
      <c r="C2" s="34">
        <f>F8</f>
        <v>0</v>
      </c>
      <c r="D2" s="128" t="s">
        <v>158</v>
      </c>
      <c r="E2" s="129"/>
      <c r="F2" s="129"/>
      <c r="G2" s="129"/>
      <c r="H2" s="129"/>
      <c r="I2" s="129"/>
      <c r="J2" s="129"/>
      <c r="K2" s="129"/>
      <c r="L2" s="130" t="s">
        <v>159</v>
      </c>
      <c r="M2" s="129"/>
      <c r="N2" s="131"/>
    </row>
    <row r="3" spans="1:14" ht="13">
      <c r="A3" s="29" t="s">
        <v>160</v>
      </c>
      <c r="B3" s="29"/>
      <c r="C3" s="32">
        <f>F10</f>
        <v>0</v>
      </c>
      <c r="D3" s="132" t="s">
        <v>161</v>
      </c>
      <c r="E3" s="132"/>
      <c r="F3" s="398">
        <f>'SP10-1'!E13</f>
        <v>0</v>
      </c>
      <c r="G3" s="398"/>
      <c r="H3" s="398"/>
      <c r="I3" s="133"/>
      <c r="J3" s="133"/>
      <c r="L3" s="134"/>
      <c r="N3" s="114"/>
    </row>
    <row r="4" spans="1:14" ht="13">
      <c r="A4" s="29" t="s">
        <v>162</v>
      </c>
      <c r="B4" s="29"/>
      <c r="C4" s="32">
        <f>F12</f>
        <v>0</v>
      </c>
      <c r="D4" s="132" t="s">
        <v>163</v>
      </c>
      <c r="E4" s="132"/>
      <c r="F4" s="398">
        <f>'SP10-1'!E14</f>
        <v>0</v>
      </c>
      <c r="G4" s="398"/>
      <c r="H4" s="398"/>
      <c r="I4" s="135"/>
      <c r="J4" s="133"/>
      <c r="L4" s="134"/>
      <c r="N4" s="114"/>
    </row>
    <row r="5" spans="1:14" ht="13">
      <c r="A5" s="29" t="s">
        <v>164</v>
      </c>
      <c r="B5" s="29" t="s">
        <v>165</v>
      </c>
      <c r="C5" s="32">
        <f>F22</f>
        <v>0</v>
      </c>
      <c r="D5" s="132"/>
      <c r="E5" s="132"/>
      <c r="F5" s="132"/>
      <c r="G5" s="132"/>
      <c r="H5" s="133"/>
      <c r="I5" s="133"/>
      <c r="J5" s="133"/>
      <c r="L5" s="136"/>
      <c r="N5" s="114"/>
    </row>
    <row r="6" spans="1:14" ht="12.75" customHeight="1">
      <c r="A6" s="29" t="s">
        <v>164</v>
      </c>
      <c r="B6" s="29" t="s">
        <v>166</v>
      </c>
      <c r="C6" s="32">
        <f>G22</f>
        <v>0</v>
      </c>
      <c r="D6" s="132" t="s">
        <v>167</v>
      </c>
      <c r="E6" s="132"/>
      <c r="F6" s="398">
        <f>'SP10-1'!C8</f>
        <v>0</v>
      </c>
      <c r="G6" s="398"/>
      <c r="H6" s="398"/>
      <c r="I6" s="133"/>
      <c r="J6" s="133"/>
      <c r="L6" s="134"/>
      <c r="N6" s="114"/>
    </row>
    <row r="7" spans="1:14" ht="12.75" customHeight="1">
      <c r="A7" s="29" t="s">
        <v>168</v>
      </c>
      <c r="B7" s="29" t="s">
        <v>165</v>
      </c>
      <c r="C7" s="32">
        <f>F23</f>
        <v>0</v>
      </c>
      <c r="D7" s="132" t="s">
        <v>169</v>
      </c>
      <c r="E7" s="132"/>
      <c r="F7" s="398">
        <f>'SP10-1'!C9</f>
        <v>0</v>
      </c>
      <c r="G7" s="398"/>
      <c r="H7" s="398"/>
      <c r="I7" s="133"/>
      <c r="J7" s="133"/>
      <c r="L7" s="134"/>
      <c r="N7" s="114"/>
    </row>
    <row r="8" spans="1:14" ht="13">
      <c r="A8" s="29" t="s">
        <v>168</v>
      </c>
      <c r="B8" s="29" t="s">
        <v>166</v>
      </c>
      <c r="C8" s="32">
        <f>G23</f>
        <v>0</v>
      </c>
      <c r="D8" s="132" t="s">
        <v>170</v>
      </c>
      <c r="E8" s="137" t="s">
        <v>171</v>
      </c>
      <c r="F8" s="138">
        <f>'SP10-1'!I32</f>
        <v>0</v>
      </c>
      <c r="G8" s="132"/>
      <c r="H8" s="132"/>
      <c r="L8" s="134"/>
      <c r="N8" s="114"/>
    </row>
    <row r="9" spans="1:14" ht="13">
      <c r="A9" s="29" t="s">
        <v>168</v>
      </c>
      <c r="B9" s="29" t="s">
        <v>172</v>
      </c>
      <c r="C9" s="32">
        <f>H23</f>
        <v>0</v>
      </c>
      <c r="D9" s="132"/>
      <c r="E9" s="137"/>
      <c r="F9" s="132"/>
      <c r="G9" s="132"/>
      <c r="H9" s="133"/>
      <c r="I9" s="133"/>
      <c r="J9" s="133"/>
      <c r="L9" s="136"/>
      <c r="N9" s="114"/>
    </row>
    <row r="10" spans="1:14" ht="13">
      <c r="A10" s="29" t="s">
        <v>173</v>
      </c>
      <c r="B10" s="29" t="s">
        <v>165</v>
      </c>
      <c r="C10" s="32">
        <f>F24</f>
        <v>0</v>
      </c>
      <c r="D10" s="132" t="s">
        <v>174</v>
      </c>
      <c r="E10" s="137" t="s">
        <v>175</v>
      </c>
      <c r="F10" s="139">
        <f>'SP10-1'!I26</f>
        <v>0</v>
      </c>
      <c r="G10" s="132"/>
      <c r="H10" s="133"/>
      <c r="I10" s="133"/>
      <c r="J10" s="133"/>
      <c r="L10" s="134"/>
      <c r="N10" s="114"/>
    </row>
    <row r="11" spans="1:14" ht="13">
      <c r="A11" s="29" t="s">
        <v>173</v>
      </c>
      <c r="B11" s="29" t="s">
        <v>166</v>
      </c>
      <c r="C11" s="32">
        <f>G24</f>
        <v>0</v>
      </c>
      <c r="D11" s="132" t="s">
        <v>176</v>
      </c>
      <c r="E11" s="137" t="s">
        <v>177</v>
      </c>
      <c r="F11" s="139">
        <f>'SP10-1'!I27</f>
        <v>0</v>
      </c>
      <c r="G11" s="132"/>
      <c r="H11" s="133"/>
      <c r="I11" s="133"/>
      <c r="J11" s="133"/>
      <c r="L11" s="134"/>
      <c r="N11" s="114"/>
    </row>
    <row r="12" spans="1:14" ht="13">
      <c r="A12" s="29" t="s">
        <v>173</v>
      </c>
      <c r="B12" s="29" t="s">
        <v>172</v>
      </c>
      <c r="C12" s="32">
        <f>H24</f>
        <v>0</v>
      </c>
      <c r="D12" s="132" t="s">
        <v>178</v>
      </c>
      <c r="E12" s="137" t="s">
        <v>175</v>
      </c>
      <c r="F12" s="139">
        <f>'SP10-1'!I33</f>
        <v>0</v>
      </c>
      <c r="G12" s="132"/>
      <c r="H12" s="133"/>
      <c r="I12" s="133"/>
      <c r="J12" s="133"/>
      <c r="L12" s="134"/>
      <c r="N12" s="114"/>
    </row>
    <row r="13" spans="1:14" ht="13">
      <c r="A13" s="29" t="s">
        <v>179</v>
      </c>
      <c r="B13" s="29" t="s">
        <v>165</v>
      </c>
      <c r="C13" s="35">
        <f>F25</f>
        <v>0</v>
      </c>
      <c r="D13" s="132"/>
      <c r="E13" s="132"/>
      <c r="F13" s="132"/>
      <c r="G13" s="132"/>
      <c r="H13" s="140"/>
      <c r="I13" s="140"/>
      <c r="J13" s="140"/>
      <c r="L13" s="136"/>
      <c r="N13" s="114"/>
    </row>
    <row r="14" spans="1:14" ht="13">
      <c r="A14" s="29" t="s">
        <v>179</v>
      </c>
      <c r="B14" s="29" t="s">
        <v>166</v>
      </c>
      <c r="C14" s="30">
        <f>G25</f>
        <v>0</v>
      </c>
      <c r="D14" s="132" t="s">
        <v>180</v>
      </c>
      <c r="E14" s="132"/>
      <c r="F14" s="398">
        <f>'SP10-1'!E19</f>
        <v>0</v>
      </c>
      <c r="G14" s="398"/>
      <c r="H14" s="398"/>
      <c r="I14" s="398"/>
      <c r="J14" s="398"/>
      <c r="L14" s="134"/>
      <c r="N14" s="114"/>
    </row>
    <row r="15" spans="1:14" ht="12.75" customHeight="1">
      <c r="A15" s="29" t="s">
        <v>179</v>
      </c>
      <c r="B15" s="29" t="s">
        <v>172</v>
      </c>
      <c r="C15" s="35">
        <f>H25</f>
        <v>0</v>
      </c>
      <c r="D15" s="132" t="s">
        <v>181</v>
      </c>
      <c r="E15" s="132"/>
      <c r="F15" s="398">
        <f>'SP10-1'!E16</f>
        <v>0</v>
      </c>
      <c r="G15" s="398"/>
      <c r="H15" s="398"/>
      <c r="I15" s="398"/>
      <c r="J15" s="398"/>
      <c r="L15" s="134"/>
      <c r="N15" s="114"/>
    </row>
    <row r="16" spans="1:14" ht="12.75" customHeight="1">
      <c r="A16" s="29" t="s">
        <v>182</v>
      </c>
      <c r="B16" s="29" t="s">
        <v>165</v>
      </c>
      <c r="C16" s="35">
        <f>F26</f>
        <v>0</v>
      </c>
      <c r="D16" s="132" t="s">
        <v>183</v>
      </c>
      <c r="E16" s="132"/>
      <c r="F16" s="398">
        <f>'SP10-1'!E22</f>
        <v>0</v>
      </c>
      <c r="G16" s="398"/>
      <c r="H16" s="398"/>
      <c r="I16" s="398"/>
      <c r="J16" s="398"/>
      <c r="L16" s="134"/>
      <c r="N16" s="114"/>
    </row>
    <row r="17" spans="1:14" ht="12.75" customHeight="1">
      <c r="A17" s="29" t="s">
        <v>182</v>
      </c>
      <c r="B17" s="29" t="s">
        <v>166</v>
      </c>
      <c r="C17" s="30">
        <f>G26</f>
        <v>0</v>
      </c>
      <c r="D17" s="132" t="s">
        <v>184</v>
      </c>
      <c r="E17" s="132"/>
      <c r="F17" s="398"/>
      <c r="G17" s="398"/>
      <c r="H17" s="398"/>
      <c r="I17" s="398"/>
      <c r="J17" s="398"/>
      <c r="L17" s="134"/>
      <c r="N17" s="114"/>
    </row>
    <row r="18" spans="1:14" ht="12.75" customHeight="1">
      <c r="A18" s="29" t="s">
        <v>185</v>
      </c>
      <c r="B18" s="29" t="s">
        <v>165</v>
      </c>
      <c r="C18" s="35">
        <f>F27</f>
        <v>0</v>
      </c>
      <c r="D18" s="132" t="s">
        <v>186</v>
      </c>
      <c r="E18" s="132"/>
      <c r="F18" s="398">
        <f>'SP10-1'!E23</f>
        <v>0</v>
      </c>
      <c r="G18" s="398"/>
      <c r="H18" s="398"/>
      <c r="I18" s="398"/>
      <c r="J18" s="398"/>
      <c r="L18" s="134"/>
      <c r="N18" s="114"/>
    </row>
    <row r="19" spans="1:14" ht="12.75" customHeight="1">
      <c r="A19" s="29" t="s">
        <v>185</v>
      </c>
      <c r="B19" s="29" t="s">
        <v>166</v>
      </c>
      <c r="C19" s="30">
        <f>G27</f>
        <v>0</v>
      </c>
      <c r="D19" s="132" t="s">
        <v>187</v>
      </c>
      <c r="E19" s="132"/>
      <c r="F19" s="398">
        <f>'SP10-1'!E15</f>
        <v>0</v>
      </c>
      <c r="G19" s="398"/>
      <c r="H19" s="398"/>
      <c r="I19" s="398"/>
      <c r="J19" s="398"/>
      <c r="L19" s="134"/>
      <c r="N19" s="114"/>
    </row>
    <row r="20" spans="1:14" ht="13">
      <c r="A20" s="29" t="s">
        <v>185</v>
      </c>
      <c r="B20" s="29" t="s">
        <v>172</v>
      </c>
      <c r="C20" s="30">
        <f>H27</f>
        <v>0</v>
      </c>
      <c r="D20" s="132"/>
      <c r="E20" s="132"/>
      <c r="F20" s="132"/>
      <c r="G20" s="132"/>
      <c r="H20" s="132"/>
      <c r="I20" s="132"/>
      <c r="L20" s="136"/>
      <c r="N20" s="114"/>
    </row>
    <row r="21" spans="1:14" ht="13">
      <c r="A21" s="29" t="s">
        <v>188</v>
      </c>
      <c r="B21" s="29" t="s">
        <v>165</v>
      </c>
      <c r="C21" s="35">
        <f>F28</f>
        <v>0</v>
      </c>
      <c r="D21" s="141" t="s">
        <v>189</v>
      </c>
      <c r="E21" s="132"/>
      <c r="F21" s="141" t="s">
        <v>190</v>
      </c>
      <c r="G21" s="141" t="s">
        <v>191</v>
      </c>
      <c r="H21" s="141" t="s">
        <v>192</v>
      </c>
      <c r="I21" s="132"/>
      <c r="L21" s="136"/>
      <c r="N21" s="114"/>
    </row>
    <row r="22" spans="1:14" ht="13">
      <c r="A22" s="29" t="s">
        <v>188</v>
      </c>
      <c r="B22" s="29" t="s">
        <v>166</v>
      </c>
      <c r="C22" s="30">
        <f>G28</f>
        <v>0</v>
      </c>
      <c r="D22" s="132" t="s">
        <v>193</v>
      </c>
      <c r="E22" s="137" t="s">
        <v>194</v>
      </c>
      <c r="F22" s="52">
        <v>0</v>
      </c>
      <c r="G22" s="53">
        <f>'SP10-1'!G36</f>
        <v>0</v>
      </c>
      <c r="H22" s="132"/>
      <c r="I22" s="132"/>
      <c r="L22" s="134"/>
      <c r="N22" s="114"/>
    </row>
    <row r="23" spans="1:14" ht="13">
      <c r="A23" s="29" t="s">
        <v>195</v>
      </c>
      <c r="B23" s="142"/>
      <c r="C23" s="143">
        <f>F29</f>
        <v>0</v>
      </c>
      <c r="D23" s="132" t="s">
        <v>196</v>
      </c>
      <c r="E23" s="137" t="s">
        <v>197</v>
      </c>
      <c r="F23" s="52">
        <v>0</v>
      </c>
      <c r="G23" s="53">
        <v>0</v>
      </c>
      <c r="H23" s="52">
        <v>0</v>
      </c>
      <c r="I23" s="132"/>
      <c r="L23" s="134"/>
      <c r="N23" s="114"/>
    </row>
    <row r="24" spans="1:14" ht="13">
      <c r="A24" s="29" t="s">
        <v>198</v>
      </c>
      <c r="B24" s="29"/>
      <c r="C24" s="32">
        <f>F30</f>
        <v>0</v>
      </c>
      <c r="D24" s="132" t="s">
        <v>199</v>
      </c>
      <c r="E24" s="137" t="s">
        <v>197</v>
      </c>
      <c r="F24" s="52">
        <v>0</v>
      </c>
      <c r="G24" s="53">
        <v>0</v>
      </c>
      <c r="H24" s="52">
        <v>0</v>
      </c>
      <c r="I24" s="132"/>
      <c r="K24" s="144"/>
      <c r="L24" s="134"/>
      <c r="N24" s="114"/>
    </row>
    <row r="25" spans="1:14" ht="13">
      <c r="A25" s="29" t="s">
        <v>200</v>
      </c>
      <c r="B25" s="29" t="s">
        <v>201</v>
      </c>
      <c r="C25" s="34">
        <f>F33</f>
        <v>0</v>
      </c>
      <c r="D25" s="132" t="s">
        <v>202</v>
      </c>
      <c r="E25" s="137" t="s">
        <v>197</v>
      </c>
      <c r="F25" s="52">
        <f>'SP10-3'!K9</f>
        <v>0</v>
      </c>
      <c r="G25" s="53">
        <f>'SP10-1'!I48</f>
        <v>0</v>
      </c>
      <c r="H25" s="52">
        <f>'SP10-1'!I46</f>
        <v>0</v>
      </c>
      <c r="I25" s="132"/>
      <c r="L25" s="134"/>
      <c r="N25" s="114"/>
    </row>
    <row r="26" spans="1:14" ht="13">
      <c r="A26" s="29" t="s">
        <v>200</v>
      </c>
      <c r="B26" s="29" t="s">
        <v>203</v>
      </c>
      <c r="C26" s="34">
        <f>G33</f>
        <v>0</v>
      </c>
      <c r="D26" s="132" t="s">
        <v>204</v>
      </c>
      <c r="E26" s="137" t="s">
        <v>197</v>
      </c>
      <c r="F26" s="52">
        <f>'SP10-1'!I41</f>
        <v>0</v>
      </c>
      <c r="G26" s="53"/>
      <c r="I26" s="132"/>
      <c r="L26" s="134"/>
      <c r="N26" s="114"/>
    </row>
    <row r="27" spans="1:14" ht="13">
      <c r="A27" s="29" t="s">
        <v>205</v>
      </c>
      <c r="B27" s="29" t="s">
        <v>201</v>
      </c>
      <c r="C27" s="34">
        <f>F34</f>
        <v>0</v>
      </c>
      <c r="D27" s="132" t="s">
        <v>206</v>
      </c>
      <c r="E27" s="137" t="s">
        <v>207</v>
      </c>
      <c r="F27" s="52">
        <v>0</v>
      </c>
      <c r="G27" s="53">
        <v>0</v>
      </c>
      <c r="H27" s="52">
        <v>0</v>
      </c>
      <c r="I27" s="132"/>
      <c r="L27" s="134"/>
      <c r="N27" s="114"/>
    </row>
    <row r="28" spans="1:14" ht="13">
      <c r="A28" s="29" t="s">
        <v>205</v>
      </c>
      <c r="B28" s="29" t="s">
        <v>203</v>
      </c>
      <c r="C28" s="34">
        <f>G34</f>
        <v>0</v>
      </c>
      <c r="D28" s="132" t="s">
        <v>208</v>
      </c>
      <c r="E28" s="137" t="s">
        <v>194</v>
      </c>
      <c r="F28" s="52">
        <v>0</v>
      </c>
      <c r="G28" s="53">
        <v>0</v>
      </c>
      <c r="H28" s="132"/>
      <c r="I28" s="132"/>
      <c r="L28" s="134"/>
      <c r="N28" s="114"/>
    </row>
    <row r="29" spans="1:14" ht="13">
      <c r="A29" s="29" t="s">
        <v>209</v>
      </c>
      <c r="B29" s="29" t="s">
        <v>201</v>
      </c>
      <c r="C29" s="34">
        <f>F35</f>
        <v>0</v>
      </c>
      <c r="D29" s="132" t="s">
        <v>208</v>
      </c>
      <c r="E29" s="137" t="s">
        <v>210</v>
      </c>
      <c r="F29" s="54">
        <v>0</v>
      </c>
      <c r="G29" s="132"/>
      <c r="H29" s="132"/>
      <c r="I29" s="132"/>
      <c r="L29" s="134"/>
      <c r="N29" s="114"/>
    </row>
    <row r="30" spans="1:14" ht="13">
      <c r="A30" s="29" t="s">
        <v>209</v>
      </c>
      <c r="B30" s="29" t="s">
        <v>203</v>
      </c>
      <c r="C30" s="34">
        <f>G35</f>
        <v>0</v>
      </c>
      <c r="D30" s="132" t="s">
        <v>211</v>
      </c>
      <c r="E30" s="132"/>
      <c r="F30" s="145"/>
      <c r="G30" s="132"/>
      <c r="H30" s="132"/>
      <c r="I30" s="132"/>
      <c r="L30" s="134"/>
      <c r="N30" s="114"/>
    </row>
    <row r="31" spans="1:14" ht="13">
      <c r="A31" s="29" t="s">
        <v>212</v>
      </c>
      <c r="B31" s="29" t="s">
        <v>201</v>
      </c>
      <c r="C31" s="30">
        <f>F36</f>
        <v>0</v>
      </c>
      <c r="D31" s="132"/>
      <c r="E31" s="132"/>
      <c r="F31" s="132"/>
      <c r="G31" s="132"/>
      <c r="H31" s="132"/>
      <c r="I31" s="132"/>
      <c r="L31" s="136"/>
      <c r="N31" s="114"/>
    </row>
    <row r="32" spans="1:14" ht="13">
      <c r="A32" s="29" t="s">
        <v>212</v>
      </c>
      <c r="B32" s="29" t="s">
        <v>203</v>
      </c>
      <c r="C32" s="30">
        <f>G36</f>
        <v>0</v>
      </c>
      <c r="D32" s="132"/>
      <c r="E32" s="132"/>
      <c r="F32" s="141" t="s">
        <v>213</v>
      </c>
      <c r="G32" s="141" t="s">
        <v>214</v>
      </c>
      <c r="H32" s="132"/>
      <c r="I32" s="132"/>
      <c r="L32" s="136"/>
      <c r="N32" s="114"/>
    </row>
    <row r="33" spans="1:14" ht="13">
      <c r="A33" s="29" t="s">
        <v>215</v>
      </c>
      <c r="B33" s="29" t="s">
        <v>201</v>
      </c>
      <c r="C33" s="30">
        <f>F37</f>
        <v>0</v>
      </c>
      <c r="D33" s="132" t="s">
        <v>216</v>
      </c>
      <c r="E33" s="137" t="s">
        <v>217</v>
      </c>
      <c r="F33" s="139">
        <v>0</v>
      </c>
      <c r="G33" s="139">
        <v>0</v>
      </c>
      <c r="H33" s="132"/>
      <c r="I33" s="132"/>
      <c r="L33" s="134"/>
      <c r="N33" s="114"/>
    </row>
    <row r="34" spans="1:14" ht="13">
      <c r="A34" s="29" t="s">
        <v>215</v>
      </c>
      <c r="B34" s="29" t="s">
        <v>203</v>
      </c>
      <c r="C34" s="30">
        <f>G37</f>
        <v>0</v>
      </c>
      <c r="D34" s="132" t="s">
        <v>218</v>
      </c>
      <c r="E34" s="137" t="s">
        <v>219</v>
      </c>
      <c r="F34" s="139">
        <v>0</v>
      </c>
      <c r="G34" s="139">
        <v>0</v>
      </c>
      <c r="H34" s="132"/>
      <c r="I34" s="132"/>
      <c r="L34" s="134"/>
      <c r="N34" s="114"/>
    </row>
    <row r="35" spans="1:14" ht="13">
      <c r="A35" s="29" t="s">
        <v>220</v>
      </c>
      <c r="B35" s="29" t="s">
        <v>201</v>
      </c>
      <c r="C35" s="34">
        <f>F38</f>
        <v>0</v>
      </c>
      <c r="D35" s="132" t="s">
        <v>221</v>
      </c>
      <c r="E35" s="137" t="s">
        <v>219</v>
      </c>
      <c r="F35" s="139">
        <v>0</v>
      </c>
      <c r="G35" s="139">
        <v>0</v>
      </c>
      <c r="H35" s="132"/>
      <c r="I35" s="132"/>
      <c r="L35" s="134"/>
      <c r="N35" s="114"/>
    </row>
    <row r="36" spans="1:14" ht="13">
      <c r="A36" s="29" t="s">
        <v>220</v>
      </c>
      <c r="B36" s="29" t="s">
        <v>203</v>
      </c>
      <c r="C36" s="34">
        <f>G38</f>
        <v>0</v>
      </c>
      <c r="D36" s="132" t="s">
        <v>222</v>
      </c>
      <c r="E36" s="137" t="s">
        <v>223</v>
      </c>
      <c r="F36" s="146">
        <f>'SP10-1'!G34</f>
        <v>0</v>
      </c>
      <c r="G36" s="146">
        <v>0</v>
      </c>
      <c r="H36" s="132"/>
      <c r="I36" s="132"/>
      <c r="L36" s="134"/>
      <c r="N36" s="114"/>
    </row>
    <row r="37" spans="1:14" ht="13">
      <c r="A37" s="29" t="s">
        <v>224</v>
      </c>
      <c r="B37" s="29" t="s">
        <v>225</v>
      </c>
      <c r="C37" s="33">
        <f>F41</f>
        <v>0</v>
      </c>
      <c r="D37" s="132" t="s">
        <v>226</v>
      </c>
      <c r="E37" s="137" t="s">
        <v>227</v>
      </c>
      <c r="F37" s="146">
        <v>0</v>
      </c>
      <c r="G37" s="146">
        <v>0</v>
      </c>
      <c r="H37" s="132"/>
      <c r="I37" s="132"/>
      <c r="L37" s="134"/>
      <c r="N37" s="114"/>
    </row>
    <row r="38" spans="1:14" ht="13">
      <c r="A38" s="29" t="s">
        <v>224</v>
      </c>
      <c r="B38" s="29" t="s">
        <v>228</v>
      </c>
      <c r="C38" s="33">
        <f>G41</f>
        <v>0</v>
      </c>
      <c r="D38" s="132" t="s">
        <v>229</v>
      </c>
      <c r="E38" s="137" t="s">
        <v>230</v>
      </c>
      <c r="F38" s="139">
        <v>0</v>
      </c>
      <c r="G38" s="139">
        <v>0</v>
      </c>
      <c r="H38" s="132"/>
      <c r="I38" s="132"/>
      <c r="L38" s="134"/>
      <c r="N38" s="114"/>
    </row>
    <row r="39" spans="1:14" ht="13">
      <c r="A39" s="29" t="s">
        <v>231</v>
      </c>
      <c r="B39" s="29" t="s">
        <v>225</v>
      </c>
      <c r="C39" s="33">
        <f>H41</f>
        <v>0</v>
      </c>
      <c r="D39" s="132"/>
      <c r="E39" s="132"/>
      <c r="F39" s="132"/>
      <c r="G39" s="132"/>
      <c r="H39" s="132"/>
      <c r="I39" s="132"/>
      <c r="L39" s="136"/>
      <c r="N39" s="114"/>
    </row>
    <row r="40" spans="1:14" ht="13">
      <c r="A40" s="29" t="s">
        <v>231</v>
      </c>
      <c r="B40" s="29" t="s">
        <v>228</v>
      </c>
      <c r="C40" s="33">
        <f>I41</f>
        <v>0</v>
      </c>
      <c r="D40" s="132"/>
      <c r="E40" s="132"/>
      <c r="F40" s="141" t="s">
        <v>232</v>
      </c>
      <c r="G40" s="141" t="s">
        <v>233</v>
      </c>
      <c r="H40" s="141" t="s">
        <v>234</v>
      </c>
      <c r="I40" s="141" t="s">
        <v>235</v>
      </c>
      <c r="L40" s="136"/>
      <c r="N40" s="114"/>
    </row>
    <row r="41" spans="1:14" ht="13">
      <c r="A41" s="29" t="s">
        <v>236</v>
      </c>
      <c r="B41" s="29"/>
      <c r="C41" s="32">
        <f>F42</f>
        <v>0</v>
      </c>
      <c r="D41" s="132" t="s">
        <v>237</v>
      </c>
      <c r="E41" s="132"/>
      <c r="F41" s="147">
        <f>'SP10-1'!D39</f>
        <v>0</v>
      </c>
      <c r="G41" s="147">
        <f>'SP10-1'!F39</f>
        <v>0</v>
      </c>
      <c r="H41" s="147">
        <f>'SP10-1'!H39</f>
        <v>0</v>
      </c>
      <c r="I41" s="147">
        <f>'SP10-1'!J39</f>
        <v>0</v>
      </c>
      <c r="L41" s="136"/>
      <c r="N41" s="114"/>
    </row>
    <row r="42" spans="1:14" ht="13">
      <c r="A42" s="29" t="s">
        <v>238</v>
      </c>
      <c r="B42" s="29" t="s">
        <v>239</v>
      </c>
      <c r="C42" s="31">
        <f>F47</f>
        <v>0</v>
      </c>
      <c r="D42" s="132" t="s">
        <v>240</v>
      </c>
      <c r="E42" s="137" t="s">
        <v>241</v>
      </c>
      <c r="F42" s="147">
        <f>'SP10-1'!G35</f>
        <v>0</v>
      </c>
      <c r="L42" s="134"/>
      <c r="N42" s="114"/>
    </row>
    <row r="43" spans="1:14" ht="13">
      <c r="A43" s="29" t="s">
        <v>238</v>
      </c>
      <c r="B43" s="29" t="s">
        <v>242</v>
      </c>
      <c r="C43" s="31">
        <f>G47</f>
        <v>0</v>
      </c>
      <c r="D43" s="132"/>
      <c r="E43" s="137"/>
      <c r="F43" s="132"/>
      <c r="G43" s="132"/>
      <c r="H43" s="132"/>
      <c r="I43" s="132"/>
      <c r="L43" s="136"/>
      <c r="N43" s="114"/>
    </row>
    <row r="44" spans="1:14" ht="13">
      <c r="A44" s="29" t="s">
        <v>238</v>
      </c>
      <c r="B44" s="29" t="s">
        <v>243</v>
      </c>
      <c r="C44" s="31">
        <f>H47</f>
        <v>0</v>
      </c>
      <c r="D44" s="132" t="s">
        <v>244</v>
      </c>
      <c r="E44" s="137" t="s">
        <v>245</v>
      </c>
      <c r="F44" s="147"/>
      <c r="G44" s="147"/>
      <c r="H44" s="132"/>
      <c r="I44" s="132"/>
      <c r="L44" s="134"/>
      <c r="N44" s="114"/>
    </row>
    <row r="45" spans="1:14" ht="13">
      <c r="A45" s="29" t="s">
        <v>238</v>
      </c>
      <c r="B45" s="29" t="s">
        <v>246</v>
      </c>
      <c r="C45" s="31">
        <f>I47</f>
        <v>0</v>
      </c>
      <c r="D45" s="132"/>
      <c r="E45" s="132"/>
      <c r="F45" s="132"/>
      <c r="G45" s="132"/>
      <c r="H45" s="132"/>
      <c r="I45" s="132"/>
      <c r="L45" s="136"/>
      <c r="N45" s="114"/>
    </row>
    <row r="46" spans="1:14" ht="13">
      <c r="A46" s="29" t="s">
        <v>247</v>
      </c>
      <c r="B46" s="29" t="s">
        <v>239</v>
      </c>
      <c r="C46" s="31">
        <f>F48</f>
        <v>0</v>
      </c>
      <c r="D46" s="132"/>
      <c r="E46" s="132"/>
      <c r="F46" s="141" t="s">
        <v>248</v>
      </c>
      <c r="G46" s="141" t="s">
        <v>249</v>
      </c>
      <c r="H46" s="141" t="s">
        <v>250</v>
      </c>
      <c r="I46" s="141" t="s">
        <v>251</v>
      </c>
      <c r="L46" s="136"/>
      <c r="N46" s="114"/>
    </row>
    <row r="47" spans="1:14" ht="13">
      <c r="A47" s="29" t="s">
        <v>247</v>
      </c>
      <c r="B47" s="29" t="s">
        <v>242</v>
      </c>
      <c r="C47" s="31">
        <f>G48</f>
        <v>0</v>
      </c>
      <c r="D47" s="132" t="s">
        <v>252</v>
      </c>
      <c r="E47" s="132"/>
      <c r="F47" s="148">
        <v>0</v>
      </c>
      <c r="G47" s="148">
        <v>0</v>
      </c>
      <c r="H47" s="148">
        <v>0</v>
      </c>
      <c r="I47" s="148">
        <v>0</v>
      </c>
      <c r="L47" s="134"/>
      <c r="N47" s="114"/>
    </row>
    <row r="48" spans="1:14" ht="13">
      <c r="A48" s="29" t="s">
        <v>247</v>
      </c>
      <c r="B48" s="29" t="s">
        <v>243</v>
      </c>
      <c r="C48" s="31">
        <f>H48</f>
        <v>0</v>
      </c>
      <c r="D48" s="132" t="s">
        <v>253</v>
      </c>
      <c r="E48" s="132"/>
      <c r="F48" s="148">
        <v>0</v>
      </c>
      <c r="G48" s="148">
        <v>0</v>
      </c>
      <c r="H48" s="148">
        <v>0</v>
      </c>
      <c r="I48" s="148">
        <v>0</v>
      </c>
      <c r="L48" s="134"/>
      <c r="N48" s="114"/>
    </row>
    <row r="49" spans="1:14" ht="13">
      <c r="A49" s="29" t="s">
        <v>247</v>
      </c>
      <c r="B49" s="29" t="s">
        <v>246</v>
      </c>
      <c r="C49" s="31">
        <f>I48</f>
        <v>0</v>
      </c>
      <c r="D49" s="132" t="s">
        <v>254</v>
      </c>
      <c r="E49" s="132"/>
      <c r="F49" s="148">
        <v>0</v>
      </c>
      <c r="G49" s="148">
        <v>0</v>
      </c>
      <c r="H49" s="148">
        <v>0</v>
      </c>
      <c r="I49" s="148">
        <v>0</v>
      </c>
      <c r="L49" s="134"/>
      <c r="N49" s="114"/>
    </row>
    <row r="50" spans="1:14" ht="13">
      <c r="A50" s="29" t="s">
        <v>255</v>
      </c>
      <c r="B50" s="29" t="s">
        <v>239</v>
      </c>
      <c r="C50" s="31">
        <f>F49</f>
        <v>0</v>
      </c>
      <c r="D50" s="132"/>
      <c r="E50" s="132"/>
      <c r="F50" s="132"/>
      <c r="G50" s="132"/>
      <c r="H50" s="132"/>
      <c r="I50" s="132"/>
      <c r="L50" s="136"/>
      <c r="N50" s="114"/>
    </row>
    <row r="51" spans="1:14" ht="13">
      <c r="A51" s="29" t="s">
        <v>255</v>
      </c>
      <c r="B51" s="29" t="s">
        <v>242</v>
      </c>
      <c r="C51" s="31">
        <f>G49</f>
        <v>0</v>
      </c>
      <c r="D51" s="132" t="s">
        <v>256</v>
      </c>
      <c r="E51" s="137" t="s">
        <v>257</v>
      </c>
      <c r="F51" s="149">
        <v>0</v>
      </c>
      <c r="G51" s="132"/>
      <c r="H51" s="150" t="s">
        <v>258</v>
      </c>
      <c r="I51" s="147"/>
      <c r="L51" s="134"/>
      <c r="N51" s="114"/>
    </row>
    <row r="52" spans="1:14" ht="13">
      <c r="A52" s="29" t="s">
        <v>255</v>
      </c>
      <c r="B52" s="29" t="s">
        <v>243</v>
      </c>
      <c r="C52" s="31">
        <f>H49</f>
        <v>0</v>
      </c>
      <c r="D52" s="132" t="s">
        <v>259</v>
      </c>
      <c r="E52" s="137" t="s">
        <v>260</v>
      </c>
      <c r="F52" s="149">
        <v>0</v>
      </c>
      <c r="G52" s="132"/>
      <c r="H52" s="150" t="s">
        <v>261</v>
      </c>
      <c r="I52" s="151"/>
      <c r="L52" s="134"/>
      <c r="N52" s="114"/>
    </row>
    <row r="53" spans="1:14" ht="13">
      <c r="A53" s="29" t="s">
        <v>255</v>
      </c>
      <c r="B53" s="29" t="s">
        <v>246</v>
      </c>
      <c r="C53" s="31">
        <f>I49</f>
        <v>0</v>
      </c>
      <c r="D53" s="132" t="s">
        <v>262</v>
      </c>
      <c r="E53" s="137" t="s">
        <v>230</v>
      </c>
      <c r="F53" s="149">
        <v>0</v>
      </c>
      <c r="G53" s="132"/>
      <c r="H53" s="150" t="s">
        <v>263</v>
      </c>
      <c r="I53" s="116"/>
      <c r="L53" s="134"/>
      <c r="N53" s="114"/>
    </row>
    <row r="54" spans="1:14" ht="13">
      <c r="A54" s="29" t="s">
        <v>264</v>
      </c>
      <c r="B54" s="29"/>
      <c r="C54" s="28">
        <f>F51</f>
        <v>0</v>
      </c>
      <c r="D54" s="132"/>
      <c r="E54" s="137"/>
      <c r="F54" s="132"/>
      <c r="G54" s="132"/>
      <c r="H54" s="132"/>
      <c r="I54" s="132"/>
      <c r="L54" s="136"/>
      <c r="N54" s="114"/>
    </row>
    <row r="55" spans="1:14" ht="13">
      <c r="A55" s="29" t="s">
        <v>265</v>
      </c>
      <c r="B55" s="29"/>
      <c r="C55" s="28">
        <f>F52</f>
        <v>0</v>
      </c>
      <c r="D55" s="141" t="s">
        <v>266</v>
      </c>
      <c r="E55" s="137"/>
      <c r="F55" s="141" t="s">
        <v>267</v>
      </c>
      <c r="G55" s="141" t="s">
        <v>268</v>
      </c>
      <c r="H55" s="132"/>
      <c r="I55" s="132"/>
      <c r="L55" s="136"/>
      <c r="N55" s="114"/>
    </row>
    <row r="56" spans="1:14" ht="13">
      <c r="A56" s="29" t="s">
        <v>269</v>
      </c>
      <c r="B56" s="29"/>
      <c r="C56" s="28">
        <f>F53</f>
        <v>0</v>
      </c>
      <c r="D56" s="132" t="s">
        <v>270</v>
      </c>
      <c r="E56" s="137" t="s">
        <v>271</v>
      </c>
      <c r="F56" s="149">
        <v>0</v>
      </c>
      <c r="G56" s="149">
        <v>0</v>
      </c>
      <c r="H56" s="132"/>
      <c r="I56" s="132"/>
      <c r="L56" s="134"/>
      <c r="N56" s="114"/>
    </row>
    <row r="57" spans="1:14" ht="13">
      <c r="A57" s="29" t="s">
        <v>272</v>
      </c>
      <c r="B57" s="29" t="s">
        <v>273</v>
      </c>
      <c r="C57" s="28">
        <f>F56</f>
        <v>0</v>
      </c>
      <c r="D57" s="132"/>
      <c r="E57" s="132"/>
      <c r="F57" s="132"/>
      <c r="G57" s="132"/>
      <c r="H57" s="132"/>
      <c r="I57" s="132"/>
      <c r="L57" s="134"/>
      <c r="N57" s="114"/>
    </row>
    <row r="58" spans="1:14" ht="13">
      <c r="A58" s="29" t="s">
        <v>272</v>
      </c>
      <c r="B58" s="29" t="s">
        <v>274</v>
      </c>
      <c r="C58" s="28">
        <f>G56</f>
        <v>0</v>
      </c>
      <c r="D58" s="132" t="s">
        <v>275</v>
      </c>
      <c r="E58" s="137" t="s">
        <v>271</v>
      </c>
      <c r="F58" s="149">
        <v>0</v>
      </c>
      <c r="G58" s="149">
        <f>'SP10-1'!K57</f>
        <v>0</v>
      </c>
      <c r="H58" s="132"/>
      <c r="I58" s="132"/>
      <c r="L58" s="134"/>
      <c r="N58" s="114"/>
    </row>
    <row r="59" spans="1:14" ht="13">
      <c r="A59" s="29" t="s">
        <v>276</v>
      </c>
      <c r="B59" s="29" t="s">
        <v>273</v>
      </c>
      <c r="C59" s="28">
        <f>F58</f>
        <v>0</v>
      </c>
      <c r="D59" s="132" t="s">
        <v>277</v>
      </c>
      <c r="E59" s="137" t="s">
        <v>271</v>
      </c>
      <c r="F59" s="149">
        <v>0</v>
      </c>
      <c r="G59" s="149">
        <v>0</v>
      </c>
      <c r="H59" s="132"/>
      <c r="I59" s="132"/>
      <c r="L59" s="134"/>
      <c r="N59" s="114"/>
    </row>
    <row r="60" spans="1:14" ht="13">
      <c r="A60" s="29" t="s">
        <v>276</v>
      </c>
      <c r="B60" s="29" t="s">
        <v>274</v>
      </c>
      <c r="C60" s="28">
        <f>G58</f>
        <v>0</v>
      </c>
      <c r="D60" s="132" t="s">
        <v>278</v>
      </c>
      <c r="E60" s="137" t="s">
        <v>271</v>
      </c>
      <c r="F60" s="149">
        <f>SUM(F58:F59)</f>
        <v>0</v>
      </c>
      <c r="G60" s="149">
        <f>SUM(G58:G59)</f>
        <v>0</v>
      </c>
      <c r="H60" s="132"/>
      <c r="I60" s="132"/>
      <c r="L60" s="134"/>
      <c r="N60" s="114"/>
    </row>
    <row r="61" spans="1:14" ht="13">
      <c r="A61" s="29" t="s">
        <v>279</v>
      </c>
      <c r="B61" s="29" t="s">
        <v>273</v>
      </c>
      <c r="C61" s="28">
        <f>F59</f>
        <v>0</v>
      </c>
      <c r="D61" s="132"/>
      <c r="E61" s="137"/>
      <c r="F61" s="132"/>
      <c r="G61" s="132"/>
      <c r="H61" s="132"/>
      <c r="I61" s="132"/>
      <c r="L61" s="136"/>
      <c r="N61" s="114"/>
    </row>
    <row r="62" spans="1:14" ht="13">
      <c r="A62" s="29" t="s">
        <v>279</v>
      </c>
      <c r="B62" s="29" t="s">
        <v>274</v>
      </c>
      <c r="C62" s="28">
        <f>G59</f>
        <v>0</v>
      </c>
      <c r="D62" s="132" t="s">
        <v>280</v>
      </c>
      <c r="E62" s="137" t="s">
        <v>271</v>
      </c>
      <c r="F62" s="149">
        <v>0</v>
      </c>
      <c r="G62" s="132"/>
      <c r="H62" s="132"/>
      <c r="I62" s="132"/>
      <c r="L62" s="134"/>
      <c r="N62" s="114"/>
    </row>
    <row r="63" spans="1:14" ht="13">
      <c r="A63" s="29" t="s">
        <v>281</v>
      </c>
      <c r="B63" s="29" t="s">
        <v>273</v>
      </c>
      <c r="C63" s="28">
        <f>F60</f>
        <v>0</v>
      </c>
      <c r="D63" s="132" t="s">
        <v>282</v>
      </c>
      <c r="E63" s="137" t="s">
        <v>271</v>
      </c>
      <c r="F63" s="149">
        <f>'SP10-1'!K54</f>
        <v>0</v>
      </c>
      <c r="G63" s="132"/>
      <c r="H63" s="132"/>
      <c r="I63" s="132"/>
      <c r="L63" s="134"/>
      <c r="N63" s="114"/>
    </row>
    <row r="64" spans="1:14" ht="13">
      <c r="A64" s="29" t="s">
        <v>281</v>
      </c>
      <c r="B64" s="29" t="s">
        <v>274</v>
      </c>
      <c r="C64" s="28">
        <f>G60</f>
        <v>0</v>
      </c>
      <c r="D64" s="132"/>
      <c r="E64" s="137"/>
      <c r="F64" s="132"/>
      <c r="G64" s="132"/>
      <c r="H64" s="132"/>
      <c r="I64" s="132"/>
      <c r="L64" s="136"/>
      <c r="N64" s="114"/>
    </row>
    <row r="65" spans="1:14" ht="13">
      <c r="A65" s="29" t="s">
        <v>283</v>
      </c>
      <c r="B65" s="29"/>
      <c r="C65" s="28">
        <f>F62</f>
        <v>0</v>
      </c>
      <c r="D65" s="141" t="s">
        <v>284</v>
      </c>
      <c r="E65" s="137"/>
      <c r="F65" s="141" t="s">
        <v>285</v>
      </c>
      <c r="G65" s="132"/>
      <c r="H65" s="152" t="s">
        <v>286</v>
      </c>
      <c r="I65" s="132"/>
      <c r="L65" s="136"/>
      <c r="N65" s="114"/>
    </row>
    <row r="66" spans="1:14" ht="13">
      <c r="A66" s="29" t="s">
        <v>287</v>
      </c>
      <c r="B66" s="29"/>
      <c r="C66" s="28">
        <f>F63</f>
        <v>0</v>
      </c>
      <c r="D66" s="132" t="s">
        <v>288</v>
      </c>
      <c r="E66" s="137" t="s">
        <v>271</v>
      </c>
      <c r="F66" s="149">
        <v>0</v>
      </c>
      <c r="G66" s="132"/>
      <c r="H66" s="153"/>
      <c r="I66" s="132"/>
      <c r="L66" s="134"/>
      <c r="N66" s="114"/>
    </row>
    <row r="67" spans="1:14" ht="13">
      <c r="A67" s="29" t="s">
        <v>289</v>
      </c>
      <c r="B67" s="29" t="s">
        <v>290</v>
      </c>
      <c r="C67" s="28">
        <f>F66</f>
        <v>0</v>
      </c>
      <c r="D67" s="132" t="s">
        <v>291</v>
      </c>
      <c r="E67" s="137" t="s">
        <v>271</v>
      </c>
      <c r="F67" s="149">
        <v>0</v>
      </c>
      <c r="G67" s="132"/>
      <c r="H67" s="153"/>
      <c r="I67" s="132"/>
      <c r="L67" s="134"/>
      <c r="N67" s="114"/>
    </row>
    <row r="68" spans="1:14" ht="13">
      <c r="A68" s="29" t="s">
        <v>292</v>
      </c>
      <c r="B68" s="29" t="s">
        <v>290</v>
      </c>
      <c r="C68" s="28">
        <f t="shared" ref="C68:C85" si="0">F67</f>
        <v>0</v>
      </c>
      <c r="D68" s="132" t="s">
        <v>293</v>
      </c>
      <c r="E68" s="137" t="s">
        <v>271</v>
      </c>
      <c r="F68" s="149">
        <v>0</v>
      </c>
      <c r="G68" s="132"/>
      <c r="H68" s="153"/>
      <c r="I68" s="132"/>
      <c r="L68" s="134"/>
      <c r="N68" s="114"/>
    </row>
    <row r="69" spans="1:14" ht="13">
      <c r="A69" s="29" t="s">
        <v>294</v>
      </c>
      <c r="B69" s="29" t="s">
        <v>290</v>
      </c>
      <c r="C69" s="28">
        <f t="shared" si="0"/>
        <v>0</v>
      </c>
      <c r="D69" s="132" t="s">
        <v>295</v>
      </c>
      <c r="E69" s="137" t="s">
        <v>271</v>
      </c>
      <c r="F69" s="149">
        <v>0</v>
      </c>
      <c r="G69" s="132"/>
      <c r="H69" s="153"/>
      <c r="I69" s="132"/>
      <c r="L69" s="134"/>
      <c r="N69" s="114"/>
    </row>
    <row r="70" spans="1:14" ht="13">
      <c r="A70" s="29" t="s">
        <v>296</v>
      </c>
      <c r="B70" s="29" t="s">
        <v>290</v>
      </c>
      <c r="C70" s="28">
        <f t="shared" si="0"/>
        <v>0</v>
      </c>
      <c r="D70" s="132" t="s">
        <v>297</v>
      </c>
      <c r="E70" s="137" t="s">
        <v>271</v>
      </c>
      <c r="F70" s="149">
        <v>0</v>
      </c>
      <c r="G70" s="132"/>
      <c r="H70" s="153"/>
      <c r="I70" s="132"/>
      <c r="L70" s="134"/>
      <c r="N70" s="114"/>
    </row>
    <row r="71" spans="1:14" ht="13">
      <c r="A71" s="29" t="s">
        <v>298</v>
      </c>
      <c r="B71" s="29" t="s">
        <v>290</v>
      </c>
      <c r="C71" s="28">
        <f t="shared" si="0"/>
        <v>0</v>
      </c>
      <c r="D71" s="132" t="s">
        <v>299</v>
      </c>
      <c r="E71" s="137" t="s">
        <v>271</v>
      </c>
      <c r="F71" s="149">
        <v>0</v>
      </c>
      <c r="G71" s="132"/>
      <c r="H71" s="153"/>
      <c r="I71" s="132"/>
      <c r="L71" s="134"/>
      <c r="N71" s="114"/>
    </row>
    <row r="72" spans="1:14" ht="13">
      <c r="A72" s="29" t="s">
        <v>300</v>
      </c>
      <c r="B72" s="29" t="s">
        <v>290</v>
      </c>
      <c r="C72" s="28">
        <f t="shared" si="0"/>
        <v>0</v>
      </c>
      <c r="D72" s="132" t="s">
        <v>301</v>
      </c>
      <c r="E72" s="137" t="s">
        <v>271</v>
      </c>
      <c r="F72" s="149"/>
      <c r="G72" s="132"/>
      <c r="H72" s="153"/>
      <c r="I72" s="132"/>
      <c r="L72" s="134"/>
      <c r="N72" s="114"/>
    </row>
    <row r="73" spans="1:14" ht="13">
      <c r="A73" s="29" t="s">
        <v>302</v>
      </c>
      <c r="B73" s="29" t="s">
        <v>290</v>
      </c>
      <c r="C73" s="28">
        <f t="shared" si="0"/>
        <v>0</v>
      </c>
      <c r="D73" s="132" t="s">
        <v>303</v>
      </c>
      <c r="E73" s="137" t="s">
        <v>271</v>
      </c>
      <c r="F73" s="149">
        <v>0</v>
      </c>
      <c r="G73" s="132"/>
      <c r="H73" s="153"/>
      <c r="I73" s="132"/>
      <c r="L73" s="134"/>
      <c r="N73" s="114"/>
    </row>
    <row r="74" spans="1:14" ht="13">
      <c r="A74" s="29" t="s">
        <v>304</v>
      </c>
      <c r="B74" s="29" t="s">
        <v>290</v>
      </c>
      <c r="C74" s="28">
        <f t="shared" si="0"/>
        <v>0</v>
      </c>
      <c r="D74" s="132" t="s">
        <v>305</v>
      </c>
      <c r="E74" s="137" t="s">
        <v>271</v>
      </c>
      <c r="F74" s="149">
        <v>0</v>
      </c>
      <c r="G74" s="132"/>
      <c r="H74" s="153"/>
      <c r="I74" s="132"/>
      <c r="L74" s="134" t="s">
        <v>306</v>
      </c>
      <c r="N74" s="114"/>
    </row>
    <row r="75" spans="1:14" ht="13">
      <c r="A75" s="29" t="s">
        <v>307</v>
      </c>
      <c r="B75" s="29" t="s">
        <v>290</v>
      </c>
      <c r="C75" s="28">
        <f t="shared" si="0"/>
        <v>0</v>
      </c>
      <c r="D75" s="132" t="s">
        <v>308</v>
      </c>
      <c r="E75" s="137" t="s">
        <v>271</v>
      </c>
      <c r="F75" s="149">
        <v>0</v>
      </c>
      <c r="G75" s="132"/>
      <c r="H75" s="153"/>
      <c r="I75" s="132"/>
      <c r="L75" s="134"/>
      <c r="N75" s="114"/>
    </row>
    <row r="76" spans="1:14" ht="13">
      <c r="A76" s="29" t="s">
        <v>309</v>
      </c>
      <c r="B76" s="29" t="s">
        <v>290</v>
      </c>
      <c r="C76" s="28">
        <f t="shared" si="0"/>
        <v>0</v>
      </c>
      <c r="D76" s="132" t="s">
        <v>310</v>
      </c>
      <c r="E76" s="137" t="s">
        <v>271</v>
      </c>
      <c r="F76" s="153">
        <f>'SP10-1'!G112+'SP10-1'!G113+'SP10-1'!G114</f>
        <v>0</v>
      </c>
      <c r="G76" s="132"/>
      <c r="H76" s="153" t="e">
        <f>'SP10-1'!E112+'SP10-1'!E113+'SP10-1'!E114</f>
        <v>#REF!</v>
      </c>
      <c r="I76" s="132"/>
      <c r="L76" s="134" t="s">
        <v>311</v>
      </c>
      <c r="N76" s="114"/>
    </row>
    <row r="77" spans="1:14" ht="13">
      <c r="A77" s="29" t="s">
        <v>312</v>
      </c>
      <c r="B77" s="29" t="s">
        <v>290</v>
      </c>
      <c r="C77" s="28">
        <f t="shared" si="0"/>
        <v>0</v>
      </c>
      <c r="D77" s="132" t="s">
        <v>313</v>
      </c>
      <c r="E77" s="137" t="s">
        <v>271</v>
      </c>
      <c r="F77" s="149">
        <v>0</v>
      </c>
      <c r="G77" s="132"/>
      <c r="H77" s="153"/>
      <c r="I77" s="132"/>
      <c r="L77" s="134"/>
      <c r="N77" s="114"/>
    </row>
    <row r="78" spans="1:14" ht="13">
      <c r="A78" s="29" t="s">
        <v>314</v>
      </c>
      <c r="B78" s="29" t="s">
        <v>290</v>
      </c>
      <c r="C78" s="28">
        <f t="shared" si="0"/>
        <v>0</v>
      </c>
      <c r="D78" s="132" t="s">
        <v>315</v>
      </c>
      <c r="E78" s="137" t="s">
        <v>271</v>
      </c>
      <c r="F78" s="149">
        <v>0</v>
      </c>
      <c r="G78" s="132"/>
      <c r="H78" s="153"/>
      <c r="I78" s="132"/>
      <c r="L78" s="134"/>
      <c r="N78" s="114"/>
    </row>
    <row r="79" spans="1:14" ht="13">
      <c r="A79" s="29" t="s">
        <v>316</v>
      </c>
      <c r="B79" s="29" t="s">
        <v>290</v>
      </c>
      <c r="C79" s="28">
        <f t="shared" si="0"/>
        <v>0</v>
      </c>
      <c r="D79" s="132" t="s">
        <v>317</v>
      </c>
      <c r="E79" s="137" t="s">
        <v>271</v>
      </c>
      <c r="F79" s="149">
        <f>'SP10-1'!G111</f>
        <v>0</v>
      </c>
      <c r="G79" s="132"/>
      <c r="H79" s="153" t="e">
        <f>'SP10-1'!E111</f>
        <v>#REF!</v>
      </c>
      <c r="I79" s="132"/>
      <c r="L79" s="134"/>
      <c r="N79" s="114"/>
    </row>
    <row r="80" spans="1:14" ht="13">
      <c r="A80" s="29" t="s">
        <v>318</v>
      </c>
      <c r="B80" s="29" t="s">
        <v>290</v>
      </c>
      <c r="C80" s="28">
        <f t="shared" si="0"/>
        <v>0</v>
      </c>
      <c r="D80" s="132" t="s">
        <v>319</v>
      </c>
      <c r="E80" s="137" t="s">
        <v>271</v>
      </c>
      <c r="F80" s="149">
        <v>0</v>
      </c>
      <c r="G80" s="132"/>
      <c r="H80" s="153"/>
      <c r="I80" s="132"/>
      <c r="L80" s="134"/>
      <c r="N80" s="114"/>
    </row>
    <row r="81" spans="1:14" ht="13">
      <c r="A81" s="29" t="s">
        <v>320</v>
      </c>
      <c r="B81" s="29" t="s">
        <v>290</v>
      </c>
      <c r="C81" s="28">
        <f t="shared" si="0"/>
        <v>0</v>
      </c>
      <c r="D81" s="132" t="s">
        <v>321</v>
      </c>
      <c r="E81" s="137" t="s">
        <v>271</v>
      </c>
      <c r="F81" s="149">
        <v>0</v>
      </c>
      <c r="G81" s="132"/>
      <c r="H81" s="153"/>
      <c r="I81" s="132"/>
      <c r="L81" s="134"/>
      <c r="N81" s="114"/>
    </row>
    <row r="82" spans="1:14" ht="13">
      <c r="A82" s="29" t="s">
        <v>322</v>
      </c>
      <c r="B82" s="29" t="s">
        <v>290</v>
      </c>
      <c r="C82" s="28">
        <f t="shared" si="0"/>
        <v>0</v>
      </c>
      <c r="D82" s="132" t="s">
        <v>323</v>
      </c>
      <c r="E82" s="137" t="s">
        <v>271</v>
      </c>
      <c r="F82" s="149">
        <v>0</v>
      </c>
      <c r="G82" s="132"/>
      <c r="H82" s="153"/>
      <c r="I82" s="132"/>
      <c r="L82" s="134"/>
      <c r="N82" s="114"/>
    </row>
    <row r="83" spans="1:14" ht="13">
      <c r="A83" s="29" t="s">
        <v>324</v>
      </c>
      <c r="B83" s="29" t="s">
        <v>290</v>
      </c>
      <c r="C83" s="28">
        <f t="shared" si="0"/>
        <v>0</v>
      </c>
      <c r="D83" s="132" t="s">
        <v>325</v>
      </c>
      <c r="E83" s="137" t="s">
        <v>271</v>
      </c>
      <c r="F83" s="149">
        <v>0</v>
      </c>
      <c r="G83" s="132"/>
      <c r="H83" s="153"/>
      <c r="I83" s="132"/>
      <c r="L83" s="134"/>
      <c r="N83" s="114"/>
    </row>
    <row r="84" spans="1:14" ht="13">
      <c r="A84" s="29" t="s">
        <v>326</v>
      </c>
      <c r="B84" s="29" t="s">
        <v>290</v>
      </c>
      <c r="C84" s="28">
        <f t="shared" si="0"/>
        <v>0</v>
      </c>
      <c r="D84" s="132" t="s">
        <v>327</v>
      </c>
      <c r="E84" s="137" t="s">
        <v>271</v>
      </c>
      <c r="F84" s="154">
        <f>SUM(F66:F83)</f>
        <v>0</v>
      </c>
      <c r="G84" s="132"/>
      <c r="H84" s="155" t="e">
        <f>SUM(H66:H83)</f>
        <v>#REF!</v>
      </c>
      <c r="I84" s="132"/>
      <c r="L84" s="134"/>
      <c r="N84" s="114"/>
    </row>
    <row r="85" spans="1:14" ht="12.75" customHeight="1">
      <c r="A85" s="29" t="s">
        <v>328</v>
      </c>
      <c r="B85" s="29" t="s">
        <v>290</v>
      </c>
      <c r="C85" s="28">
        <f t="shared" si="0"/>
        <v>0</v>
      </c>
      <c r="D85" s="156"/>
      <c r="E85" s="132"/>
      <c r="F85" s="132"/>
      <c r="G85" s="132"/>
      <c r="H85" s="132"/>
      <c r="I85" s="132"/>
      <c r="L85" s="136"/>
      <c r="N85" s="114"/>
    </row>
    <row r="86" spans="1:14" ht="13">
      <c r="A86" s="29" t="s">
        <v>329</v>
      </c>
      <c r="B86" s="29"/>
      <c r="C86" s="30">
        <f>F88</f>
        <v>0</v>
      </c>
      <c r="D86" s="132" t="s">
        <v>330</v>
      </c>
      <c r="E86" s="132"/>
      <c r="F86" s="399"/>
      <c r="G86" s="400"/>
      <c r="H86" s="400"/>
      <c r="I86" s="400"/>
      <c r="J86" s="401"/>
      <c r="L86" s="134"/>
      <c r="N86" s="114"/>
    </row>
    <row r="87" spans="1:14" ht="13">
      <c r="A87" s="29" t="s">
        <v>331</v>
      </c>
      <c r="B87" s="29"/>
      <c r="C87" s="30">
        <f>F89</f>
        <v>0</v>
      </c>
      <c r="D87" s="132"/>
      <c r="E87" s="132"/>
      <c r="F87" s="132"/>
      <c r="G87" s="132"/>
      <c r="H87" s="132"/>
      <c r="I87" s="132"/>
      <c r="L87" s="136"/>
      <c r="N87" s="114"/>
    </row>
    <row r="88" spans="1:14" ht="13">
      <c r="A88" s="29" t="s">
        <v>332</v>
      </c>
      <c r="B88" s="29"/>
      <c r="C88" s="30">
        <f>F90</f>
        <v>0</v>
      </c>
      <c r="D88" s="132" t="s">
        <v>333</v>
      </c>
      <c r="E88" s="132"/>
      <c r="F88" s="146">
        <f>'SP10-1'!K63</f>
        <v>0</v>
      </c>
      <c r="G88" s="132"/>
      <c r="H88" s="132"/>
      <c r="I88" s="132"/>
      <c r="L88" s="134"/>
      <c r="N88" s="114"/>
    </row>
    <row r="89" spans="1:14" ht="13">
      <c r="A89" s="29" t="s">
        <v>334</v>
      </c>
      <c r="B89" s="29" t="s">
        <v>335</v>
      </c>
      <c r="C89" s="30">
        <f>F92</f>
        <v>0</v>
      </c>
      <c r="D89" s="132" t="s">
        <v>336</v>
      </c>
      <c r="E89" s="132"/>
      <c r="F89" s="146">
        <f>'SP10-1'!K67</f>
        <v>0</v>
      </c>
      <c r="G89" s="132"/>
      <c r="H89" s="132"/>
      <c r="I89" s="132"/>
      <c r="L89" s="134"/>
      <c r="N89" s="114"/>
    </row>
    <row r="90" spans="1:14" ht="13">
      <c r="A90" s="29" t="s">
        <v>334</v>
      </c>
      <c r="B90" s="29" t="s">
        <v>337</v>
      </c>
      <c r="C90" s="30">
        <f>G92</f>
        <v>0</v>
      </c>
      <c r="D90" s="132" t="s">
        <v>338</v>
      </c>
      <c r="E90" s="132"/>
      <c r="F90" s="146">
        <f>'SP10-1'!M71</f>
        <v>0</v>
      </c>
      <c r="G90" s="132"/>
      <c r="H90" s="132"/>
      <c r="I90" s="132"/>
      <c r="L90" s="134"/>
      <c r="N90" s="114"/>
    </row>
    <row r="91" spans="1:14" ht="25.5">
      <c r="A91" s="157" t="s">
        <v>339</v>
      </c>
      <c r="B91" s="29"/>
      <c r="C91" s="28">
        <f>I51</f>
        <v>0</v>
      </c>
      <c r="D91" s="132"/>
      <c r="E91" s="132"/>
      <c r="F91" s="132"/>
      <c r="G91" s="132"/>
      <c r="H91" s="132"/>
      <c r="I91" s="132"/>
      <c r="L91" s="136"/>
      <c r="N91" s="114"/>
    </row>
    <row r="92" spans="1:14" ht="13">
      <c r="A92" s="29" t="s">
        <v>340</v>
      </c>
      <c r="B92" s="29"/>
      <c r="C92" s="28">
        <f>I52</f>
        <v>0</v>
      </c>
      <c r="D92" s="132" t="s">
        <v>341</v>
      </c>
      <c r="E92" s="132"/>
      <c r="F92" s="146">
        <f>'SP10-1'!O67</f>
        <v>0</v>
      </c>
      <c r="G92" s="146">
        <f>'SP10-1'!P67</f>
        <v>0</v>
      </c>
      <c r="H92" s="132"/>
      <c r="I92" s="132"/>
      <c r="L92" s="134"/>
      <c r="N92" s="114"/>
    </row>
    <row r="93" spans="1:14">
      <c r="A93" s="29" t="s">
        <v>342</v>
      </c>
      <c r="B93" s="29"/>
      <c r="C93" s="28">
        <f>I53</f>
        <v>0</v>
      </c>
      <c r="N93" s="114"/>
    </row>
    <row r="94" spans="1:14">
      <c r="A94" s="29" t="s">
        <v>289</v>
      </c>
      <c r="B94" s="29" t="s">
        <v>343</v>
      </c>
      <c r="C94" s="28">
        <f>H66</f>
        <v>0</v>
      </c>
      <c r="N94" s="114"/>
    </row>
    <row r="95" spans="1:14">
      <c r="A95" s="29" t="s">
        <v>292</v>
      </c>
      <c r="B95" s="29" t="s">
        <v>343</v>
      </c>
      <c r="C95" s="28">
        <f t="shared" ref="C95:C112" si="1">H67</f>
        <v>0</v>
      </c>
      <c r="N95" s="114"/>
    </row>
    <row r="96" spans="1:14">
      <c r="A96" s="29" t="s">
        <v>294</v>
      </c>
      <c r="B96" s="29" t="s">
        <v>343</v>
      </c>
      <c r="C96" s="28">
        <f t="shared" si="1"/>
        <v>0</v>
      </c>
      <c r="N96" s="114"/>
    </row>
    <row r="97" spans="1:14">
      <c r="A97" s="29" t="s">
        <v>296</v>
      </c>
      <c r="B97" s="29" t="s">
        <v>343</v>
      </c>
      <c r="C97" s="28">
        <f t="shared" si="1"/>
        <v>0</v>
      </c>
      <c r="N97" s="114"/>
    </row>
    <row r="98" spans="1:14" ht="14.5" hidden="1">
      <c r="A98" s="29" t="s">
        <v>298</v>
      </c>
      <c r="B98" s="29" t="s">
        <v>343</v>
      </c>
      <c r="C98" s="28">
        <f t="shared" si="1"/>
        <v>0</v>
      </c>
      <c r="D98" s="124" t="s">
        <v>344</v>
      </c>
      <c r="N98" s="114"/>
    </row>
    <row r="99" spans="1:14" hidden="1">
      <c r="A99" s="29" t="s">
        <v>300</v>
      </c>
      <c r="B99" s="29" t="s">
        <v>343</v>
      </c>
      <c r="C99" s="28">
        <f t="shared" si="1"/>
        <v>0</v>
      </c>
      <c r="D99" s="125" t="s">
        <v>345</v>
      </c>
      <c r="N99" s="114"/>
    </row>
    <row r="100" spans="1:14" hidden="1">
      <c r="A100" s="29" t="s">
        <v>302</v>
      </c>
      <c r="B100" s="29" t="s">
        <v>343</v>
      </c>
      <c r="C100" s="28">
        <f t="shared" si="1"/>
        <v>0</v>
      </c>
      <c r="D100" s="125" t="s">
        <v>346</v>
      </c>
      <c r="N100" s="114"/>
    </row>
    <row r="101" spans="1:14" hidden="1">
      <c r="A101" s="29" t="s">
        <v>304</v>
      </c>
      <c r="B101" s="29" t="s">
        <v>343</v>
      </c>
      <c r="C101" s="28">
        <f t="shared" si="1"/>
        <v>0</v>
      </c>
      <c r="D101" s="125" t="s">
        <v>347</v>
      </c>
      <c r="N101" s="114"/>
    </row>
    <row r="102" spans="1:14" hidden="1">
      <c r="A102" s="29" t="s">
        <v>307</v>
      </c>
      <c r="B102" s="29" t="s">
        <v>343</v>
      </c>
      <c r="C102" s="28">
        <f t="shared" si="1"/>
        <v>0</v>
      </c>
      <c r="D102" s="125" t="s">
        <v>348</v>
      </c>
      <c r="N102" s="114"/>
    </row>
    <row r="103" spans="1:14" hidden="1">
      <c r="A103" s="29" t="s">
        <v>309</v>
      </c>
      <c r="B103" s="29" t="s">
        <v>343</v>
      </c>
      <c r="C103" s="28">
        <f t="shared" si="1"/>
        <v>0</v>
      </c>
      <c r="D103" s="125" t="s">
        <v>349</v>
      </c>
      <c r="N103" s="114"/>
    </row>
    <row r="104" spans="1:14">
      <c r="A104" s="29" t="s">
        <v>312</v>
      </c>
      <c r="B104" s="29" t="s">
        <v>343</v>
      </c>
      <c r="C104" s="28" t="e">
        <f t="shared" si="1"/>
        <v>#REF!</v>
      </c>
      <c r="N104" s="114"/>
    </row>
    <row r="105" spans="1:14">
      <c r="A105" s="29" t="s">
        <v>314</v>
      </c>
      <c r="B105" s="29" t="s">
        <v>343</v>
      </c>
      <c r="C105" s="28">
        <f t="shared" si="1"/>
        <v>0</v>
      </c>
      <c r="N105" s="114"/>
    </row>
    <row r="106" spans="1:14">
      <c r="A106" s="29" t="s">
        <v>316</v>
      </c>
      <c r="B106" s="29" t="s">
        <v>343</v>
      </c>
      <c r="C106" s="28">
        <f t="shared" si="1"/>
        <v>0</v>
      </c>
      <c r="N106" s="114"/>
    </row>
    <row r="107" spans="1:14">
      <c r="A107" s="29" t="s">
        <v>318</v>
      </c>
      <c r="B107" s="29" t="s">
        <v>343</v>
      </c>
      <c r="C107" s="28" t="e">
        <f t="shared" si="1"/>
        <v>#REF!</v>
      </c>
      <c r="N107" s="114"/>
    </row>
    <row r="108" spans="1:14">
      <c r="A108" s="29" t="s">
        <v>320</v>
      </c>
      <c r="B108" s="29" t="s">
        <v>343</v>
      </c>
      <c r="C108" s="28">
        <f t="shared" si="1"/>
        <v>0</v>
      </c>
      <c r="N108" s="114"/>
    </row>
    <row r="109" spans="1:14">
      <c r="A109" s="29" t="s">
        <v>322</v>
      </c>
      <c r="B109" s="29" t="s">
        <v>343</v>
      </c>
      <c r="C109" s="28">
        <f t="shared" si="1"/>
        <v>0</v>
      </c>
      <c r="N109" s="114"/>
    </row>
    <row r="110" spans="1:14">
      <c r="A110" s="29" t="s">
        <v>324</v>
      </c>
      <c r="B110" s="29" t="s">
        <v>343</v>
      </c>
      <c r="C110" s="28">
        <f t="shared" si="1"/>
        <v>0</v>
      </c>
      <c r="N110" s="114"/>
    </row>
    <row r="111" spans="1:14">
      <c r="A111" s="29" t="s">
        <v>326</v>
      </c>
      <c r="B111" s="29" t="s">
        <v>343</v>
      </c>
      <c r="C111" s="28">
        <f t="shared" si="1"/>
        <v>0</v>
      </c>
      <c r="N111" s="114"/>
    </row>
    <row r="112" spans="1:14">
      <c r="A112" s="29" t="s">
        <v>328</v>
      </c>
      <c r="B112" s="29" t="s">
        <v>343</v>
      </c>
      <c r="C112" s="28" t="e">
        <f t="shared" si="1"/>
        <v>#REF!</v>
      </c>
      <c r="N112" s="114"/>
    </row>
    <row r="113" spans="14:14">
      <c r="N113" s="114"/>
    </row>
    <row r="114" spans="14:14">
      <c r="N114" s="114"/>
    </row>
    <row r="115" spans="14:14">
      <c r="N115" s="114"/>
    </row>
    <row r="116" spans="14:14">
      <c r="N116" s="114"/>
    </row>
    <row r="117" spans="14:14">
      <c r="N117" s="114"/>
    </row>
    <row r="118" spans="14:14">
      <c r="N118" s="114"/>
    </row>
    <row r="119" spans="14:14">
      <c r="N119" s="114"/>
    </row>
    <row r="120" spans="14:14">
      <c r="N120" s="114"/>
    </row>
    <row r="121" spans="14:14">
      <c r="N121" s="114"/>
    </row>
    <row r="122" spans="14:14">
      <c r="N122" s="114"/>
    </row>
    <row r="123" spans="14:14">
      <c r="N123" s="114"/>
    </row>
    <row r="124" spans="14:14">
      <c r="N124" s="114"/>
    </row>
    <row r="125" spans="14:14">
      <c r="N125" s="114"/>
    </row>
    <row r="126" spans="14:14">
      <c r="N126" s="114"/>
    </row>
    <row r="127" spans="14:14">
      <c r="N127" s="114"/>
    </row>
    <row r="128" spans="14:14">
      <c r="N128" s="114"/>
    </row>
    <row r="129" spans="14:14">
      <c r="N129" s="114"/>
    </row>
    <row r="130" spans="14:14">
      <c r="N130" s="114"/>
    </row>
    <row r="131" spans="14:14">
      <c r="N131" s="114"/>
    </row>
    <row r="132" spans="14:14">
      <c r="N132" s="114"/>
    </row>
    <row r="133" spans="14:14">
      <c r="N133" s="114"/>
    </row>
    <row r="134" spans="14:14">
      <c r="N134" s="114"/>
    </row>
    <row r="135" spans="14:14">
      <c r="N135" s="114"/>
    </row>
    <row r="136" spans="14:14">
      <c r="N136" s="114"/>
    </row>
    <row r="137" spans="14:14">
      <c r="N137" s="114"/>
    </row>
    <row r="138" spans="14:14">
      <c r="N138" s="114"/>
    </row>
    <row r="139" spans="14:14">
      <c r="N139" s="114"/>
    </row>
    <row r="140" spans="14:14">
      <c r="N140" s="114"/>
    </row>
    <row r="141" spans="14:14">
      <c r="N141" s="114"/>
    </row>
    <row r="142" spans="14:14">
      <c r="N142" s="114"/>
    </row>
    <row r="143" spans="14:14">
      <c r="N143" s="114"/>
    </row>
    <row r="144" spans="14:14">
      <c r="N144" s="114"/>
    </row>
    <row r="145" spans="14:14">
      <c r="N145" s="114"/>
    </row>
    <row r="146" spans="14:14">
      <c r="N146" s="114"/>
    </row>
    <row r="147" spans="14:14">
      <c r="N147" s="114"/>
    </row>
    <row r="148" spans="14:14">
      <c r="N148" s="114"/>
    </row>
    <row r="149" spans="14:14">
      <c r="N149" s="114"/>
    </row>
    <row r="150" spans="14:14">
      <c r="N150" s="114"/>
    </row>
    <row r="151" spans="14:14">
      <c r="N151" s="114"/>
    </row>
    <row r="152" spans="14:14">
      <c r="N152" s="114"/>
    </row>
    <row r="153" spans="14:14">
      <c r="N153" s="114"/>
    </row>
    <row r="154" spans="14:14">
      <c r="N154" s="114"/>
    </row>
    <row r="155" spans="14:14">
      <c r="N155" s="114"/>
    </row>
    <row r="156" spans="14:14">
      <c r="N156" s="114"/>
    </row>
    <row r="157" spans="14:14">
      <c r="N157" s="114"/>
    </row>
    <row r="158" spans="14:14">
      <c r="N158" s="114"/>
    </row>
    <row r="159" spans="14:14">
      <c r="N159" s="114"/>
    </row>
    <row r="160" spans="14:14">
      <c r="N160" s="114"/>
    </row>
    <row r="161" spans="14:14">
      <c r="N161" s="114"/>
    </row>
    <row r="162" spans="14:14">
      <c r="N162" s="114"/>
    </row>
    <row r="163" spans="14:14">
      <c r="N163" s="114"/>
    </row>
    <row r="164" spans="14:14">
      <c r="N164" s="114"/>
    </row>
    <row r="165" spans="14:14">
      <c r="N165" s="114"/>
    </row>
    <row r="166" spans="14:14">
      <c r="N166" s="114"/>
    </row>
    <row r="167" spans="14:14">
      <c r="N167" s="114"/>
    </row>
    <row r="168" spans="14:14">
      <c r="N168" s="114"/>
    </row>
    <row r="169" spans="14:14">
      <c r="N169" s="114"/>
    </row>
    <row r="170" spans="14:14">
      <c r="N170" s="114"/>
    </row>
    <row r="171" spans="14:14">
      <c r="N171" s="114"/>
    </row>
    <row r="172" spans="14:14">
      <c r="N172" s="114"/>
    </row>
    <row r="173" spans="14:14">
      <c r="N173" s="114"/>
    </row>
    <row r="174" spans="14:14">
      <c r="N174" s="114"/>
    </row>
    <row r="175" spans="14:14">
      <c r="N175" s="114"/>
    </row>
    <row r="176" spans="14:14">
      <c r="N176" s="114"/>
    </row>
    <row r="177" spans="14:14">
      <c r="N177" s="114"/>
    </row>
    <row r="178" spans="14:14">
      <c r="N178" s="114"/>
    </row>
    <row r="179" spans="14:14">
      <c r="N179" s="114"/>
    </row>
    <row r="180" spans="14:14">
      <c r="N180" s="114"/>
    </row>
    <row r="181" spans="14:14">
      <c r="N181" s="114"/>
    </row>
    <row r="182" spans="14:14">
      <c r="N182" s="114"/>
    </row>
    <row r="183" spans="14:14">
      <c r="N183" s="114"/>
    </row>
    <row r="184" spans="14:14">
      <c r="N184" s="114"/>
    </row>
    <row r="185" spans="14:14">
      <c r="N185" s="114"/>
    </row>
    <row r="186" spans="14:14">
      <c r="N186" s="114"/>
    </row>
    <row r="187" spans="14:14">
      <c r="N187" s="114"/>
    </row>
    <row r="188" spans="14:14">
      <c r="N188" s="114"/>
    </row>
    <row r="189" spans="14:14">
      <c r="N189" s="114"/>
    </row>
    <row r="190" spans="14:14">
      <c r="N190" s="114"/>
    </row>
    <row r="191" spans="14:14">
      <c r="N191" s="114"/>
    </row>
    <row r="192" spans="14:14">
      <c r="N192" s="114"/>
    </row>
    <row r="193" spans="14:14">
      <c r="N193" s="114"/>
    </row>
    <row r="194" spans="14:14">
      <c r="N194" s="114"/>
    </row>
    <row r="195" spans="14:14">
      <c r="N195" s="114"/>
    </row>
    <row r="196" spans="14:14">
      <c r="N196" s="114"/>
    </row>
    <row r="197" spans="14:14">
      <c r="N197" s="114"/>
    </row>
    <row r="198" spans="14:14">
      <c r="N198" s="114"/>
    </row>
    <row r="199" spans="14:14">
      <c r="N199" s="114"/>
    </row>
    <row r="200" spans="14:14">
      <c r="N200" s="114"/>
    </row>
    <row r="201" spans="14:14">
      <c r="N201" s="114"/>
    </row>
    <row r="202" spans="14:14">
      <c r="N202" s="114"/>
    </row>
    <row r="203" spans="14:14">
      <c r="N203" s="114"/>
    </row>
    <row r="204" spans="14:14">
      <c r="N204" s="114"/>
    </row>
    <row r="205" spans="14:14">
      <c r="N205" s="114"/>
    </row>
    <row r="206" spans="14:14">
      <c r="N206" s="114"/>
    </row>
    <row r="207" spans="14:14">
      <c r="N207" s="114"/>
    </row>
    <row r="208" spans="14:14">
      <c r="N208" s="114"/>
    </row>
    <row r="209" spans="14:14">
      <c r="N209" s="114"/>
    </row>
    <row r="210" spans="14:14">
      <c r="N210" s="114"/>
    </row>
    <row r="211" spans="14:14">
      <c r="N211" s="114"/>
    </row>
    <row r="212" spans="14:14">
      <c r="N212" s="114"/>
    </row>
    <row r="213" spans="14:14">
      <c r="N213" s="114"/>
    </row>
    <row r="214" spans="14:14">
      <c r="N214" s="114"/>
    </row>
    <row r="215" spans="14:14">
      <c r="N215" s="114"/>
    </row>
    <row r="216" spans="14:14">
      <c r="N216" s="114"/>
    </row>
    <row r="217" spans="14:14">
      <c r="N217" s="114"/>
    </row>
    <row r="218" spans="14:14">
      <c r="N218" s="114"/>
    </row>
    <row r="219" spans="14:14">
      <c r="N219" s="114"/>
    </row>
    <row r="220" spans="14:14">
      <c r="N220" s="114"/>
    </row>
    <row r="221" spans="14:14">
      <c r="N221" s="114"/>
    </row>
    <row r="222" spans="14:14">
      <c r="N222" s="114"/>
    </row>
    <row r="223" spans="14:14">
      <c r="N223" s="114"/>
    </row>
    <row r="224" spans="14:14">
      <c r="N224" s="114"/>
    </row>
    <row r="225" spans="14:14">
      <c r="N225" s="114"/>
    </row>
    <row r="226" spans="14:14">
      <c r="N226" s="114"/>
    </row>
    <row r="227" spans="14:14">
      <c r="N227" s="114"/>
    </row>
    <row r="228" spans="14:14">
      <c r="N228" s="114"/>
    </row>
    <row r="229" spans="14:14">
      <c r="N229" s="114"/>
    </row>
    <row r="230" spans="14:14">
      <c r="N230" s="114"/>
    </row>
    <row r="231" spans="14:14">
      <c r="N231" s="114"/>
    </row>
    <row r="232" spans="14:14">
      <c r="N232" s="114"/>
    </row>
    <row r="233" spans="14:14">
      <c r="N233" s="114"/>
    </row>
    <row r="234" spans="14:14">
      <c r="N234" s="114"/>
    </row>
    <row r="235" spans="14:14">
      <c r="N235" s="114"/>
    </row>
    <row r="236" spans="14:14">
      <c r="N236" s="114"/>
    </row>
    <row r="237" spans="14:14">
      <c r="N237" s="114"/>
    </row>
    <row r="238" spans="14:14">
      <c r="N238" s="114"/>
    </row>
    <row r="239" spans="14:14">
      <c r="N239" s="114"/>
    </row>
    <row r="240" spans="14:14">
      <c r="N240" s="114"/>
    </row>
    <row r="241" spans="14:14">
      <c r="N241" s="114"/>
    </row>
    <row r="242" spans="14:14">
      <c r="N242" s="114"/>
    </row>
    <row r="243" spans="14:14">
      <c r="N243" s="114"/>
    </row>
    <row r="244" spans="14:14">
      <c r="N244" s="114"/>
    </row>
    <row r="245" spans="14:14">
      <c r="N245" s="114"/>
    </row>
    <row r="246" spans="14:14">
      <c r="N246" s="114"/>
    </row>
    <row r="247" spans="14:14">
      <c r="N247" s="114"/>
    </row>
    <row r="248" spans="14:14">
      <c r="N248" s="114"/>
    </row>
    <row r="249" spans="14:14">
      <c r="N249" s="114"/>
    </row>
    <row r="250" spans="14:14">
      <c r="N250" s="114"/>
    </row>
    <row r="251" spans="14:14">
      <c r="N251" s="114"/>
    </row>
    <row r="252" spans="14:14">
      <c r="N252" s="114"/>
    </row>
    <row r="253" spans="14:14">
      <c r="N253" s="114"/>
    </row>
    <row r="254" spans="14:14">
      <c r="N254" s="114"/>
    </row>
    <row r="255" spans="14:14">
      <c r="N255" s="114"/>
    </row>
    <row r="256" spans="14:14">
      <c r="N256" s="114"/>
    </row>
    <row r="257" spans="14:14">
      <c r="N257" s="114"/>
    </row>
    <row r="258" spans="14:14">
      <c r="N258" s="114"/>
    </row>
    <row r="259" spans="14:14">
      <c r="N259" s="114"/>
    </row>
    <row r="260" spans="14:14">
      <c r="N260" s="114"/>
    </row>
    <row r="261" spans="14:14">
      <c r="N261" s="114"/>
    </row>
    <row r="262" spans="14:14">
      <c r="N262" s="114"/>
    </row>
    <row r="263" spans="14:14">
      <c r="N263" s="114"/>
    </row>
    <row r="264" spans="14:14">
      <c r="N264" s="114"/>
    </row>
    <row r="265" spans="14:14">
      <c r="N265" s="114"/>
    </row>
    <row r="266" spans="14:14">
      <c r="N266" s="114"/>
    </row>
    <row r="267" spans="14:14">
      <c r="N267" s="114"/>
    </row>
    <row r="268" spans="14:14">
      <c r="N268" s="114"/>
    </row>
    <row r="269" spans="14:14">
      <c r="N269" s="114"/>
    </row>
    <row r="270" spans="14:14">
      <c r="N270" s="114"/>
    </row>
    <row r="271" spans="14:14">
      <c r="N271" s="114"/>
    </row>
    <row r="272" spans="14:14">
      <c r="N272" s="114"/>
    </row>
    <row r="273" spans="14:14">
      <c r="N273" s="114"/>
    </row>
    <row r="274" spans="14:14">
      <c r="N274" s="114"/>
    </row>
    <row r="275" spans="14:14">
      <c r="N275" s="114"/>
    </row>
    <row r="276" spans="14:14">
      <c r="N276" s="114"/>
    </row>
    <row r="277" spans="14:14">
      <c r="N277" s="114"/>
    </row>
    <row r="278" spans="14:14">
      <c r="N278" s="114"/>
    </row>
    <row r="279" spans="14:14">
      <c r="N279" s="114"/>
    </row>
    <row r="280" spans="14:14">
      <c r="N280" s="114"/>
    </row>
    <row r="281" spans="14:14">
      <c r="N281" s="114"/>
    </row>
    <row r="282" spans="14:14">
      <c r="N282" s="114"/>
    </row>
    <row r="283" spans="14:14">
      <c r="N283" s="114"/>
    </row>
    <row r="284" spans="14:14">
      <c r="N284" s="114"/>
    </row>
    <row r="285" spans="14:14">
      <c r="N285" s="114"/>
    </row>
    <row r="286" spans="14:14">
      <c r="N286" s="114"/>
    </row>
    <row r="287" spans="14:14">
      <c r="N287" s="114"/>
    </row>
    <row r="288" spans="14:14">
      <c r="N288" s="114"/>
    </row>
    <row r="289" spans="14:14">
      <c r="N289" s="114"/>
    </row>
    <row r="290" spans="14:14">
      <c r="N290" s="114"/>
    </row>
    <row r="291" spans="14:14">
      <c r="N291" s="114"/>
    </row>
    <row r="292" spans="14:14">
      <c r="N292" s="114"/>
    </row>
    <row r="293" spans="14:14">
      <c r="N293" s="114"/>
    </row>
    <row r="294" spans="14:14">
      <c r="N294" s="114"/>
    </row>
    <row r="295" spans="14:14">
      <c r="N295" s="114"/>
    </row>
    <row r="296" spans="14:14">
      <c r="N296" s="114"/>
    </row>
    <row r="297" spans="14:14">
      <c r="N297" s="114"/>
    </row>
    <row r="298" spans="14:14">
      <c r="N298" s="114"/>
    </row>
    <row r="299" spans="14:14">
      <c r="N299" s="114"/>
    </row>
    <row r="300" spans="14:14">
      <c r="N300" s="114"/>
    </row>
    <row r="301" spans="14:14">
      <c r="N301" s="114"/>
    </row>
    <row r="302" spans="14:14">
      <c r="N302" s="114"/>
    </row>
    <row r="303" spans="14:14">
      <c r="N303" s="114"/>
    </row>
    <row r="304" spans="14:14">
      <c r="N304" s="114"/>
    </row>
    <row r="305" spans="14:14">
      <c r="N305" s="114"/>
    </row>
    <row r="306" spans="14:14">
      <c r="N306" s="114"/>
    </row>
    <row r="307" spans="14:14">
      <c r="N307" s="114"/>
    </row>
    <row r="308" spans="14:14">
      <c r="N308" s="114"/>
    </row>
    <row r="309" spans="14:14">
      <c r="N309" s="114"/>
    </row>
    <row r="310" spans="14:14">
      <c r="N310" s="114"/>
    </row>
    <row r="311" spans="14:14">
      <c r="N311" s="114"/>
    </row>
    <row r="312" spans="14:14">
      <c r="N312" s="114"/>
    </row>
    <row r="313" spans="14:14">
      <c r="N313" s="114"/>
    </row>
    <row r="314" spans="14:14">
      <c r="N314" s="114"/>
    </row>
    <row r="315" spans="14:14">
      <c r="N315" s="114"/>
    </row>
    <row r="316" spans="14:14">
      <c r="N316" s="114"/>
    </row>
    <row r="317" spans="14:14">
      <c r="N317" s="114"/>
    </row>
    <row r="318" spans="14:14">
      <c r="N318" s="114"/>
    </row>
    <row r="319" spans="14:14">
      <c r="N319" s="114"/>
    </row>
    <row r="320" spans="14:14">
      <c r="N320" s="114"/>
    </row>
    <row r="321" spans="14:14">
      <c r="N321" s="114"/>
    </row>
    <row r="322" spans="14:14">
      <c r="N322" s="114"/>
    </row>
    <row r="323" spans="14:14">
      <c r="N323" s="114"/>
    </row>
    <row r="324" spans="14:14">
      <c r="N324" s="114"/>
    </row>
    <row r="325" spans="14:14">
      <c r="N325" s="114"/>
    </row>
    <row r="326" spans="14:14">
      <c r="N326" s="114"/>
    </row>
    <row r="327" spans="14:14">
      <c r="N327" s="114"/>
    </row>
    <row r="328" spans="14:14">
      <c r="N328" s="114"/>
    </row>
    <row r="329" spans="14:14">
      <c r="N329" s="114"/>
    </row>
    <row r="330" spans="14:14">
      <c r="N330" s="114"/>
    </row>
    <row r="331" spans="14:14">
      <c r="N331" s="114"/>
    </row>
    <row r="332" spans="14:14">
      <c r="N332" s="114"/>
    </row>
    <row r="333" spans="14:14">
      <c r="N333" s="114"/>
    </row>
    <row r="334" spans="14:14">
      <c r="N334" s="114"/>
    </row>
    <row r="335" spans="14:14">
      <c r="N335" s="114"/>
    </row>
    <row r="336" spans="14:14">
      <c r="N336" s="114"/>
    </row>
    <row r="337" spans="14:14">
      <c r="N337" s="114"/>
    </row>
    <row r="338" spans="14:14">
      <c r="N338" s="114"/>
    </row>
    <row r="339" spans="14:14">
      <c r="N339" s="114"/>
    </row>
    <row r="340" spans="14:14">
      <c r="N340" s="114"/>
    </row>
    <row r="341" spans="14:14">
      <c r="N341" s="114"/>
    </row>
    <row r="342" spans="14:14">
      <c r="N342" s="114"/>
    </row>
    <row r="343" spans="14:14">
      <c r="N343" s="114"/>
    </row>
    <row r="344" spans="14:14">
      <c r="N344" s="114"/>
    </row>
    <row r="345" spans="14:14">
      <c r="N345" s="114"/>
    </row>
    <row r="346" spans="14:14">
      <c r="N346" s="114"/>
    </row>
    <row r="347" spans="14:14">
      <c r="N347" s="114"/>
    </row>
    <row r="348" spans="14:14">
      <c r="N348" s="114"/>
    </row>
    <row r="349" spans="14:14">
      <c r="N349" s="114"/>
    </row>
    <row r="350" spans="14:14">
      <c r="N350" s="114"/>
    </row>
    <row r="351" spans="14:14">
      <c r="N351" s="114"/>
    </row>
    <row r="352" spans="14:14">
      <c r="N352" s="114"/>
    </row>
    <row r="353" spans="14:14">
      <c r="N353" s="114"/>
    </row>
    <row r="354" spans="14:14">
      <c r="N354" s="114"/>
    </row>
    <row r="355" spans="14:14">
      <c r="N355" s="114"/>
    </row>
    <row r="356" spans="14:14">
      <c r="N356" s="114"/>
    </row>
    <row r="357" spans="14:14">
      <c r="N357" s="114"/>
    </row>
    <row r="358" spans="14:14">
      <c r="N358" s="114"/>
    </row>
    <row r="359" spans="14:14">
      <c r="N359" s="114"/>
    </row>
    <row r="360" spans="14:14">
      <c r="N360" s="114"/>
    </row>
    <row r="361" spans="14:14">
      <c r="N361" s="114"/>
    </row>
    <row r="362" spans="14:14">
      <c r="N362" s="114"/>
    </row>
    <row r="363" spans="14:14">
      <c r="N363" s="114"/>
    </row>
    <row r="364" spans="14:14">
      <c r="N364" s="114"/>
    </row>
  </sheetData>
  <sheetProtection selectLockedCells="1"/>
  <mergeCells count="11">
    <mergeCell ref="F16:J16"/>
    <mergeCell ref="F17:J17"/>
    <mergeCell ref="F18:J18"/>
    <mergeCell ref="F19:J19"/>
    <mergeCell ref="F86:J86"/>
    <mergeCell ref="F15:J15"/>
    <mergeCell ref="F3:H3"/>
    <mergeCell ref="F4:H4"/>
    <mergeCell ref="F6:H6"/>
    <mergeCell ref="F7:H7"/>
    <mergeCell ref="F14:J14"/>
  </mergeCells>
  <dataValidations count="1">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E18E53A2-5153-4E73-A67B-B16F2BD27B34}">
      <formula1>$D$100:$D$104</formula1>
    </dataValidation>
  </dataValidations>
  <pageMargins left="1.1811023622047245" right="0.78740157480314965" top="0.78740157480314965" bottom="0.78740157480314965" header="0.51181102362204722" footer="0.51181102362204722"/>
  <pageSetup paperSize="9" scale="62" orientation="portrait" verticalDpi="300" r:id="rId1"/>
  <headerFooter scaleWithDoc="0" alignWithMargins="0">
    <oddHeader>&amp;L&amp;"-,Regular"&amp;8&amp;F&amp;R&amp;"-,Regular"&amp;8&amp;A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8C4A-8029-4A22-B5AF-7D29F2338991}">
  <sheetPr codeName="Sheet2">
    <tabColor theme="0"/>
    <pageSetUpPr fitToPage="1"/>
  </sheetPr>
  <dimension ref="B1:CE52"/>
  <sheetViews>
    <sheetView showGridLines="0" showRowColHeaders="0" zoomScale="90" zoomScaleNormal="90" workbookViewId="0">
      <selection activeCell="H31" sqref="H31"/>
    </sheetView>
  </sheetViews>
  <sheetFormatPr defaultRowHeight="13.5"/>
  <cols>
    <col min="1" max="1" width="3.6640625" style="55" customWidth="1"/>
    <col min="2" max="2" width="2.1640625" style="55" customWidth="1"/>
    <col min="3" max="3" width="31.1640625" style="55" customWidth="1"/>
    <col min="4" max="4" width="45.6640625" style="55" customWidth="1"/>
    <col min="5" max="5" width="21.5" style="55" customWidth="1"/>
    <col min="6" max="14" width="9" style="55"/>
    <col min="15" max="15" width="9.25" style="55" customWidth="1"/>
    <col min="16" max="256" width="9" style="55"/>
    <col min="257" max="257" width="3.6640625" style="55" customWidth="1"/>
    <col min="258" max="258" width="2.1640625" style="55" customWidth="1"/>
    <col min="259" max="259" width="31.1640625" style="55" customWidth="1"/>
    <col min="260" max="260" width="45.6640625" style="55" customWidth="1"/>
    <col min="261" max="261" width="21.5" style="55" customWidth="1"/>
    <col min="262" max="270" width="9" style="55"/>
    <col min="271" max="271" width="9.25" style="55" customWidth="1"/>
    <col min="272" max="512" width="9" style="55"/>
    <col min="513" max="513" width="3.6640625" style="55" customWidth="1"/>
    <col min="514" max="514" width="2.1640625" style="55" customWidth="1"/>
    <col min="515" max="515" width="31.1640625" style="55" customWidth="1"/>
    <col min="516" max="516" width="45.6640625" style="55" customWidth="1"/>
    <col min="517" max="517" width="21.5" style="55" customWidth="1"/>
    <col min="518" max="526" width="9" style="55"/>
    <col min="527" max="527" width="9.25" style="55" customWidth="1"/>
    <col min="528" max="768" width="9" style="55"/>
    <col min="769" max="769" width="3.6640625" style="55" customWidth="1"/>
    <col min="770" max="770" width="2.1640625" style="55" customWidth="1"/>
    <col min="771" max="771" width="31.1640625" style="55" customWidth="1"/>
    <col min="772" max="772" width="45.6640625" style="55" customWidth="1"/>
    <col min="773" max="773" width="21.5" style="55" customWidth="1"/>
    <col min="774" max="782" width="9" style="55"/>
    <col min="783" max="783" width="9.25" style="55" customWidth="1"/>
    <col min="784" max="1024" width="9" style="55"/>
    <col min="1025" max="1025" width="3.6640625" style="55" customWidth="1"/>
    <col min="1026" max="1026" width="2.1640625" style="55" customWidth="1"/>
    <col min="1027" max="1027" width="31.1640625" style="55" customWidth="1"/>
    <col min="1028" max="1028" width="45.6640625" style="55" customWidth="1"/>
    <col min="1029" max="1029" width="21.5" style="55" customWidth="1"/>
    <col min="1030" max="1038" width="9" style="55"/>
    <col min="1039" max="1039" width="9.25" style="55" customWidth="1"/>
    <col min="1040" max="1280" width="9" style="55"/>
    <col min="1281" max="1281" width="3.6640625" style="55" customWidth="1"/>
    <col min="1282" max="1282" width="2.1640625" style="55" customWidth="1"/>
    <col min="1283" max="1283" width="31.1640625" style="55" customWidth="1"/>
    <col min="1284" max="1284" width="45.6640625" style="55" customWidth="1"/>
    <col min="1285" max="1285" width="21.5" style="55" customWidth="1"/>
    <col min="1286" max="1294" width="9" style="55"/>
    <col min="1295" max="1295" width="9.25" style="55" customWidth="1"/>
    <col min="1296" max="1536" width="9" style="55"/>
    <col min="1537" max="1537" width="3.6640625" style="55" customWidth="1"/>
    <col min="1538" max="1538" width="2.1640625" style="55" customWidth="1"/>
    <col min="1539" max="1539" width="31.1640625" style="55" customWidth="1"/>
    <col min="1540" max="1540" width="45.6640625" style="55" customWidth="1"/>
    <col min="1541" max="1541" width="21.5" style="55" customWidth="1"/>
    <col min="1542" max="1550" width="9" style="55"/>
    <col min="1551" max="1551" width="9.25" style="55" customWidth="1"/>
    <col min="1552" max="1792" width="9" style="55"/>
    <col min="1793" max="1793" width="3.6640625" style="55" customWidth="1"/>
    <col min="1794" max="1794" width="2.1640625" style="55" customWidth="1"/>
    <col min="1795" max="1795" width="31.1640625" style="55" customWidth="1"/>
    <col min="1796" max="1796" width="45.6640625" style="55" customWidth="1"/>
    <col min="1797" max="1797" width="21.5" style="55" customWidth="1"/>
    <col min="1798" max="1806" width="9" style="55"/>
    <col min="1807" max="1807" width="9.25" style="55" customWidth="1"/>
    <col min="1808" max="2048" width="9" style="55"/>
    <col min="2049" max="2049" width="3.6640625" style="55" customWidth="1"/>
    <col min="2050" max="2050" width="2.1640625" style="55" customWidth="1"/>
    <col min="2051" max="2051" width="31.1640625" style="55" customWidth="1"/>
    <col min="2052" max="2052" width="45.6640625" style="55" customWidth="1"/>
    <col min="2053" max="2053" width="21.5" style="55" customWidth="1"/>
    <col min="2054" max="2062" width="9" style="55"/>
    <col min="2063" max="2063" width="9.25" style="55" customWidth="1"/>
    <col min="2064" max="2304" width="9" style="55"/>
    <col min="2305" max="2305" width="3.6640625" style="55" customWidth="1"/>
    <col min="2306" max="2306" width="2.1640625" style="55" customWidth="1"/>
    <col min="2307" max="2307" width="31.1640625" style="55" customWidth="1"/>
    <col min="2308" max="2308" width="45.6640625" style="55" customWidth="1"/>
    <col min="2309" max="2309" width="21.5" style="55" customWidth="1"/>
    <col min="2310" max="2318" width="9" style="55"/>
    <col min="2319" max="2319" width="9.25" style="55" customWidth="1"/>
    <col min="2320" max="2560" width="9" style="55"/>
    <col min="2561" max="2561" width="3.6640625" style="55" customWidth="1"/>
    <col min="2562" max="2562" width="2.1640625" style="55" customWidth="1"/>
    <col min="2563" max="2563" width="31.1640625" style="55" customWidth="1"/>
    <col min="2564" max="2564" width="45.6640625" style="55" customWidth="1"/>
    <col min="2565" max="2565" width="21.5" style="55" customWidth="1"/>
    <col min="2566" max="2574" width="9" style="55"/>
    <col min="2575" max="2575" width="9.25" style="55" customWidth="1"/>
    <col min="2576" max="2816" width="9" style="55"/>
    <col min="2817" max="2817" width="3.6640625" style="55" customWidth="1"/>
    <col min="2818" max="2818" width="2.1640625" style="55" customWidth="1"/>
    <col min="2819" max="2819" width="31.1640625" style="55" customWidth="1"/>
    <col min="2820" max="2820" width="45.6640625" style="55" customWidth="1"/>
    <col min="2821" max="2821" width="21.5" style="55" customWidth="1"/>
    <col min="2822" max="2830" width="9" style="55"/>
    <col min="2831" max="2831" width="9.25" style="55" customWidth="1"/>
    <col min="2832" max="3072" width="9" style="55"/>
    <col min="3073" max="3073" width="3.6640625" style="55" customWidth="1"/>
    <col min="3074" max="3074" width="2.1640625" style="55" customWidth="1"/>
    <col min="3075" max="3075" width="31.1640625" style="55" customWidth="1"/>
    <col min="3076" max="3076" width="45.6640625" style="55" customWidth="1"/>
    <col min="3077" max="3077" width="21.5" style="55" customWidth="1"/>
    <col min="3078" max="3086" width="9" style="55"/>
    <col min="3087" max="3087" width="9.25" style="55" customWidth="1"/>
    <col min="3088" max="3328" width="9" style="55"/>
    <col min="3329" max="3329" width="3.6640625" style="55" customWidth="1"/>
    <col min="3330" max="3330" width="2.1640625" style="55" customWidth="1"/>
    <col min="3331" max="3331" width="31.1640625" style="55" customWidth="1"/>
    <col min="3332" max="3332" width="45.6640625" style="55" customWidth="1"/>
    <col min="3333" max="3333" width="21.5" style="55" customWidth="1"/>
    <col min="3334" max="3342" width="9" style="55"/>
    <col min="3343" max="3343" width="9.25" style="55" customWidth="1"/>
    <col min="3344" max="3584" width="9" style="55"/>
    <col min="3585" max="3585" width="3.6640625" style="55" customWidth="1"/>
    <col min="3586" max="3586" width="2.1640625" style="55" customWidth="1"/>
    <col min="3587" max="3587" width="31.1640625" style="55" customWidth="1"/>
    <col min="3588" max="3588" width="45.6640625" style="55" customWidth="1"/>
    <col min="3589" max="3589" width="21.5" style="55" customWidth="1"/>
    <col min="3590" max="3598" width="9" style="55"/>
    <col min="3599" max="3599" width="9.25" style="55" customWidth="1"/>
    <col min="3600" max="3840" width="9" style="55"/>
    <col min="3841" max="3841" width="3.6640625" style="55" customWidth="1"/>
    <col min="3842" max="3842" width="2.1640625" style="55" customWidth="1"/>
    <col min="3843" max="3843" width="31.1640625" style="55" customWidth="1"/>
    <col min="3844" max="3844" width="45.6640625" style="55" customWidth="1"/>
    <col min="3845" max="3845" width="21.5" style="55" customWidth="1"/>
    <col min="3846" max="3854" width="9" style="55"/>
    <col min="3855" max="3855" width="9.25" style="55" customWidth="1"/>
    <col min="3856" max="4096" width="9" style="55"/>
    <col min="4097" max="4097" width="3.6640625" style="55" customWidth="1"/>
    <col min="4098" max="4098" width="2.1640625" style="55" customWidth="1"/>
    <col min="4099" max="4099" width="31.1640625" style="55" customWidth="1"/>
    <col min="4100" max="4100" width="45.6640625" style="55" customWidth="1"/>
    <col min="4101" max="4101" width="21.5" style="55" customWidth="1"/>
    <col min="4102" max="4110" width="9" style="55"/>
    <col min="4111" max="4111" width="9.25" style="55" customWidth="1"/>
    <col min="4112" max="4352" width="9" style="55"/>
    <col min="4353" max="4353" width="3.6640625" style="55" customWidth="1"/>
    <col min="4354" max="4354" width="2.1640625" style="55" customWidth="1"/>
    <col min="4355" max="4355" width="31.1640625" style="55" customWidth="1"/>
    <col min="4356" max="4356" width="45.6640625" style="55" customWidth="1"/>
    <col min="4357" max="4357" width="21.5" style="55" customWidth="1"/>
    <col min="4358" max="4366" width="9" style="55"/>
    <col min="4367" max="4367" width="9.25" style="55" customWidth="1"/>
    <col min="4368" max="4608" width="9" style="55"/>
    <col min="4609" max="4609" width="3.6640625" style="55" customWidth="1"/>
    <col min="4610" max="4610" width="2.1640625" style="55" customWidth="1"/>
    <col min="4611" max="4611" width="31.1640625" style="55" customWidth="1"/>
    <col min="4612" max="4612" width="45.6640625" style="55" customWidth="1"/>
    <col min="4613" max="4613" width="21.5" style="55" customWidth="1"/>
    <col min="4614" max="4622" width="9" style="55"/>
    <col min="4623" max="4623" width="9.25" style="55" customWidth="1"/>
    <col min="4624" max="4864" width="9" style="55"/>
    <col min="4865" max="4865" width="3.6640625" style="55" customWidth="1"/>
    <col min="4866" max="4866" width="2.1640625" style="55" customWidth="1"/>
    <col min="4867" max="4867" width="31.1640625" style="55" customWidth="1"/>
    <col min="4868" max="4868" width="45.6640625" style="55" customWidth="1"/>
    <col min="4869" max="4869" width="21.5" style="55" customWidth="1"/>
    <col min="4870" max="4878" width="9" style="55"/>
    <col min="4879" max="4879" width="9.25" style="55" customWidth="1"/>
    <col min="4880" max="5120" width="9" style="55"/>
    <col min="5121" max="5121" width="3.6640625" style="55" customWidth="1"/>
    <col min="5122" max="5122" width="2.1640625" style="55" customWidth="1"/>
    <col min="5123" max="5123" width="31.1640625" style="55" customWidth="1"/>
    <col min="5124" max="5124" width="45.6640625" style="55" customWidth="1"/>
    <col min="5125" max="5125" width="21.5" style="55" customWidth="1"/>
    <col min="5126" max="5134" width="9" style="55"/>
    <col min="5135" max="5135" width="9.25" style="55" customWidth="1"/>
    <col min="5136" max="5376" width="9" style="55"/>
    <col min="5377" max="5377" width="3.6640625" style="55" customWidth="1"/>
    <col min="5378" max="5378" width="2.1640625" style="55" customWidth="1"/>
    <col min="5379" max="5379" width="31.1640625" style="55" customWidth="1"/>
    <col min="5380" max="5380" width="45.6640625" style="55" customWidth="1"/>
    <col min="5381" max="5381" width="21.5" style="55" customWidth="1"/>
    <col min="5382" max="5390" width="9" style="55"/>
    <col min="5391" max="5391" width="9.25" style="55" customWidth="1"/>
    <col min="5392" max="5632" width="9" style="55"/>
    <col min="5633" max="5633" width="3.6640625" style="55" customWidth="1"/>
    <col min="5634" max="5634" width="2.1640625" style="55" customWidth="1"/>
    <col min="5635" max="5635" width="31.1640625" style="55" customWidth="1"/>
    <col min="5636" max="5636" width="45.6640625" style="55" customWidth="1"/>
    <col min="5637" max="5637" width="21.5" style="55" customWidth="1"/>
    <col min="5638" max="5646" width="9" style="55"/>
    <col min="5647" max="5647" width="9.25" style="55" customWidth="1"/>
    <col min="5648" max="5888" width="9" style="55"/>
    <col min="5889" max="5889" width="3.6640625" style="55" customWidth="1"/>
    <col min="5890" max="5890" width="2.1640625" style="55" customWidth="1"/>
    <col min="5891" max="5891" width="31.1640625" style="55" customWidth="1"/>
    <col min="5892" max="5892" width="45.6640625" style="55" customWidth="1"/>
    <col min="5893" max="5893" width="21.5" style="55" customWidth="1"/>
    <col min="5894" max="5902" width="9" style="55"/>
    <col min="5903" max="5903" width="9.25" style="55" customWidth="1"/>
    <col min="5904" max="6144" width="9" style="55"/>
    <col min="6145" max="6145" width="3.6640625" style="55" customWidth="1"/>
    <col min="6146" max="6146" width="2.1640625" style="55" customWidth="1"/>
    <col min="6147" max="6147" width="31.1640625" style="55" customWidth="1"/>
    <col min="6148" max="6148" width="45.6640625" style="55" customWidth="1"/>
    <col min="6149" max="6149" width="21.5" style="55" customWidth="1"/>
    <col min="6150" max="6158" width="9" style="55"/>
    <col min="6159" max="6159" width="9.25" style="55" customWidth="1"/>
    <col min="6160" max="6400" width="9" style="55"/>
    <col min="6401" max="6401" width="3.6640625" style="55" customWidth="1"/>
    <col min="6402" max="6402" width="2.1640625" style="55" customWidth="1"/>
    <col min="6403" max="6403" width="31.1640625" style="55" customWidth="1"/>
    <col min="6404" max="6404" width="45.6640625" style="55" customWidth="1"/>
    <col min="6405" max="6405" width="21.5" style="55" customWidth="1"/>
    <col min="6406" max="6414" width="9" style="55"/>
    <col min="6415" max="6415" width="9.25" style="55" customWidth="1"/>
    <col min="6416" max="6656" width="9" style="55"/>
    <col min="6657" max="6657" width="3.6640625" style="55" customWidth="1"/>
    <col min="6658" max="6658" width="2.1640625" style="55" customWidth="1"/>
    <col min="6659" max="6659" width="31.1640625" style="55" customWidth="1"/>
    <col min="6660" max="6660" width="45.6640625" style="55" customWidth="1"/>
    <col min="6661" max="6661" width="21.5" style="55" customWidth="1"/>
    <col min="6662" max="6670" width="9" style="55"/>
    <col min="6671" max="6671" width="9.25" style="55" customWidth="1"/>
    <col min="6672" max="6912" width="9" style="55"/>
    <col min="6913" max="6913" width="3.6640625" style="55" customWidth="1"/>
    <col min="6914" max="6914" width="2.1640625" style="55" customWidth="1"/>
    <col min="6915" max="6915" width="31.1640625" style="55" customWidth="1"/>
    <col min="6916" max="6916" width="45.6640625" style="55" customWidth="1"/>
    <col min="6917" max="6917" width="21.5" style="55" customWidth="1"/>
    <col min="6918" max="6926" width="9" style="55"/>
    <col min="6927" max="6927" width="9.25" style="55" customWidth="1"/>
    <col min="6928" max="7168" width="9" style="55"/>
    <col min="7169" max="7169" width="3.6640625" style="55" customWidth="1"/>
    <col min="7170" max="7170" width="2.1640625" style="55" customWidth="1"/>
    <col min="7171" max="7171" width="31.1640625" style="55" customWidth="1"/>
    <col min="7172" max="7172" width="45.6640625" style="55" customWidth="1"/>
    <col min="7173" max="7173" width="21.5" style="55" customWidth="1"/>
    <col min="7174" max="7182" width="9" style="55"/>
    <col min="7183" max="7183" width="9.25" style="55" customWidth="1"/>
    <col min="7184" max="7424" width="9" style="55"/>
    <col min="7425" max="7425" width="3.6640625" style="55" customWidth="1"/>
    <col min="7426" max="7426" width="2.1640625" style="55" customWidth="1"/>
    <col min="7427" max="7427" width="31.1640625" style="55" customWidth="1"/>
    <col min="7428" max="7428" width="45.6640625" style="55" customWidth="1"/>
    <col min="7429" max="7429" width="21.5" style="55" customWidth="1"/>
    <col min="7430" max="7438" width="9" style="55"/>
    <col min="7439" max="7439" width="9.25" style="55" customWidth="1"/>
    <col min="7440" max="7680" width="9" style="55"/>
    <col min="7681" max="7681" width="3.6640625" style="55" customWidth="1"/>
    <col min="7682" max="7682" width="2.1640625" style="55" customWidth="1"/>
    <col min="7683" max="7683" width="31.1640625" style="55" customWidth="1"/>
    <col min="7684" max="7684" width="45.6640625" style="55" customWidth="1"/>
    <col min="7685" max="7685" width="21.5" style="55" customWidth="1"/>
    <col min="7686" max="7694" width="9" style="55"/>
    <col min="7695" max="7695" width="9.25" style="55" customWidth="1"/>
    <col min="7696" max="7936" width="9" style="55"/>
    <col min="7937" max="7937" width="3.6640625" style="55" customWidth="1"/>
    <col min="7938" max="7938" width="2.1640625" style="55" customWidth="1"/>
    <col min="7939" max="7939" width="31.1640625" style="55" customWidth="1"/>
    <col min="7940" max="7940" width="45.6640625" style="55" customWidth="1"/>
    <col min="7941" max="7941" width="21.5" style="55" customWidth="1"/>
    <col min="7942" max="7950" width="9" style="55"/>
    <col min="7951" max="7951" width="9.25" style="55" customWidth="1"/>
    <col min="7952" max="8192" width="9" style="55"/>
    <col min="8193" max="8193" width="3.6640625" style="55" customWidth="1"/>
    <col min="8194" max="8194" width="2.1640625" style="55" customWidth="1"/>
    <col min="8195" max="8195" width="31.1640625" style="55" customWidth="1"/>
    <col min="8196" max="8196" width="45.6640625" style="55" customWidth="1"/>
    <col min="8197" max="8197" width="21.5" style="55" customWidth="1"/>
    <col min="8198" max="8206" width="9" style="55"/>
    <col min="8207" max="8207" width="9.25" style="55" customWidth="1"/>
    <col min="8208" max="8448" width="9" style="55"/>
    <col min="8449" max="8449" width="3.6640625" style="55" customWidth="1"/>
    <col min="8450" max="8450" width="2.1640625" style="55" customWidth="1"/>
    <col min="8451" max="8451" width="31.1640625" style="55" customWidth="1"/>
    <col min="8452" max="8452" width="45.6640625" style="55" customWidth="1"/>
    <col min="8453" max="8453" width="21.5" style="55" customWidth="1"/>
    <col min="8454" max="8462" width="9" style="55"/>
    <col min="8463" max="8463" width="9.25" style="55" customWidth="1"/>
    <col min="8464" max="8704" width="9" style="55"/>
    <col min="8705" max="8705" width="3.6640625" style="55" customWidth="1"/>
    <col min="8706" max="8706" width="2.1640625" style="55" customWidth="1"/>
    <col min="8707" max="8707" width="31.1640625" style="55" customWidth="1"/>
    <col min="8708" max="8708" width="45.6640625" style="55" customWidth="1"/>
    <col min="8709" max="8709" width="21.5" style="55" customWidth="1"/>
    <col min="8710" max="8718" width="9" style="55"/>
    <col min="8719" max="8719" width="9.25" style="55" customWidth="1"/>
    <col min="8720" max="8960" width="9" style="55"/>
    <col min="8961" max="8961" width="3.6640625" style="55" customWidth="1"/>
    <col min="8962" max="8962" width="2.1640625" style="55" customWidth="1"/>
    <col min="8963" max="8963" width="31.1640625" style="55" customWidth="1"/>
    <col min="8964" max="8964" width="45.6640625" style="55" customWidth="1"/>
    <col min="8965" max="8965" width="21.5" style="55" customWidth="1"/>
    <col min="8966" max="8974" width="9" style="55"/>
    <col min="8975" max="8975" width="9.25" style="55" customWidth="1"/>
    <col min="8976" max="9216" width="9" style="55"/>
    <col min="9217" max="9217" width="3.6640625" style="55" customWidth="1"/>
    <col min="9218" max="9218" width="2.1640625" style="55" customWidth="1"/>
    <col min="9219" max="9219" width="31.1640625" style="55" customWidth="1"/>
    <col min="9220" max="9220" width="45.6640625" style="55" customWidth="1"/>
    <col min="9221" max="9221" width="21.5" style="55" customWidth="1"/>
    <col min="9222" max="9230" width="9" style="55"/>
    <col min="9231" max="9231" width="9.25" style="55" customWidth="1"/>
    <col min="9232" max="9472" width="9" style="55"/>
    <col min="9473" max="9473" width="3.6640625" style="55" customWidth="1"/>
    <col min="9474" max="9474" width="2.1640625" style="55" customWidth="1"/>
    <col min="9475" max="9475" width="31.1640625" style="55" customWidth="1"/>
    <col min="9476" max="9476" width="45.6640625" style="55" customWidth="1"/>
    <col min="9477" max="9477" width="21.5" style="55" customWidth="1"/>
    <col min="9478" max="9486" width="9" style="55"/>
    <col min="9487" max="9487" width="9.25" style="55" customWidth="1"/>
    <col min="9488" max="9728" width="9" style="55"/>
    <col min="9729" max="9729" width="3.6640625" style="55" customWidth="1"/>
    <col min="9730" max="9730" width="2.1640625" style="55" customWidth="1"/>
    <col min="9731" max="9731" width="31.1640625" style="55" customWidth="1"/>
    <col min="9732" max="9732" width="45.6640625" style="55" customWidth="1"/>
    <col min="9733" max="9733" width="21.5" style="55" customWidth="1"/>
    <col min="9734" max="9742" width="9" style="55"/>
    <col min="9743" max="9743" width="9.25" style="55" customWidth="1"/>
    <col min="9744" max="9984" width="9" style="55"/>
    <col min="9985" max="9985" width="3.6640625" style="55" customWidth="1"/>
    <col min="9986" max="9986" width="2.1640625" style="55" customWidth="1"/>
    <col min="9987" max="9987" width="31.1640625" style="55" customWidth="1"/>
    <col min="9988" max="9988" width="45.6640625" style="55" customWidth="1"/>
    <col min="9989" max="9989" width="21.5" style="55" customWidth="1"/>
    <col min="9990" max="9998" width="9" style="55"/>
    <col min="9999" max="9999" width="9.25" style="55" customWidth="1"/>
    <col min="10000" max="10240" width="9" style="55"/>
    <col min="10241" max="10241" width="3.6640625" style="55" customWidth="1"/>
    <col min="10242" max="10242" width="2.1640625" style="55" customWidth="1"/>
    <col min="10243" max="10243" width="31.1640625" style="55" customWidth="1"/>
    <col min="10244" max="10244" width="45.6640625" style="55" customWidth="1"/>
    <col min="10245" max="10245" width="21.5" style="55" customWidth="1"/>
    <col min="10246" max="10254" width="9" style="55"/>
    <col min="10255" max="10255" width="9.25" style="55" customWidth="1"/>
    <col min="10256" max="10496" width="9" style="55"/>
    <col min="10497" max="10497" width="3.6640625" style="55" customWidth="1"/>
    <col min="10498" max="10498" width="2.1640625" style="55" customWidth="1"/>
    <col min="10499" max="10499" width="31.1640625" style="55" customWidth="1"/>
    <col min="10500" max="10500" width="45.6640625" style="55" customWidth="1"/>
    <col min="10501" max="10501" width="21.5" style="55" customWidth="1"/>
    <col min="10502" max="10510" width="9" style="55"/>
    <col min="10511" max="10511" width="9.25" style="55" customWidth="1"/>
    <col min="10512" max="10752" width="9" style="55"/>
    <col min="10753" max="10753" width="3.6640625" style="55" customWidth="1"/>
    <col min="10754" max="10754" width="2.1640625" style="55" customWidth="1"/>
    <col min="10755" max="10755" width="31.1640625" style="55" customWidth="1"/>
    <col min="10756" max="10756" width="45.6640625" style="55" customWidth="1"/>
    <col min="10757" max="10757" width="21.5" style="55" customWidth="1"/>
    <col min="10758" max="10766" width="9" style="55"/>
    <col min="10767" max="10767" width="9.25" style="55" customWidth="1"/>
    <col min="10768" max="11008" width="9" style="55"/>
    <col min="11009" max="11009" width="3.6640625" style="55" customWidth="1"/>
    <col min="11010" max="11010" width="2.1640625" style="55" customWidth="1"/>
    <col min="11011" max="11011" width="31.1640625" style="55" customWidth="1"/>
    <col min="11012" max="11012" width="45.6640625" style="55" customWidth="1"/>
    <col min="11013" max="11013" width="21.5" style="55" customWidth="1"/>
    <col min="11014" max="11022" width="9" style="55"/>
    <col min="11023" max="11023" width="9.25" style="55" customWidth="1"/>
    <col min="11024" max="11264" width="9" style="55"/>
    <col min="11265" max="11265" width="3.6640625" style="55" customWidth="1"/>
    <col min="11266" max="11266" width="2.1640625" style="55" customWidth="1"/>
    <col min="11267" max="11267" width="31.1640625" style="55" customWidth="1"/>
    <col min="11268" max="11268" width="45.6640625" style="55" customWidth="1"/>
    <col min="11269" max="11269" width="21.5" style="55" customWidth="1"/>
    <col min="11270" max="11278" width="9" style="55"/>
    <col min="11279" max="11279" width="9.25" style="55" customWidth="1"/>
    <col min="11280" max="11520" width="9" style="55"/>
    <col min="11521" max="11521" width="3.6640625" style="55" customWidth="1"/>
    <col min="11522" max="11522" width="2.1640625" style="55" customWidth="1"/>
    <col min="11523" max="11523" width="31.1640625" style="55" customWidth="1"/>
    <col min="11524" max="11524" width="45.6640625" style="55" customWidth="1"/>
    <col min="11525" max="11525" width="21.5" style="55" customWidth="1"/>
    <col min="11526" max="11534" width="9" style="55"/>
    <col min="11535" max="11535" width="9.25" style="55" customWidth="1"/>
    <col min="11536" max="11776" width="9" style="55"/>
    <col min="11777" max="11777" width="3.6640625" style="55" customWidth="1"/>
    <col min="11778" max="11778" width="2.1640625" style="55" customWidth="1"/>
    <col min="11779" max="11779" width="31.1640625" style="55" customWidth="1"/>
    <col min="11780" max="11780" width="45.6640625" style="55" customWidth="1"/>
    <col min="11781" max="11781" width="21.5" style="55" customWidth="1"/>
    <col min="11782" max="11790" width="9" style="55"/>
    <col min="11791" max="11791" width="9.25" style="55" customWidth="1"/>
    <col min="11792" max="12032" width="9" style="55"/>
    <col min="12033" max="12033" width="3.6640625" style="55" customWidth="1"/>
    <col min="12034" max="12034" width="2.1640625" style="55" customWidth="1"/>
    <col min="12035" max="12035" width="31.1640625" style="55" customWidth="1"/>
    <col min="12036" max="12036" width="45.6640625" style="55" customWidth="1"/>
    <col min="12037" max="12037" width="21.5" style="55" customWidth="1"/>
    <col min="12038" max="12046" width="9" style="55"/>
    <col min="12047" max="12047" width="9.25" style="55" customWidth="1"/>
    <col min="12048" max="12288" width="9" style="55"/>
    <col min="12289" max="12289" width="3.6640625" style="55" customWidth="1"/>
    <col min="12290" max="12290" width="2.1640625" style="55" customWidth="1"/>
    <col min="12291" max="12291" width="31.1640625" style="55" customWidth="1"/>
    <col min="12292" max="12292" width="45.6640625" style="55" customWidth="1"/>
    <col min="12293" max="12293" width="21.5" style="55" customWidth="1"/>
    <col min="12294" max="12302" width="9" style="55"/>
    <col min="12303" max="12303" width="9.25" style="55" customWidth="1"/>
    <col min="12304" max="12544" width="9" style="55"/>
    <col min="12545" max="12545" width="3.6640625" style="55" customWidth="1"/>
    <col min="12546" max="12546" width="2.1640625" style="55" customWidth="1"/>
    <col min="12547" max="12547" width="31.1640625" style="55" customWidth="1"/>
    <col min="12548" max="12548" width="45.6640625" style="55" customWidth="1"/>
    <col min="12549" max="12549" width="21.5" style="55" customWidth="1"/>
    <col min="12550" max="12558" width="9" style="55"/>
    <col min="12559" max="12559" width="9.25" style="55" customWidth="1"/>
    <col min="12560" max="12800" width="9" style="55"/>
    <col min="12801" max="12801" width="3.6640625" style="55" customWidth="1"/>
    <col min="12802" max="12802" width="2.1640625" style="55" customWidth="1"/>
    <col min="12803" max="12803" width="31.1640625" style="55" customWidth="1"/>
    <col min="12804" max="12804" width="45.6640625" style="55" customWidth="1"/>
    <col min="12805" max="12805" width="21.5" style="55" customWidth="1"/>
    <col min="12806" max="12814" width="9" style="55"/>
    <col min="12815" max="12815" width="9.25" style="55" customWidth="1"/>
    <col min="12816" max="13056" width="9" style="55"/>
    <col min="13057" max="13057" width="3.6640625" style="55" customWidth="1"/>
    <col min="13058" max="13058" width="2.1640625" style="55" customWidth="1"/>
    <col min="13059" max="13059" width="31.1640625" style="55" customWidth="1"/>
    <col min="13060" max="13060" width="45.6640625" style="55" customWidth="1"/>
    <col min="13061" max="13061" width="21.5" style="55" customWidth="1"/>
    <col min="13062" max="13070" width="9" style="55"/>
    <col min="13071" max="13071" width="9.25" style="55" customWidth="1"/>
    <col min="13072" max="13312" width="9" style="55"/>
    <col min="13313" max="13313" width="3.6640625" style="55" customWidth="1"/>
    <col min="13314" max="13314" width="2.1640625" style="55" customWidth="1"/>
    <col min="13315" max="13315" width="31.1640625" style="55" customWidth="1"/>
    <col min="13316" max="13316" width="45.6640625" style="55" customWidth="1"/>
    <col min="13317" max="13317" width="21.5" style="55" customWidth="1"/>
    <col min="13318" max="13326" width="9" style="55"/>
    <col min="13327" max="13327" width="9.25" style="55" customWidth="1"/>
    <col min="13328" max="13568" width="9" style="55"/>
    <col min="13569" max="13569" width="3.6640625" style="55" customWidth="1"/>
    <col min="13570" max="13570" width="2.1640625" style="55" customWidth="1"/>
    <col min="13571" max="13571" width="31.1640625" style="55" customWidth="1"/>
    <col min="13572" max="13572" width="45.6640625" style="55" customWidth="1"/>
    <col min="13573" max="13573" width="21.5" style="55" customWidth="1"/>
    <col min="13574" max="13582" width="9" style="55"/>
    <col min="13583" max="13583" width="9.25" style="55" customWidth="1"/>
    <col min="13584" max="13824" width="9" style="55"/>
    <col min="13825" max="13825" width="3.6640625" style="55" customWidth="1"/>
    <col min="13826" max="13826" width="2.1640625" style="55" customWidth="1"/>
    <col min="13827" max="13827" width="31.1640625" style="55" customWidth="1"/>
    <col min="13828" max="13828" width="45.6640625" style="55" customWidth="1"/>
    <col min="13829" max="13829" width="21.5" style="55" customWidth="1"/>
    <col min="13830" max="13838" width="9" style="55"/>
    <col min="13839" max="13839" width="9.25" style="55" customWidth="1"/>
    <col min="13840" max="14080" width="9" style="55"/>
    <col min="14081" max="14081" width="3.6640625" style="55" customWidth="1"/>
    <col min="14082" max="14082" width="2.1640625" style="55" customWidth="1"/>
    <col min="14083" max="14083" width="31.1640625" style="55" customWidth="1"/>
    <col min="14084" max="14084" width="45.6640625" style="55" customWidth="1"/>
    <col min="14085" max="14085" width="21.5" style="55" customWidth="1"/>
    <col min="14086" max="14094" width="9" style="55"/>
    <col min="14095" max="14095" width="9.25" style="55" customWidth="1"/>
    <col min="14096" max="14336" width="9" style="55"/>
    <col min="14337" max="14337" width="3.6640625" style="55" customWidth="1"/>
    <col min="14338" max="14338" width="2.1640625" style="55" customWidth="1"/>
    <col min="14339" max="14339" width="31.1640625" style="55" customWidth="1"/>
    <col min="14340" max="14340" width="45.6640625" style="55" customWidth="1"/>
    <col min="14341" max="14341" width="21.5" style="55" customWidth="1"/>
    <col min="14342" max="14350" width="9" style="55"/>
    <col min="14351" max="14351" width="9.25" style="55" customWidth="1"/>
    <col min="14352" max="14592" width="9" style="55"/>
    <col min="14593" max="14593" width="3.6640625" style="55" customWidth="1"/>
    <col min="14594" max="14594" width="2.1640625" style="55" customWidth="1"/>
    <col min="14595" max="14595" width="31.1640625" style="55" customWidth="1"/>
    <col min="14596" max="14596" width="45.6640625" style="55" customWidth="1"/>
    <col min="14597" max="14597" width="21.5" style="55" customWidth="1"/>
    <col min="14598" max="14606" width="9" style="55"/>
    <col min="14607" max="14607" width="9.25" style="55" customWidth="1"/>
    <col min="14608" max="14848" width="9" style="55"/>
    <col min="14849" max="14849" width="3.6640625" style="55" customWidth="1"/>
    <col min="14850" max="14850" width="2.1640625" style="55" customWidth="1"/>
    <col min="14851" max="14851" width="31.1640625" style="55" customWidth="1"/>
    <col min="14852" max="14852" width="45.6640625" style="55" customWidth="1"/>
    <col min="14853" max="14853" width="21.5" style="55" customWidth="1"/>
    <col min="14854" max="14862" width="9" style="55"/>
    <col min="14863" max="14863" width="9.25" style="55" customWidth="1"/>
    <col min="14864" max="15104" width="9" style="55"/>
    <col min="15105" max="15105" width="3.6640625" style="55" customWidth="1"/>
    <col min="15106" max="15106" width="2.1640625" style="55" customWidth="1"/>
    <col min="15107" max="15107" width="31.1640625" style="55" customWidth="1"/>
    <col min="15108" max="15108" width="45.6640625" style="55" customWidth="1"/>
    <col min="15109" max="15109" width="21.5" style="55" customWidth="1"/>
    <col min="15110" max="15118" width="9" style="55"/>
    <col min="15119" max="15119" width="9.25" style="55" customWidth="1"/>
    <col min="15120" max="15360" width="9" style="55"/>
    <col min="15361" max="15361" width="3.6640625" style="55" customWidth="1"/>
    <col min="15362" max="15362" width="2.1640625" style="55" customWidth="1"/>
    <col min="15363" max="15363" width="31.1640625" style="55" customWidth="1"/>
    <col min="15364" max="15364" width="45.6640625" style="55" customWidth="1"/>
    <col min="15365" max="15365" width="21.5" style="55" customWidth="1"/>
    <col min="15366" max="15374" width="9" style="55"/>
    <col min="15375" max="15375" width="9.25" style="55" customWidth="1"/>
    <col min="15376" max="15616" width="9" style="55"/>
    <col min="15617" max="15617" width="3.6640625" style="55" customWidth="1"/>
    <col min="15618" max="15618" width="2.1640625" style="55" customWidth="1"/>
    <col min="15619" max="15619" width="31.1640625" style="55" customWidth="1"/>
    <col min="15620" max="15620" width="45.6640625" style="55" customWidth="1"/>
    <col min="15621" max="15621" width="21.5" style="55" customWidth="1"/>
    <col min="15622" max="15630" width="9" style="55"/>
    <col min="15631" max="15631" width="9.25" style="55" customWidth="1"/>
    <col min="15632" max="15872" width="9" style="55"/>
    <col min="15873" max="15873" width="3.6640625" style="55" customWidth="1"/>
    <col min="15874" max="15874" width="2.1640625" style="55" customWidth="1"/>
    <col min="15875" max="15875" width="31.1640625" style="55" customWidth="1"/>
    <col min="15876" max="15876" width="45.6640625" style="55" customWidth="1"/>
    <col min="15877" max="15877" width="21.5" style="55" customWidth="1"/>
    <col min="15878" max="15886" width="9" style="55"/>
    <col min="15887" max="15887" width="9.25" style="55" customWidth="1"/>
    <col min="15888" max="16128" width="9" style="55"/>
    <col min="16129" max="16129" width="3.6640625" style="55" customWidth="1"/>
    <col min="16130" max="16130" width="2.1640625" style="55" customWidth="1"/>
    <col min="16131" max="16131" width="31.1640625" style="55" customWidth="1"/>
    <col min="16132" max="16132" width="45.6640625" style="55" customWidth="1"/>
    <col min="16133" max="16133" width="21.5" style="55" customWidth="1"/>
    <col min="16134" max="16142" width="9" style="55"/>
    <col min="16143" max="16143" width="9.25" style="55" customWidth="1"/>
    <col min="16144" max="16384" width="9" style="55"/>
  </cols>
  <sheetData>
    <row r="1" spans="2:83" ht="20.149999999999999" customHeight="1" thickBot="1"/>
    <row r="2" spans="2:83" ht="20.149999999999999" customHeight="1" thickBot="1">
      <c r="B2" s="56"/>
      <c r="C2" s="57" t="s">
        <v>350</v>
      </c>
      <c r="D2" s="58"/>
      <c r="E2" s="58"/>
      <c r="F2" s="58"/>
      <c r="G2" s="158"/>
      <c r="H2" s="58"/>
      <c r="I2" s="58"/>
      <c r="J2" s="58"/>
      <c r="K2" s="58"/>
      <c r="L2" s="58" t="str">
        <f>'SP10-1'!L2</f>
        <v>Spreadsheet released 14-Apr-2023</v>
      </c>
      <c r="M2" s="58"/>
      <c r="N2" s="58"/>
      <c r="O2" s="58"/>
      <c r="P2" s="58"/>
      <c r="Q2" s="58"/>
      <c r="R2" s="58"/>
      <c r="S2" s="159"/>
    </row>
    <row r="3" spans="2:83" ht="10" customHeight="1"/>
    <row r="4" spans="2:83" ht="20.149999999999999" customHeight="1">
      <c r="C4" s="59" t="s">
        <v>351</v>
      </c>
      <c r="D4" s="60"/>
      <c r="E4" s="60"/>
      <c r="F4" s="60"/>
      <c r="G4" s="60"/>
      <c r="H4" s="60"/>
      <c r="I4" s="60"/>
      <c r="J4" s="60"/>
      <c r="K4" s="60"/>
      <c r="L4" s="60"/>
      <c r="M4" s="60"/>
      <c r="N4" s="60"/>
      <c r="O4" s="60"/>
      <c r="P4" s="60"/>
      <c r="Q4" s="60"/>
      <c r="R4" s="60"/>
      <c r="S4" s="60"/>
    </row>
    <row r="5" spans="2:83" ht="20.149999999999999" customHeight="1">
      <c r="C5" s="160" t="s">
        <v>352</v>
      </c>
      <c r="D5" s="61"/>
      <c r="E5" s="62"/>
      <c r="F5" s="62"/>
      <c r="G5" s="62"/>
      <c r="H5" s="62"/>
      <c r="I5" s="62"/>
      <c r="J5" s="62"/>
      <c r="K5" s="62"/>
      <c r="L5" s="62"/>
      <c r="M5" s="62"/>
      <c r="N5" s="62"/>
      <c r="O5" s="62"/>
    </row>
    <row r="6" spans="2:83" ht="20.149999999999999" customHeight="1">
      <c r="C6" s="63" t="s">
        <v>353</v>
      </c>
      <c r="D6" s="64"/>
      <c r="E6" s="65"/>
      <c r="F6" s="65"/>
      <c r="G6" s="65"/>
      <c r="H6" s="65"/>
      <c r="I6" s="65"/>
      <c r="J6" s="66"/>
      <c r="K6" s="66"/>
      <c r="L6" s="66"/>
      <c r="M6" s="66"/>
      <c r="N6" s="66"/>
      <c r="O6" s="62"/>
    </row>
    <row r="7" spans="2:83" ht="20.149999999999999" customHeight="1">
      <c r="C7" s="63" t="s">
        <v>354</v>
      </c>
      <c r="D7" s="67"/>
      <c r="E7" s="68"/>
      <c r="F7" s="68"/>
      <c r="G7" s="68"/>
      <c r="H7" s="68"/>
      <c r="I7" s="68"/>
      <c r="J7" s="69"/>
      <c r="K7" s="69"/>
      <c r="L7" s="69"/>
      <c r="M7" s="69"/>
      <c r="N7" s="69"/>
      <c r="O7" s="62"/>
    </row>
    <row r="8" spans="2:83" ht="20.149999999999999" customHeight="1">
      <c r="C8" s="63" t="s">
        <v>355</v>
      </c>
      <c r="D8" s="67"/>
      <c r="E8" s="68"/>
      <c r="F8" s="68"/>
      <c r="G8" s="68"/>
      <c r="H8" s="68"/>
      <c r="I8" s="68"/>
      <c r="J8" s="69"/>
      <c r="K8" s="69"/>
      <c r="L8" s="69"/>
      <c r="M8" s="69"/>
      <c r="N8" s="69"/>
      <c r="O8" s="62"/>
    </row>
    <row r="9" spans="2:83" ht="20.149999999999999" customHeight="1">
      <c r="C9" s="63" t="s">
        <v>356</v>
      </c>
      <c r="D9" s="70"/>
      <c r="E9" s="68"/>
      <c r="F9" s="68"/>
      <c r="G9" s="68"/>
      <c r="H9" s="68"/>
      <c r="I9" s="68"/>
      <c r="J9" s="69"/>
      <c r="K9" s="69"/>
      <c r="L9" s="69"/>
      <c r="M9" s="69"/>
      <c r="N9" s="69"/>
      <c r="O9" s="62"/>
    </row>
    <row r="10" spans="2:83" ht="20.149999999999999" customHeight="1">
      <c r="C10" s="403" t="s">
        <v>357</v>
      </c>
      <c r="D10" s="403"/>
      <c r="E10" s="68"/>
      <c r="F10" s="68"/>
      <c r="G10" s="68"/>
      <c r="H10" s="68"/>
      <c r="I10" s="68"/>
      <c r="J10" s="69"/>
      <c r="K10" s="69"/>
      <c r="L10" s="69"/>
      <c r="M10" s="69"/>
      <c r="N10" s="69"/>
      <c r="O10" s="62"/>
      <c r="CE10" s="161"/>
    </row>
    <row r="11" spans="2:83" ht="20.149999999999999" customHeight="1">
      <c r="B11" s="71"/>
      <c r="C11" s="404" t="s">
        <v>358</v>
      </c>
      <c r="D11" s="404"/>
      <c r="E11" s="68"/>
      <c r="F11" s="68"/>
      <c r="G11" s="68"/>
      <c r="H11" s="68"/>
      <c r="I11" s="68"/>
      <c r="J11" s="69"/>
      <c r="K11" s="69"/>
      <c r="L11" s="69"/>
      <c r="M11" s="69"/>
      <c r="N11" s="69"/>
      <c r="O11" s="62"/>
      <c r="CE11" s="161" t="s">
        <v>359</v>
      </c>
    </row>
    <row r="12" spans="2:83" ht="20.149999999999999" customHeight="1">
      <c r="E12" s="72"/>
      <c r="F12" s="72"/>
      <c r="G12" s="72"/>
      <c r="H12" s="72"/>
      <c r="I12" s="72"/>
      <c r="J12" s="71"/>
      <c r="K12" s="71"/>
      <c r="L12" s="71"/>
      <c r="M12" s="71"/>
      <c r="CE12" s="161" t="s">
        <v>360</v>
      </c>
    </row>
    <row r="13" spans="2:83" ht="20.149999999999999" customHeight="1" thickBot="1">
      <c r="C13" s="162" t="s">
        <v>361</v>
      </c>
      <c r="E13" s="73"/>
      <c r="F13" s="73"/>
      <c r="G13" s="73"/>
      <c r="H13" s="73"/>
      <c r="I13" s="73"/>
      <c r="J13" s="74"/>
      <c r="K13" s="74"/>
      <c r="L13" s="74"/>
      <c r="M13" s="74"/>
      <c r="CE13" s="161" t="s">
        <v>362</v>
      </c>
    </row>
    <row r="14" spans="2:83" s="70" customFormat="1" ht="20.149999999999999" customHeight="1" thickTop="1" thickBot="1">
      <c r="C14" s="63" t="s">
        <v>363</v>
      </c>
      <c r="D14" s="68"/>
      <c r="E14" s="75"/>
      <c r="F14" s="55"/>
      <c r="G14" s="55"/>
      <c r="H14" s="405"/>
      <c r="I14" s="406"/>
      <c r="J14" s="76"/>
      <c r="K14" s="76"/>
      <c r="L14" s="76"/>
      <c r="M14" s="76"/>
      <c r="N14" s="55"/>
      <c r="O14" s="55"/>
      <c r="P14" s="55"/>
      <c r="Q14" s="55"/>
      <c r="R14" s="55"/>
      <c r="S14" s="55"/>
      <c r="CD14" s="161" t="s">
        <v>364</v>
      </c>
    </row>
    <row r="15" spans="2:83" ht="20.149999999999999" customHeight="1" thickTop="1">
      <c r="C15" s="63" t="s">
        <v>365</v>
      </c>
      <c r="F15" s="70"/>
      <c r="G15" s="70"/>
      <c r="H15" s="407"/>
      <c r="I15" s="407"/>
      <c r="J15" s="70"/>
      <c r="K15" s="70"/>
      <c r="L15" s="70"/>
      <c r="M15" s="70"/>
      <c r="N15" s="70"/>
      <c r="O15" s="70"/>
      <c r="P15" s="70"/>
      <c r="Q15" s="70"/>
      <c r="R15" s="70"/>
      <c r="S15" s="70"/>
      <c r="CB15" s="161" t="s">
        <v>366</v>
      </c>
    </row>
    <row r="16" spans="2:83" ht="20.149999999999999" customHeight="1">
      <c r="C16" s="77" t="s">
        <v>367</v>
      </c>
      <c r="D16" s="73"/>
      <c r="H16" s="163"/>
      <c r="I16" s="164"/>
      <c r="CE16" s="161" t="s">
        <v>368</v>
      </c>
    </row>
    <row r="17" spans="3:83" ht="15" customHeight="1">
      <c r="C17" s="78"/>
      <c r="D17" s="73"/>
      <c r="CE17" s="161" t="s">
        <v>369</v>
      </c>
    </row>
    <row r="18" spans="3:83" ht="5.15" customHeight="1">
      <c r="D18" s="75"/>
      <c r="CE18" s="161" t="s">
        <v>370</v>
      </c>
    </row>
    <row r="19" spans="3:83" ht="20.149999999999999" customHeight="1">
      <c r="C19" s="79" t="s">
        <v>371</v>
      </c>
      <c r="D19" s="80"/>
      <c r="E19" s="81"/>
      <c r="F19" s="81"/>
      <c r="G19" s="81"/>
      <c r="H19" s="81"/>
      <c r="I19" s="81"/>
      <c r="J19" s="81"/>
      <c r="K19" s="81"/>
      <c r="L19" s="81"/>
      <c r="M19" s="81"/>
      <c r="N19" s="81"/>
      <c r="O19" s="81"/>
      <c r="P19" s="81"/>
      <c r="Q19" s="81"/>
      <c r="R19" s="81"/>
      <c r="S19" s="81"/>
      <c r="CE19" s="161" t="s">
        <v>372</v>
      </c>
    </row>
    <row r="20" spans="3:83" ht="20.149999999999999" customHeight="1">
      <c r="C20" s="82"/>
      <c r="D20" s="83" t="s">
        <v>373</v>
      </c>
      <c r="CE20" s="161" t="s">
        <v>374</v>
      </c>
    </row>
    <row r="21" spans="3:83" ht="5.15" customHeight="1">
      <c r="CE21" s="161" t="s">
        <v>375</v>
      </c>
    </row>
    <row r="22" spans="3:83" ht="20.149999999999999" customHeight="1">
      <c r="C22" s="314" t="s">
        <v>610</v>
      </c>
      <c r="D22" s="70" t="s">
        <v>376</v>
      </c>
      <c r="E22" s="70"/>
      <c r="F22" s="70"/>
      <c r="G22" s="70"/>
      <c r="H22" s="70"/>
      <c r="I22" s="70"/>
      <c r="J22" s="70"/>
      <c r="K22" s="70"/>
      <c r="L22" s="70"/>
      <c r="M22" s="70"/>
      <c r="N22" s="70"/>
      <c r="O22" s="70"/>
      <c r="CE22" s="161" t="s">
        <v>377</v>
      </c>
    </row>
    <row r="23" spans="3:83" ht="5.15" customHeight="1">
      <c r="D23" s="70" t="s">
        <v>378</v>
      </c>
      <c r="E23" s="70"/>
      <c r="F23" s="70"/>
      <c r="G23" s="70"/>
      <c r="H23" s="70"/>
      <c r="I23" s="70"/>
      <c r="J23" s="70"/>
      <c r="K23" s="70"/>
      <c r="L23" s="70"/>
      <c r="M23" s="70"/>
      <c r="N23" s="70"/>
      <c r="O23" s="70"/>
      <c r="CE23" s="161" t="s">
        <v>379</v>
      </c>
    </row>
    <row r="24" spans="3:83" ht="20.149999999999999" customHeight="1">
      <c r="C24" s="314" t="s">
        <v>611</v>
      </c>
      <c r="D24" s="70" t="s">
        <v>380</v>
      </c>
      <c r="E24" s="70"/>
      <c r="F24" s="70"/>
      <c r="G24" s="70"/>
      <c r="H24" s="70"/>
      <c r="I24" s="70"/>
      <c r="J24" s="70"/>
      <c r="K24" s="70"/>
      <c r="L24" s="70"/>
      <c r="M24" s="70"/>
      <c r="N24" s="70"/>
      <c r="O24" s="70"/>
      <c r="CE24" s="161" t="s">
        <v>381</v>
      </c>
    </row>
    <row r="25" spans="3:83" ht="5.15" customHeight="1">
      <c r="D25" s="70"/>
      <c r="E25" s="70"/>
      <c r="F25" s="70"/>
      <c r="G25" s="70"/>
      <c r="H25" s="70"/>
      <c r="I25" s="70"/>
      <c r="J25" s="70"/>
      <c r="K25" s="70"/>
      <c r="L25" s="70"/>
      <c r="M25" s="70"/>
      <c r="N25" s="70"/>
      <c r="O25" s="70"/>
      <c r="CE25" s="165"/>
    </row>
    <row r="26" spans="3:83" ht="20.149999999999999" customHeight="1">
      <c r="C26" s="314" t="s">
        <v>612</v>
      </c>
      <c r="D26" s="70" t="s">
        <v>382</v>
      </c>
      <c r="E26" s="70"/>
      <c r="F26" s="70"/>
      <c r="G26" s="70"/>
      <c r="H26" s="70"/>
      <c r="I26" s="70"/>
      <c r="J26" s="70"/>
      <c r="K26" s="70"/>
      <c r="L26" s="70"/>
      <c r="M26" s="70"/>
      <c r="N26" s="70"/>
      <c r="O26" s="70"/>
    </row>
    <row r="27" spans="3:83" ht="5.15" customHeight="1">
      <c r="D27" s="70" t="s">
        <v>378</v>
      </c>
      <c r="E27" s="70"/>
      <c r="F27" s="70"/>
      <c r="G27" s="70"/>
      <c r="H27" s="70"/>
      <c r="I27" s="70"/>
      <c r="J27" s="70"/>
      <c r="K27" s="70"/>
      <c r="L27" s="70"/>
      <c r="M27" s="70"/>
      <c r="N27" s="70"/>
      <c r="O27" s="70"/>
    </row>
    <row r="28" spans="3:83" ht="20.149999999999999" customHeight="1">
      <c r="C28" s="314" t="s">
        <v>613</v>
      </c>
      <c r="D28" s="70" t="s">
        <v>383</v>
      </c>
      <c r="E28" s="70"/>
      <c r="F28" s="70"/>
      <c r="G28" s="70"/>
      <c r="H28" s="70"/>
      <c r="I28" s="70"/>
      <c r="J28" s="70"/>
      <c r="K28" s="70"/>
      <c r="L28" s="70"/>
      <c r="M28" s="70"/>
      <c r="N28" s="70"/>
      <c r="O28" s="70"/>
    </row>
    <row r="29" spans="3:83" ht="5.15" customHeight="1">
      <c r="D29" s="70"/>
      <c r="E29" s="70"/>
      <c r="F29" s="70"/>
      <c r="G29" s="70"/>
      <c r="H29" s="70"/>
      <c r="I29" s="70"/>
      <c r="J29" s="70"/>
      <c r="K29" s="70"/>
      <c r="L29" s="70"/>
      <c r="M29" s="70"/>
      <c r="N29" s="70"/>
      <c r="O29" s="70"/>
    </row>
    <row r="30" spans="3:83" ht="20.149999999999999" customHeight="1">
      <c r="C30" s="314" t="s">
        <v>614</v>
      </c>
      <c r="D30" s="70" t="s">
        <v>615</v>
      </c>
      <c r="E30" s="70"/>
      <c r="F30" s="70"/>
      <c r="G30" s="70"/>
      <c r="H30" s="70"/>
      <c r="I30" s="70"/>
      <c r="J30" s="70"/>
      <c r="K30" s="70"/>
      <c r="L30" s="70"/>
      <c r="M30" s="70"/>
      <c r="N30" s="70"/>
      <c r="O30" s="70"/>
    </row>
    <row r="31" spans="3:83" ht="5.15" customHeight="1">
      <c r="C31" s="167"/>
      <c r="D31" s="70"/>
      <c r="E31" s="70"/>
      <c r="F31" s="70"/>
      <c r="G31" s="70"/>
      <c r="H31" s="70"/>
      <c r="I31" s="70"/>
      <c r="J31" s="70"/>
      <c r="K31" s="70"/>
      <c r="L31" s="70"/>
      <c r="M31" s="70"/>
      <c r="N31" s="70"/>
      <c r="O31" s="70"/>
    </row>
    <row r="32" spans="3:83" ht="20.149999999999999" customHeight="1">
      <c r="C32" s="166"/>
      <c r="D32" s="70"/>
      <c r="E32" s="70"/>
      <c r="F32" s="70"/>
      <c r="G32" s="70"/>
      <c r="H32" s="70"/>
      <c r="I32" s="70"/>
      <c r="J32" s="70"/>
      <c r="K32" s="70"/>
      <c r="L32" s="70"/>
      <c r="M32" s="70"/>
      <c r="N32" s="70"/>
      <c r="O32" s="70"/>
    </row>
    <row r="33" spans="3:15" ht="5.15" customHeight="1">
      <c r="C33" s="167"/>
      <c r="D33" s="70"/>
      <c r="E33" s="70"/>
      <c r="F33" s="70"/>
      <c r="G33" s="70"/>
      <c r="H33" s="70"/>
      <c r="I33" s="70"/>
      <c r="J33" s="70"/>
      <c r="K33" s="70"/>
      <c r="L33" s="70"/>
      <c r="M33" s="70"/>
      <c r="N33" s="70"/>
      <c r="O33" s="70"/>
    </row>
    <row r="34" spans="3:15" ht="20.149999999999999" customHeight="1">
      <c r="C34" s="166"/>
      <c r="D34" s="70"/>
      <c r="E34" s="70"/>
      <c r="F34" s="70"/>
      <c r="G34" s="70"/>
      <c r="H34" s="70"/>
      <c r="I34" s="70"/>
      <c r="J34" s="70"/>
      <c r="K34" s="70"/>
      <c r="L34" s="70"/>
      <c r="M34" s="70"/>
      <c r="N34" s="70"/>
      <c r="O34" s="70"/>
    </row>
    <row r="35" spans="3:15" ht="5.15" customHeight="1">
      <c r="C35" s="167"/>
      <c r="D35" s="70"/>
      <c r="E35" s="70"/>
      <c r="F35" s="70"/>
      <c r="G35" s="70"/>
      <c r="H35" s="70"/>
      <c r="I35" s="70"/>
      <c r="J35" s="70"/>
      <c r="K35" s="70"/>
      <c r="L35" s="70"/>
      <c r="M35" s="70"/>
      <c r="N35" s="70"/>
      <c r="O35" s="70"/>
    </row>
    <row r="36" spans="3:15" ht="20.149999999999999" customHeight="1">
      <c r="C36" s="166"/>
      <c r="D36" s="402"/>
      <c r="E36" s="402"/>
      <c r="F36" s="402"/>
      <c r="G36" s="402"/>
      <c r="H36" s="402"/>
      <c r="I36" s="402"/>
      <c r="J36" s="402"/>
      <c r="K36" s="402"/>
      <c r="L36" s="402"/>
      <c r="M36" s="402"/>
      <c r="N36" s="402"/>
      <c r="O36" s="402"/>
    </row>
    <row r="37" spans="3:15" ht="5.15" customHeight="1">
      <c r="C37" s="167"/>
      <c r="D37" s="117"/>
      <c r="E37" s="117"/>
      <c r="F37" s="117"/>
      <c r="G37" s="117"/>
      <c r="H37" s="117"/>
      <c r="I37" s="117"/>
      <c r="J37" s="117"/>
      <c r="K37" s="117"/>
      <c r="L37" s="117"/>
      <c r="M37" s="117"/>
      <c r="N37" s="117"/>
      <c r="O37" s="117"/>
    </row>
    <row r="38" spans="3:15" ht="20.149999999999999" customHeight="1">
      <c r="C38" s="166"/>
      <c r="D38" s="402"/>
      <c r="E38" s="402"/>
      <c r="F38" s="402"/>
      <c r="G38" s="402"/>
      <c r="H38" s="402"/>
      <c r="I38" s="402"/>
      <c r="J38" s="402"/>
      <c r="K38" s="402"/>
      <c r="L38" s="402"/>
      <c r="M38" s="402"/>
      <c r="N38" s="402"/>
      <c r="O38" s="402"/>
    </row>
    <row r="39" spans="3:15" ht="5.15" customHeight="1">
      <c r="C39" s="167"/>
      <c r="D39" s="70"/>
      <c r="E39" s="70"/>
      <c r="F39" s="70"/>
      <c r="G39" s="70"/>
      <c r="H39" s="70"/>
      <c r="I39" s="70"/>
      <c r="J39" s="70"/>
      <c r="K39" s="70"/>
      <c r="L39" s="70"/>
      <c r="M39" s="70"/>
      <c r="N39" s="70"/>
      <c r="O39" s="70"/>
    </row>
    <row r="40" spans="3:15" ht="20.149999999999999" customHeight="1">
      <c r="C40" s="166"/>
      <c r="D40" s="402"/>
      <c r="E40" s="402"/>
      <c r="F40" s="402"/>
      <c r="G40" s="402"/>
      <c r="H40" s="402"/>
      <c r="I40" s="402"/>
      <c r="J40" s="402"/>
      <c r="K40" s="402"/>
      <c r="L40" s="402"/>
      <c r="M40" s="402"/>
      <c r="N40" s="402"/>
      <c r="O40" s="402"/>
    </row>
    <row r="41" spans="3:15" ht="12.75" customHeight="1">
      <c r="C41" s="70"/>
    </row>
    <row r="42" spans="3:15" ht="12.75" customHeight="1">
      <c r="C42" s="70"/>
    </row>
    <row r="43" spans="3:15" ht="12.75" customHeight="1"/>
    <row r="44" spans="3:15" ht="12.75" customHeight="1">
      <c r="C44" s="168" t="s">
        <v>384</v>
      </c>
      <c r="D44" s="168" t="s">
        <v>385</v>
      </c>
      <c r="E44" s="168"/>
    </row>
    <row r="45" spans="3:15">
      <c r="C45" s="169"/>
      <c r="D45" s="168" t="s">
        <v>386</v>
      </c>
      <c r="E45" s="168"/>
    </row>
    <row r="46" spans="3:15">
      <c r="C46" s="169"/>
      <c r="D46" s="168" t="s">
        <v>387</v>
      </c>
      <c r="E46" s="168"/>
    </row>
    <row r="47" spans="3:15">
      <c r="C47" s="169"/>
      <c r="D47" s="168" t="s">
        <v>388</v>
      </c>
      <c r="E47" s="168"/>
    </row>
    <row r="48" spans="3:15">
      <c r="C48" s="169"/>
      <c r="D48" s="170"/>
      <c r="E48" s="170"/>
    </row>
    <row r="49" spans="3:5">
      <c r="C49" s="169"/>
      <c r="D49" s="115"/>
      <c r="E49" s="170"/>
    </row>
    <row r="50" spans="3:5">
      <c r="C50" s="169"/>
      <c r="E50" s="170"/>
    </row>
    <row r="51" spans="3:5">
      <c r="C51" s="169"/>
      <c r="D51" s="169" t="s">
        <v>389</v>
      </c>
      <c r="E51" s="169"/>
    </row>
    <row r="52" spans="3:5" ht="15.5">
      <c r="D52" s="323" t="s">
        <v>624</v>
      </c>
    </row>
  </sheetData>
  <sheetProtection algorithmName="SHA-512" hashValue="/Z50M0EmOQHeROOTRNOdBhA6vloFvTmbhpc6PRRUclXoa7rnIUKPs3hARhP3xRfZ3NMrG0EJF2WdK1FVwllZBA==" saltValue="9qLq2f5cdtRNZfsWCvc0vw==" spinCount="100000" sheet="1" objects="1" scenarios="1"/>
  <mergeCells count="7">
    <mergeCell ref="D40:O40"/>
    <mergeCell ref="C10:D10"/>
    <mergeCell ref="C11:D11"/>
    <mergeCell ref="H14:I14"/>
    <mergeCell ref="H15:I15"/>
    <mergeCell ref="D36:O36"/>
    <mergeCell ref="D38:O38"/>
  </mergeCells>
  <hyperlinks>
    <hyperlink ref="C11" r:id="rId1" display="for more information please refer to section 3.3 of Economic Evaluation Manual." xr:uid="{6624156B-6E60-446A-B485-31459C21DEC5}"/>
    <hyperlink ref="C11:D11" r:id="rId2" display="For more information please refer to section 4.1 of Monetised Benefits and Costs Manual." xr:uid="{83648739-14CD-4577-B14E-4320269928BA}"/>
    <hyperlink ref="D52" r:id="rId3" xr:uid="{6F9AD670-963D-4C88-B30B-B9E88CA0AF85}"/>
  </hyperlinks>
  <pageMargins left="0.25" right="0.25" top="0.75" bottom="0.75" header="0.3" footer="0.3"/>
  <pageSetup paperSize="8" orientation="landscape"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301F-6AAA-4A6A-9968-9854F1F09A15}">
  <sheetPr codeName="Sheet11">
    <pageSetUpPr fitToPage="1"/>
  </sheetPr>
  <dimension ref="A1:Y114"/>
  <sheetViews>
    <sheetView showGridLines="0" topLeftCell="A16" zoomScaleNormal="100" zoomScaleSheetLayoutView="100" workbookViewId="0">
      <selection activeCell="H37" sqref="H37"/>
    </sheetView>
  </sheetViews>
  <sheetFormatPr defaultColWidth="7.75" defaultRowHeight="13.5"/>
  <cols>
    <col min="1" max="1" width="3.33203125" style="189" customWidth="1"/>
    <col min="2" max="2" width="10" style="176" customWidth="1"/>
    <col min="3" max="4" width="8.75" style="176" customWidth="1"/>
    <col min="5" max="5" width="14.25" style="176" customWidth="1"/>
    <col min="6" max="6" width="6.75" style="176" customWidth="1"/>
    <col min="7" max="7" width="7.25" style="176" customWidth="1"/>
    <col min="8" max="8" width="6.75" style="176" customWidth="1"/>
    <col min="9" max="13" width="5.6640625" style="176" customWidth="1"/>
    <col min="14" max="14" width="14.5" style="176" customWidth="1"/>
    <col min="15" max="256" width="7.75" style="176"/>
    <col min="257" max="257" width="3.33203125" style="176" customWidth="1"/>
    <col min="258" max="258" width="10" style="176" customWidth="1"/>
    <col min="259" max="260" width="8.75" style="176" customWidth="1"/>
    <col min="261" max="261" width="15.83203125" style="176" customWidth="1"/>
    <col min="262" max="269" width="5.6640625" style="176" customWidth="1"/>
    <col min="270" max="270" width="14.5" style="176" customWidth="1"/>
    <col min="271" max="512" width="7.75" style="176"/>
    <col min="513" max="513" width="3.33203125" style="176" customWidth="1"/>
    <col min="514" max="514" width="10" style="176" customWidth="1"/>
    <col min="515" max="516" width="8.75" style="176" customWidth="1"/>
    <col min="517" max="517" width="15.83203125" style="176" customWidth="1"/>
    <col min="518" max="525" width="5.6640625" style="176" customWidth="1"/>
    <col min="526" max="526" width="14.5" style="176" customWidth="1"/>
    <col min="527" max="768" width="7.75" style="176"/>
    <col min="769" max="769" width="3.33203125" style="176" customWidth="1"/>
    <col min="770" max="770" width="10" style="176" customWidth="1"/>
    <col min="771" max="772" width="8.75" style="176" customWidth="1"/>
    <col min="773" max="773" width="15.83203125" style="176" customWidth="1"/>
    <col min="774" max="781" width="5.6640625" style="176" customWidth="1"/>
    <col min="782" max="782" width="14.5" style="176" customWidth="1"/>
    <col min="783" max="1024" width="7.75" style="176"/>
    <col min="1025" max="1025" width="3.33203125" style="176" customWidth="1"/>
    <col min="1026" max="1026" width="10" style="176" customWidth="1"/>
    <col min="1027" max="1028" width="8.75" style="176" customWidth="1"/>
    <col min="1029" max="1029" width="15.83203125" style="176" customWidth="1"/>
    <col min="1030" max="1037" width="5.6640625" style="176" customWidth="1"/>
    <col min="1038" max="1038" width="14.5" style="176" customWidth="1"/>
    <col min="1039" max="1280" width="7.75" style="176"/>
    <col min="1281" max="1281" width="3.33203125" style="176" customWidth="1"/>
    <col min="1282" max="1282" width="10" style="176" customWidth="1"/>
    <col min="1283" max="1284" width="8.75" style="176" customWidth="1"/>
    <col min="1285" max="1285" width="15.83203125" style="176" customWidth="1"/>
    <col min="1286" max="1293" width="5.6640625" style="176" customWidth="1"/>
    <col min="1294" max="1294" width="14.5" style="176" customWidth="1"/>
    <col min="1295" max="1536" width="7.75" style="176"/>
    <col min="1537" max="1537" width="3.33203125" style="176" customWidth="1"/>
    <col min="1538" max="1538" width="10" style="176" customWidth="1"/>
    <col min="1539" max="1540" width="8.75" style="176" customWidth="1"/>
    <col min="1541" max="1541" width="15.83203125" style="176" customWidth="1"/>
    <col min="1542" max="1549" width="5.6640625" style="176" customWidth="1"/>
    <col min="1550" max="1550" width="14.5" style="176" customWidth="1"/>
    <col min="1551" max="1792" width="7.75" style="176"/>
    <col min="1793" max="1793" width="3.33203125" style="176" customWidth="1"/>
    <col min="1794" max="1794" width="10" style="176" customWidth="1"/>
    <col min="1795" max="1796" width="8.75" style="176" customWidth="1"/>
    <col min="1797" max="1797" width="15.83203125" style="176" customWidth="1"/>
    <col min="1798" max="1805" width="5.6640625" style="176" customWidth="1"/>
    <col min="1806" max="1806" width="14.5" style="176" customWidth="1"/>
    <col min="1807" max="2048" width="7.75" style="176"/>
    <col min="2049" max="2049" width="3.33203125" style="176" customWidth="1"/>
    <col min="2050" max="2050" width="10" style="176" customWidth="1"/>
    <col min="2051" max="2052" width="8.75" style="176" customWidth="1"/>
    <col min="2053" max="2053" width="15.83203125" style="176" customWidth="1"/>
    <col min="2054" max="2061" width="5.6640625" style="176" customWidth="1"/>
    <col min="2062" max="2062" width="14.5" style="176" customWidth="1"/>
    <col min="2063" max="2304" width="7.75" style="176"/>
    <col min="2305" max="2305" width="3.33203125" style="176" customWidth="1"/>
    <col min="2306" max="2306" width="10" style="176" customWidth="1"/>
    <col min="2307" max="2308" width="8.75" style="176" customWidth="1"/>
    <col min="2309" max="2309" width="15.83203125" style="176" customWidth="1"/>
    <col min="2310" max="2317" width="5.6640625" style="176" customWidth="1"/>
    <col min="2318" max="2318" width="14.5" style="176" customWidth="1"/>
    <col min="2319" max="2560" width="7.75" style="176"/>
    <col min="2561" max="2561" width="3.33203125" style="176" customWidth="1"/>
    <col min="2562" max="2562" width="10" style="176" customWidth="1"/>
    <col min="2563" max="2564" width="8.75" style="176" customWidth="1"/>
    <col min="2565" max="2565" width="15.83203125" style="176" customWidth="1"/>
    <col min="2566" max="2573" width="5.6640625" style="176" customWidth="1"/>
    <col min="2574" max="2574" width="14.5" style="176" customWidth="1"/>
    <col min="2575" max="2816" width="7.75" style="176"/>
    <col min="2817" max="2817" width="3.33203125" style="176" customWidth="1"/>
    <col min="2818" max="2818" width="10" style="176" customWidth="1"/>
    <col min="2819" max="2820" width="8.75" style="176" customWidth="1"/>
    <col min="2821" max="2821" width="15.83203125" style="176" customWidth="1"/>
    <col min="2822" max="2829" width="5.6640625" style="176" customWidth="1"/>
    <col min="2830" max="2830" width="14.5" style="176" customWidth="1"/>
    <col min="2831" max="3072" width="7.75" style="176"/>
    <col min="3073" max="3073" width="3.33203125" style="176" customWidth="1"/>
    <col min="3074" max="3074" width="10" style="176" customWidth="1"/>
    <col min="3075" max="3076" width="8.75" style="176" customWidth="1"/>
    <col min="3077" max="3077" width="15.83203125" style="176" customWidth="1"/>
    <col min="3078" max="3085" width="5.6640625" style="176" customWidth="1"/>
    <col min="3086" max="3086" width="14.5" style="176" customWidth="1"/>
    <col min="3087" max="3328" width="7.75" style="176"/>
    <col min="3329" max="3329" width="3.33203125" style="176" customWidth="1"/>
    <col min="3330" max="3330" width="10" style="176" customWidth="1"/>
    <col min="3331" max="3332" width="8.75" style="176" customWidth="1"/>
    <col min="3333" max="3333" width="15.83203125" style="176" customWidth="1"/>
    <col min="3334" max="3341" width="5.6640625" style="176" customWidth="1"/>
    <col min="3342" max="3342" width="14.5" style="176" customWidth="1"/>
    <col min="3343" max="3584" width="7.75" style="176"/>
    <col min="3585" max="3585" width="3.33203125" style="176" customWidth="1"/>
    <col min="3586" max="3586" width="10" style="176" customWidth="1"/>
    <col min="3587" max="3588" width="8.75" style="176" customWidth="1"/>
    <col min="3589" max="3589" width="15.83203125" style="176" customWidth="1"/>
    <col min="3590" max="3597" width="5.6640625" style="176" customWidth="1"/>
    <col min="3598" max="3598" width="14.5" style="176" customWidth="1"/>
    <col min="3599" max="3840" width="7.75" style="176"/>
    <col min="3841" max="3841" width="3.33203125" style="176" customWidth="1"/>
    <col min="3842" max="3842" width="10" style="176" customWidth="1"/>
    <col min="3843" max="3844" width="8.75" style="176" customWidth="1"/>
    <col min="3845" max="3845" width="15.83203125" style="176" customWidth="1"/>
    <col min="3846" max="3853" width="5.6640625" style="176" customWidth="1"/>
    <col min="3854" max="3854" width="14.5" style="176" customWidth="1"/>
    <col min="3855" max="4096" width="7.75" style="176"/>
    <col min="4097" max="4097" width="3.33203125" style="176" customWidth="1"/>
    <col min="4098" max="4098" width="10" style="176" customWidth="1"/>
    <col min="4099" max="4100" width="8.75" style="176" customWidth="1"/>
    <col min="4101" max="4101" width="15.83203125" style="176" customWidth="1"/>
    <col min="4102" max="4109" width="5.6640625" style="176" customWidth="1"/>
    <col min="4110" max="4110" width="14.5" style="176" customWidth="1"/>
    <col min="4111" max="4352" width="7.75" style="176"/>
    <col min="4353" max="4353" width="3.33203125" style="176" customWidth="1"/>
    <col min="4354" max="4354" width="10" style="176" customWidth="1"/>
    <col min="4355" max="4356" width="8.75" style="176" customWidth="1"/>
    <col min="4357" max="4357" width="15.83203125" style="176" customWidth="1"/>
    <col min="4358" max="4365" width="5.6640625" style="176" customWidth="1"/>
    <col min="4366" max="4366" width="14.5" style="176" customWidth="1"/>
    <col min="4367" max="4608" width="7.75" style="176"/>
    <col min="4609" max="4609" width="3.33203125" style="176" customWidth="1"/>
    <col min="4610" max="4610" width="10" style="176" customWidth="1"/>
    <col min="4611" max="4612" width="8.75" style="176" customWidth="1"/>
    <col min="4613" max="4613" width="15.83203125" style="176" customWidth="1"/>
    <col min="4614" max="4621" width="5.6640625" style="176" customWidth="1"/>
    <col min="4622" max="4622" width="14.5" style="176" customWidth="1"/>
    <col min="4623" max="4864" width="7.75" style="176"/>
    <col min="4865" max="4865" width="3.33203125" style="176" customWidth="1"/>
    <col min="4866" max="4866" width="10" style="176" customWidth="1"/>
    <col min="4867" max="4868" width="8.75" style="176" customWidth="1"/>
    <col min="4869" max="4869" width="15.83203125" style="176" customWidth="1"/>
    <col min="4870" max="4877" width="5.6640625" style="176" customWidth="1"/>
    <col min="4878" max="4878" width="14.5" style="176" customWidth="1"/>
    <col min="4879" max="5120" width="7.75" style="176"/>
    <col min="5121" max="5121" width="3.33203125" style="176" customWidth="1"/>
    <col min="5122" max="5122" width="10" style="176" customWidth="1"/>
    <col min="5123" max="5124" width="8.75" style="176" customWidth="1"/>
    <col min="5125" max="5125" width="15.83203125" style="176" customWidth="1"/>
    <col min="5126" max="5133" width="5.6640625" style="176" customWidth="1"/>
    <col min="5134" max="5134" width="14.5" style="176" customWidth="1"/>
    <col min="5135" max="5376" width="7.75" style="176"/>
    <col min="5377" max="5377" width="3.33203125" style="176" customWidth="1"/>
    <col min="5378" max="5378" width="10" style="176" customWidth="1"/>
    <col min="5379" max="5380" width="8.75" style="176" customWidth="1"/>
    <col min="5381" max="5381" width="15.83203125" style="176" customWidth="1"/>
    <col min="5382" max="5389" width="5.6640625" style="176" customWidth="1"/>
    <col min="5390" max="5390" width="14.5" style="176" customWidth="1"/>
    <col min="5391" max="5632" width="7.75" style="176"/>
    <col min="5633" max="5633" width="3.33203125" style="176" customWidth="1"/>
    <col min="5634" max="5634" width="10" style="176" customWidth="1"/>
    <col min="5635" max="5636" width="8.75" style="176" customWidth="1"/>
    <col min="5637" max="5637" width="15.83203125" style="176" customWidth="1"/>
    <col min="5638" max="5645" width="5.6640625" style="176" customWidth="1"/>
    <col min="5646" max="5646" width="14.5" style="176" customWidth="1"/>
    <col min="5647" max="5888" width="7.75" style="176"/>
    <col min="5889" max="5889" width="3.33203125" style="176" customWidth="1"/>
    <col min="5890" max="5890" width="10" style="176" customWidth="1"/>
    <col min="5891" max="5892" width="8.75" style="176" customWidth="1"/>
    <col min="5893" max="5893" width="15.83203125" style="176" customWidth="1"/>
    <col min="5894" max="5901" width="5.6640625" style="176" customWidth="1"/>
    <col min="5902" max="5902" width="14.5" style="176" customWidth="1"/>
    <col min="5903" max="6144" width="7.75" style="176"/>
    <col min="6145" max="6145" width="3.33203125" style="176" customWidth="1"/>
    <col min="6146" max="6146" width="10" style="176" customWidth="1"/>
    <col min="6147" max="6148" width="8.75" style="176" customWidth="1"/>
    <col min="6149" max="6149" width="15.83203125" style="176" customWidth="1"/>
    <col min="6150" max="6157" width="5.6640625" style="176" customWidth="1"/>
    <col min="6158" max="6158" width="14.5" style="176" customWidth="1"/>
    <col min="6159" max="6400" width="7.75" style="176"/>
    <col min="6401" max="6401" width="3.33203125" style="176" customWidth="1"/>
    <col min="6402" max="6402" width="10" style="176" customWidth="1"/>
    <col min="6403" max="6404" width="8.75" style="176" customWidth="1"/>
    <col min="6405" max="6405" width="15.83203125" style="176" customWidth="1"/>
    <col min="6406" max="6413" width="5.6640625" style="176" customWidth="1"/>
    <col min="6414" max="6414" width="14.5" style="176" customWidth="1"/>
    <col min="6415" max="6656" width="7.75" style="176"/>
    <col min="6657" max="6657" width="3.33203125" style="176" customWidth="1"/>
    <col min="6658" max="6658" width="10" style="176" customWidth="1"/>
    <col min="6659" max="6660" width="8.75" style="176" customWidth="1"/>
    <col min="6661" max="6661" width="15.83203125" style="176" customWidth="1"/>
    <col min="6662" max="6669" width="5.6640625" style="176" customWidth="1"/>
    <col min="6670" max="6670" width="14.5" style="176" customWidth="1"/>
    <col min="6671" max="6912" width="7.75" style="176"/>
    <col min="6913" max="6913" width="3.33203125" style="176" customWidth="1"/>
    <col min="6914" max="6914" width="10" style="176" customWidth="1"/>
    <col min="6915" max="6916" width="8.75" style="176" customWidth="1"/>
    <col min="6917" max="6917" width="15.83203125" style="176" customWidth="1"/>
    <col min="6918" max="6925" width="5.6640625" style="176" customWidth="1"/>
    <col min="6926" max="6926" width="14.5" style="176" customWidth="1"/>
    <col min="6927" max="7168" width="7.75" style="176"/>
    <col min="7169" max="7169" width="3.33203125" style="176" customWidth="1"/>
    <col min="7170" max="7170" width="10" style="176" customWidth="1"/>
    <col min="7171" max="7172" width="8.75" style="176" customWidth="1"/>
    <col min="7173" max="7173" width="15.83203125" style="176" customWidth="1"/>
    <col min="7174" max="7181" width="5.6640625" style="176" customWidth="1"/>
    <col min="7182" max="7182" width="14.5" style="176" customWidth="1"/>
    <col min="7183" max="7424" width="7.75" style="176"/>
    <col min="7425" max="7425" width="3.33203125" style="176" customWidth="1"/>
    <col min="7426" max="7426" width="10" style="176" customWidth="1"/>
    <col min="7427" max="7428" width="8.75" style="176" customWidth="1"/>
    <col min="7429" max="7429" width="15.83203125" style="176" customWidth="1"/>
    <col min="7430" max="7437" width="5.6640625" style="176" customWidth="1"/>
    <col min="7438" max="7438" width="14.5" style="176" customWidth="1"/>
    <col min="7439" max="7680" width="7.75" style="176"/>
    <col min="7681" max="7681" width="3.33203125" style="176" customWidth="1"/>
    <col min="7682" max="7682" width="10" style="176" customWidth="1"/>
    <col min="7683" max="7684" width="8.75" style="176" customWidth="1"/>
    <col min="7685" max="7685" width="15.83203125" style="176" customWidth="1"/>
    <col min="7686" max="7693" width="5.6640625" style="176" customWidth="1"/>
    <col min="7694" max="7694" width="14.5" style="176" customWidth="1"/>
    <col min="7695" max="7936" width="7.75" style="176"/>
    <col min="7937" max="7937" width="3.33203125" style="176" customWidth="1"/>
    <col min="7938" max="7938" width="10" style="176" customWidth="1"/>
    <col min="7939" max="7940" width="8.75" style="176" customWidth="1"/>
    <col min="7941" max="7941" width="15.83203125" style="176" customWidth="1"/>
    <col min="7942" max="7949" width="5.6640625" style="176" customWidth="1"/>
    <col min="7950" max="7950" width="14.5" style="176" customWidth="1"/>
    <col min="7951" max="8192" width="7.75" style="176"/>
    <col min="8193" max="8193" width="3.33203125" style="176" customWidth="1"/>
    <col min="8194" max="8194" width="10" style="176" customWidth="1"/>
    <col min="8195" max="8196" width="8.75" style="176" customWidth="1"/>
    <col min="8197" max="8197" width="15.83203125" style="176" customWidth="1"/>
    <col min="8198" max="8205" width="5.6640625" style="176" customWidth="1"/>
    <col min="8206" max="8206" width="14.5" style="176" customWidth="1"/>
    <col min="8207" max="8448" width="7.75" style="176"/>
    <col min="8449" max="8449" width="3.33203125" style="176" customWidth="1"/>
    <col min="8450" max="8450" width="10" style="176" customWidth="1"/>
    <col min="8451" max="8452" width="8.75" style="176" customWidth="1"/>
    <col min="8453" max="8453" width="15.83203125" style="176" customWidth="1"/>
    <col min="8454" max="8461" width="5.6640625" style="176" customWidth="1"/>
    <col min="8462" max="8462" width="14.5" style="176" customWidth="1"/>
    <col min="8463" max="8704" width="7.75" style="176"/>
    <col min="8705" max="8705" width="3.33203125" style="176" customWidth="1"/>
    <col min="8706" max="8706" width="10" style="176" customWidth="1"/>
    <col min="8707" max="8708" width="8.75" style="176" customWidth="1"/>
    <col min="8709" max="8709" width="15.83203125" style="176" customWidth="1"/>
    <col min="8710" max="8717" width="5.6640625" style="176" customWidth="1"/>
    <col min="8718" max="8718" width="14.5" style="176" customWidth="1"/>
    <col min="8719" max="8960" width="7.75" style="176"/>
    <col min="8961" max="8961" width="3.33203125" style="176" customWidth="1"/>
    <col min="8962" max="8962" width="10" style="176" customWidth="1"/>
    <col min="8963" max="8964" width="8.75" style="176" customWidth="1"/>
    <col min="8965" max="8965" width="15.83203125" style="176" customWidth="1"/>
    <col min="8966" max="8973" width="5.6640625" style="176" customWidth="1"/>
    <col min="8974" max="8974" width="14.5" style="176" customWidth="1"/>
    <col min="8975" max="9216" width="7.75" style="176"/>
    <col min="9217" max="9217" width="3.33203125" style="176" customWidth="1"/>
    <col min="9218" max="9218" width="10" style="176" customWidth="1"/>
    <col min="9219" max="9220" width="8.75" style="176" customWidth="1"/>
    <col min="9221" max="9221" width="15.83203125" style="176" customWidth="1"/>
    <col min="9222" max="9229" width="5.6640625" style="176" customWidth="1"/>
    <col min="9230" max="9230" width="14.5" style="176" customWidth="1"/>
    <col min="9231" max="9472" width="7.75" style="176"/>
    <col min="9473" max="9473" width="3.33203125" style="176" customWidth="1"/>
    <col min="9474" max="9474" width="10" style="176" customWidth="1"/>
    <col min="9475" max="9476" width="8.75" style="176" customWidth="1"/>
    <col min="9477" max="9477" width="15.83203125" style="176" customWidth="1"/>
    <col min="9478" max="9485" width="5.6640625" style="176" customWidth="1"/>
    <col min="9486" max="9486" width="14.5" style="176" customWidth="1"/>
    <col min="9487" max="9728" width="7.75" style="176"/>
    <col min="9729" max="9729" width="3.33203125" style="176" customWidth="1"/>
    <col min="9730" max="9730" width="10" style="176" customWidth="1"/>
    <col min="9731" max="9732" width="8.75" style="176" customWidth="1"/>
    <col min="9733" max="9733" width="15.83203125" style="176" customWidth="1"/>
    <col min="9734" max="9741" width="5.6640625" style="176" customWidth="1"/>
    <col min="9742" max="9742" width="14.5" style="176" customWidth="1"/>
    <col min="9743" max="9984" width="7.75" style="176"/>
    <col min="9985" max="9985" width="3.33203125" style="176" customWidth="1"/>
    <col min="9986" max="9986" width="10" style="176" customWidth="1"/>
    <col min="9987" max="9988" width="8.75" style="176" customWidth="1"/>
    <col min="9989" max="9989" width="15.83203125" style="176" customWidth="1"/>
    <col min="9990" max="9997" width="5.6640625" style="176" customWidth="1"/>
    <col min="9998" max="9998" width="14.5" style="176" customWidth="1"/>
    <col min="9999" max="10240" width="7.75" style="176"/>
    <col min="10241" max="10241" width="3.33203125" style="176" customWidth="1"/>
    <col min="10242" max="10242" width="10" style="176" customWidth="1"/>
    <col min="10243" max="10244" width="8.75" style="176" customWidth="1"/>
    <col min="10245" max="10245" width="15.83203125" style="176" customWidth="1"/>
    <col min="10246" max="10253" width="5.6640625" style="176" customWidth="1"/>
    <col min="10254" max="10254" width="14.5" style="176" customWidth="1"/>
    <col min="10255" max="10496" width="7.75" style="176"/>
    <col min="10497" max="10497" width="3.33203125" style="176" customWidth="1"/>
    <col min="10498" max="10498" width="10" style="176" customWidth="1"/>
    <col min="10499" max="10500" width="8.75" style="176" customWidth="1"/>
    <col min="10501" max="10501" width="15.83203125" style="176" customWidth="1"/>
    <col min="10502" max="10509" width="5.6640625" style="176" customWidth="1"/>
    <col min="10510" max="10510" width="14.5" style="176" customWidth="1"/>
    <col min="10511" max="10752" width="7.75" style="176"/>
    <col min="10753" max="10753" width="3.33203125" style="176" customWidth="1"/>
    <col min="10754" max="10754" width="10" style="176" customWidth="1"/>
    <col min="10755" max="10756" width="8.75" style="176" customWidth="1"/>
    <col min="10757" max="10757" width="15.83203125" style="176" customWidth="1"/>
    <col min="10758" max="10765" width="5.6640625" style="176" customWidth="1"/>
    <col min="10766" max="10766" width="14.5" style="176" customWidth="1"/>
    <col min="10767" max="11008" width="7.75" style="176"/>
    <col min="11009" max="11009" width="3.33203125" style="176" customWidth="1"/>
    <col min="11010" max="11010" width="10" style="176" customWidth="1"/>
    <col min="11011" max="11012" width="8.75" style="176" customWidth="1"/>
    <col min="11013" max="11013" width="15.83203125" style="176" customWidth="1"/>
    <col min="11014" max="11021" width="5.6640625" style="176" customWidth="1"/>
    <col min="11022" max="11022" width="14.5" style="176" customWidth="1"/>
    <col min="11023" max="11264" width="7.75" style="176"/>
    <col min="11265" max="11265" width="3.33203125" style="176" customWidth="1"/>
    <col min="11266" max="11266" width="10" style="176" customWidth="1"/>
    <col min="11267" max="11268" width="8.75" style="176" customWidth="1"/>
    <col min="11269" max="11269" width="15.83203125" style="176" customWidth="1"/>
    <col min="11270" max="11277" width="5.6640625" style="176" customWidth="1"/>
    <col min="11278" max="11278" width="14.5" style="176" customWidth="1"/>
    <col min="11279" max="11520" width="7.75" style="176"/>
    <col min="11521" max="11521" width="3.33203125" style="176" customWidth="1"/>
    <col min="11522" max="11522" width="10" style="176" customWidth="1"/>
    <col min="11523" max="11524" width="8.75" style="176" customWidth="1"/>
    <col min="11525" max="11525" width="15.83203125" style="176" customWidth="1"/>
    <col min="11526" max="11533" width="5.6640625" style="176" customWidth="1"/>
    <col min="11534" max="11534" width="14.5" style="176" customWidth="1"/>
    <col min="11535" max="11776" width="7.75" style="176"/>
    <col min="11777" max="11777" width="3.33203125" style="176" customWidth="1"/>
    <col min="11778" max="11778" width="10" style="176" customWidth="1"/>
    <col min="11779" max="11780" width="8.75" style="176" customWidth="1"/>
    <col min="11781" max="11781" width="15.83203125" style="176" customWidth="1"/>
    <col min="11782" max="11789" width="5.6640625" style="176" customWidth="1"/>
    <col min="11790" max="11790" width="14.5" style="176" customWidth="1"/>
    <col min="11791" max="12032" width="7.75" style="176"/>
    <col min="12033" max="12033" width="3.33203125" style="176" customWidth="1"/>
    <col min="12034" max="12034" width="10" style="176" customWidth="1"/>
    <col min="12035" max="12036" width="8.75" style="176" customWidth="1"/>
    <col min="12037" max="12037" width="15.83203125" style="176" customWidth="1"/>
    <col min="12038" max="12045" width="5.6640625" style="176" customWidth="1"/>
    <col min="12046" max="12046" width="14.5" style="176" customWidth="1"/>
    <col min="12047" max="12288" width="7.75" style="176"/>
    <col min="12289" max="12289" width="3.33203125" style="176" customWidth="1"/>
    <col min="12290" max="12290" width="10" style="176" customWidth="1"/>
    <col min="12291" max="12292" width="8.75" style="176" customWidth="1"/>
    <col min="12293" max="12293" width="15.83203125" style="176" customWidth="1"/>
    <col min="12294" max="12301" width="5.6640625" style="176" customWidth="1"/>
    <col min="12302" max="12302" width="14.5" style="176" customWidth="1"/>
    <col min="12303" max="12544" width="7.75" style="176"/>
    <col min="12545" max="12545" width="3.33203125" style="176" customWidth="1"/>
    <col min="12546" max="12546" width="10" style="176" customWidth="1"/>
    <col min="12547" max="12548" width="8.75" style="176" customWidth="1"/>
    <col min="12549" max="12549" width="15.83203125" style="176" customWidth="1"/>
    <col min="12550" max="12557" width="5.6640625" style="176" customWidth="1"/>
    <col min="12558" max="12558" width="14.5" style="176" customWidth="1"/>
    <col min="12559" max="12800" width="7.75" style="176"/>
    <col min="12801" max="12801" width="3.33203125" style="176" customWidth="1"/>
    <col min="12802" max="12802" width="10" style="176" customWidth="1"/>
    <col min="12803" max="12804" width="8.75" style="176" customWidth="1"/>
    <col min="12805" max="12805" width="15.83203125" style="176" customWidth="1"/>
    <col min="12806" max="12813" width="5.6640625" style="176" customWidth="1"/>
    <col min="12814" max="12814" width="14.5" style="176" customWidth="1"/>
    <col min="12815" max="13056" width="7.75" style="176"/>
    <col min="13057" max="13057" width="3.33203125" style="176" customWidth="1"/>
    <col min="13058" max="13058" width="10" style="176" customWidth="1"/>
    <col min="13059" max="13060" width="8.75" style="176" customWidth="1"/>
    <col min="13061" max="13061" width="15.83203125" style="176" customWidth="1"/>
    <col min="13062" max="13069" width="5.6640625" style="176" customWidth="1"/>
    <col min="13070" max="13070" width="14.5" style="176" customWidth="1"/>
    <col min="13071" max="13312" width="7.75" style="176"/>
    <col min="13313" max="13313" width="3.33203125" style="176" customWidth="1"/>
    <col min="13314" max="13314" width="10" style="176" customWidth="1"/>
    <col min="13315" max="13316" width="8.75" style="176" customWidth="1"/>
    <col min="13317" max="13317" width="15.83203125" style="176" customWidth="1"/>
    <col min="13318" max="13325" width="5.6640625" style="176" customWidth="1"/>
    <col min="13326" max="13326" width="14.5" style="176" customWidth="1"/>
    <col min="13327" max="13568" width="7.75" style="176"/>
    <col min="13569" max="13569" width="3.33203125" style="176" customWidth="1"/>
    <col min="13570" max="13570" width="10" style="176" customWidth="1"/>
    <col min="13571" max="13572" width="8.75" style="176" customWidth="1"/>
    <col min="13573" max="13573" width="15.83203125" style="176" customWidth="1"/>
    <col min="13574" max="13581" width="5.6640625" style="176" customWidth="1"/>
    <col min="13582" max="13582" width="14.5" style="176" customWidth="1"/>
    <col min="13583" max="13824" width="7.75" style="176"/>
    <col min="13825" max="13825" width="3.33203125" style="176" customWidth="1"/>
    <col min="13826" max="13826" width="10" style="176" customWidth="1"/>
    <col min="13827" max="13828" width="8.75" style="176" customWidth="1"/>
    <col min="13829" max="13829" width="15.83203125" style="176" customWidth="1"/>
    <col min="13830" max="13837" width="5.6640625" style="176" customWidth="1"/>
    <col min="13838" max="13838" width="14.5" style="176" customWidth="1"/>
    <col min="13839" max="14080" width="7.75" style="176"/>
    <col min="14081" max="14081" width="3.33203125" style="176" customWidth="1"/>
    <col min="14082" max="14082" width="10" style="176" customWidth="1"/>
    <col min="14083" max="14084" width="8.75" style="176" customWidth="1"/>
    <col min="14085" max="14085" width="15.83203125" style="176" customWidth="1"/>
    <col min="14086" max="14093" width="5.6640625" style="176" customWidth="1"/>
    <col min="14094" max="14094" width="14.5" style="176" customWidth="1"/>
    <col min="14095" max="14336" width="7.75" style="176"/>
    <col min="14337" max="14337" width="3.33203125" style="176" customWidth="1"/>
    <col min="14338" max="14338" width="10" style="176" customWidth="1"/>
    <col min="14339" max="14340" width="8.75" style="176" customWidth="1"/>
    <col min="14341" max="14341" width="15.83203125" style="176" customWidth="1"/>
    <col min="14342" max="14349" width="5.6640625" style="176" customWidth="1"/>
    <col min="14350" max="14350" width="14.5" style="176" customWidth="1"/>
    <col min="14351" max="14592" width="7.75" style="176"/>
    <col min="14593" max="14593" width="3.33203125" style="176" customWidth="1"/>
    <col min="14594" max="14594" width="10" style="176" customWidth="1"/>
    <col min="14595" max="14596" width="8.75" style="176" customWidth="1"/>
    <col min="14597" max="14597" width="15.83203125" style="176" customWidth="1"/>
    <col min="14598" max="14605" width="5.6640625" style="176" customWidth="1"/>
    <col min="14606" max="14606" width="14.5" style="176" customWidth="1"/>
    <col min="14607" max="14848" width="7.75" style="176"/>
    <col min="14849" max="14849" width="3.33203125" style="176" customWidth="1"/>
    <col min="14850" max="14850" width="10" style="176" customWidth="1"/>
    <col min="14851" max="14852" width="8.75" style="176" customWidth="1"/>
    <col min="14853" max="14853" width="15.83203125" style="176" customWidth="1"/>
    <col min="14854" max="14861" width="5.6640625" style="176" customWidth="1"/>
    <col min="14862" max="14862" width="14.5" style="176" customWidth="1"/>
    <col min="14863" max="15104" width="7.75" style="176"/>
    <col min="15105" max="15105" width="3.33203125" style="176" customWidth="1"/>
    <col min="15106" max="15106" width="10" style="176" customWidth="1"/>
    <col min="15107" max="15108" width="8.75" style="176" customWidth="1"/>
    <col min="15109" max="15109" width="15.83203125" style="176" customWidth="1"/>
    <col min="15110" max="15117" width="5.6640625" style="176" customWidth="1"/>
    <col min="15118" max="15118" width="14.5" style="176" customWidth="1"/>
    <col min="15119" max="15360" width="7.75" style="176"/>
    <col min="15361" max="15361" width="3.33203125" style="176" customWidth="1"/>
    <col min="15362" max="15362" width="10" style="176" customWidth="1"/>
    <col min="15363" max="15364" width="8.75" style="176" customWidth="1"/>
    <col min="15365" max="15365" width="15.83203125" style="176" customWidth="1"/>
    <col min="15366" max="15373" width="5.6640625" style="176" customWidth="1"/>
    <col min="15374" max="15374" width="14.5" style="176" customWidth="1"/>
    <col min="15375" max="15616" width="7.75" style="176"/>
    <col min="15617" max="15617" width="3.33203125" style="176" customWidth="1"/>
    <col min="15618" max="15618" width="10" style="176" customWidth="1"/>
    <col min="15619" max="15620" width="8.75" style="176" customWidth="1"/>
    <col min="15621" max="15621" width="15.83203125" style="176" customWidth="1"/>
    <col min="15622" max="15629" width="5.6640625" style="176" customWidth="1"/>
    <col min="15630" max="15630" width="14.5" style="176" customWidth="1"/>
    <col min="15631" max="15872" width="7.75" style="176"/>
    <col min="15873" max="15873" width="3.33203125" style="176" customWidth="1"/>
    <col min="15874" max="15874" width="10" style="176" customWidth="1"/>
    <col min="15875" max="15876" width="8.75" style="176" customWidth="1"/>
    <col min="15877" max="15877" width="15.83203125" style="176" customWidth="1"/>
    <col min="15878" max="15885" width="5.6640625" style="176" customWidth="1"/>
    <col min="15886" max="15886" width="14.5" style="176" customWidth="1"/>
    <col min="15887" max="16128" width="7.75" style="176"/>
    <col min="16129" max="16129" width="3.33203125" style="176" customWidth="1"/>
    <col min="16130" max="16130" width="10" style="176" customWidth="1"/>
    <col min="16131" max="16132" width="8.75" style="176" customWidth="1"/>
    <col min="16133" max="16133" width="15.83203125" style="176" customWidth="1"/>
    <col min="16134" max="16141" width="5.6640625" style="176" customWidth="1"/>
    <col min="16142" max="16142" width="14.5" style="176" customWidth="1"/>
    <col min="16143" max="16384" width="7.75" style="176"/>
  </cols>
  <sheetData>
    <row r="1" spans="1:25" s="172" customFormat="1" ht="16.5" customHeight="1">
      <c r="A1" s="171"/>
      <c r="O1" s="173" t="s">
        <v>390</v>
      </c>
    </row>
    <row r="2" spans="1:25" ht="19.5" customHeight="1">
      <c r="A2" s="174" t="s">
        <v>391</v>
      </c>
      <c r="B2" s="173"/>
      <c r="C2" s="173"/>
      <c r="D2" s="173"/>
      <c r="E2" s="173"/>
      <c r="F2" s="173"/>
      <c r="G2" s="173"/>
      <c r="H2" s="173"/>
      <c r="I2" s="173"/>
      <c r="J2" s="173"/>
      <c r="K2" s="173"/>
      <c r="L2" s="171" t="s">
        <v>623</v>
      </c>
      <c r="M2" s="173"/>
      <c r="N2" s="173"/>
      <c r="O2" s="175" t="s">
        <v>392</v>
      </c>
      <c r="Q2" s="173"/>
      <c r="R2" s="173"/>
      <c r="S2" s="173"/>
      <c r="T2" s="173"/>
      <c r="U2" s="173"/>
      <c r="V2" s="173"/>
      <c r="W2" s="173"/>
      <c r="X2" s="173"/>
      <c r="Y2" s="173"/>
    </row>
    <row r="3" spans="1:25" s="172" customFormat="1" ht="11.25" customHeight="1">
      <c r="A3" s="177" t="s">
        <v>393</v>
      </c>
      <c r="B3" s="173"/>
      <c r="C3" s="173"/>
      <c r="D3" s="173"/>
      <c r="E3" s="173"/>
      <c r="F3" s="173"/>
      <c r="G3" s="173"/>
      <c r="H3" s="173"/>
      <c r="I3" s="173"/>
      <c r="J3" s="173"/>
      <c r="K3" s="173"/>
      <c r="L3" s="173"/>
      <c r="M3" s="173"/>
      <c r="N3" s="173"/>
      <c r="O3" s="173"/>
      <c r="P3" s="173"/>
      <c r="Q3" s="173"/>
      <c r="R3" s="173"/>
      <c r="S3" s="173"/>
      <c r="T3" s="173"/>
      <c r="U3" s="173"/>
      <c r="V3" s="173"/>
      <c r="W3" s="173"/>
      <c r="X3" s="173"/>
      <c r="Y3" s="173"/>
    </row>
    <row r="4" spans="1:25" ht="15" customHeight="1">
      <c r="A4" s="176"/>
      <c r="B4" s="409" t="s">
        <v>394</v>
      </c>
      <c r="C4" s="410"/>
      <c r="D4" s="410"/>
      <c r="E4" s="410"/>
      <c r="F4" s="410"/>
      <c r="G4" s="410"/>
      <c r="H4" s="410"/>
      <c r="I4" s="410"/>
      <c r="J4" s="410"/>
      <c r="K4" s="410"/>
      <c r="L4" s="410"/>
      <c r="M4" s="410"/>
      <c r="N4" s="411"/>
      <c r="O4" s="173"/>
      <c r="P4" s="173"/>
      <c r="Q4" s="173"/>
      <c r="R4" s="173"/>
      <c r="S4" s="173"/>
      <c r="T4" s="173"/>
      <c r="U4" s="173"/>
      <c r="V4" s="173"/>
      <c r="W4" s="173"/>
      <c r="X4" s="173"/>
      <c r="Y4" s="173"/>
    </row>
    <row r="5" spans="1:25" s="172" customFormat="1" ht="21.75" customHeight="1">
      <c r="A5" s="178"/>
      <c r="B5" s="412"/>
      <c r="C5" s="413"/>
      <c r="D5" s="413"/>
      <c r="E5" s="413"/>
      <c r="F5" s="413"/>
      <c r="G5" s="413"/>
      <c r="H5" s="413"/>
      <c r="I5" s="413"/>
      <c r="J5" s="413"/>
      <c r="K5" s="413"/>
      <c r="L5" s="413"/>
      <c r="M5" s="413"/>
      <c r="N5" s="414"/>
      <c r="O5" s="173"/>
      <c r="P5" s="173"/>
      <c r="Q5" s="173"/>
      <c r="R5" s="173"/>
      <c r="S5" s="173"/>
      <c r="T5" s="173"/>
      <c r="U5" s="173"/>
      <c r="V5" s="173"/>
      <c r="W5" s="173"/>
      <c r="X5" s="173"/>
      <c r="Y5" s="173"/>
    </row>
    <row r="6" spans="1:25" s="181" customFormat="1" ht="11.25" customHeight="1">
      <c r="A6" s="179"/>
      <c r="B6" s="179"/>
      <c r="C6" s="179"/>
      <c r="D6" s="179"/>
      <c r="E6" s="179"/>
      <c r="F6" s="179"/>
      <c r="G6" s="179"/>
      <c r="H6" s="179"/>
      <c r="I6" s="179"/>
      <c r="J6" s="179"/>
      <c r="K6" s="179"/>
      <c r="L6" s="179"/>
      <c r="M6" s="179"/>
      <c r="N6" s="179"/>
      <c r="O6" s="180"/>
      <c r="P6" s="180"/>
      <c r="Q6" s="180"/>
      <c r="R6" s="180"/>
      <c r="S6" s="180"/>
      <c r="T6" s="180"/>
      <c r="U6" s="180"/>
      <c r="V6" s="180"/>
      <c r="W6" s="180"/>
      <c r="X6" s="180"/>
      <c r="Y6" s="180"/>
    </row>
    <row r="7" spans="1:25" s="180" customFormat="1" ht="3" customHeight="1" thickBot="1">
      <c r="A7" s="236"/>
      <c r="B7" s="237"/>
      <c r="C7" s="237"/>
      <c r="D7" s="237"/>
      <c r="E7" s="237"/>
      <c r="F7" s="237"/>
      <c r="G7" s="237"/>
      <c r="H7" s="237"/>
      <c r="I7" s="237"/>
      <c r="J7" s="237"/>
      <c r="K7" s="237"/>
      <c r="L7" s="237"/>
      <c r="M7" s="237"/>
      <c r="N7" s="237"/>
    </row>
    <row r="8" spans="1:25" ht="15.75" customHeight="1" thickTop="1" thickBot="1">
      <c r="A8" s="244">
        <v>1</v>
      </c>
      <c r="B8" s="237" t="s">
        <v>395</v>
      </c>
      <c r="C8" s="415"/>
      <c r="D8" s="416"/>
      <c r="E8" s="416"/>
      <c r="F8" s="416"/>
      <c r="G8" s="416"/>
      <c r="H8" s="416"/>
      <c r="I8" s="416"/>
      <c r="J8" s="416"/>
      <c r="K8" s="416"/>
      <c r="L8" s="416"/>
      <c r="M8" s="417"/>
      <c r="N8" s="237"/>
      <c r="O8" s="173"/>
      <c r="Q8" s="173"/>
      <c r="R8" s="173"/>
      <c r="S8" s="173"/>
    </row>
    <row r="9" spans="1:25" ht="15.75" customHeight="1" thickTop="1" thickBot="1">
      <c r="A9" s="236"/>
      <c r="B9" s="237" t="s">
        <v>396</v>
      </c>
      <c r="C9" s="415"/>
      <c r="D9" s="416"/>
      <c r="E9" s="416"/>
      <c r="F9" s="416"/>
      <c r="G9" s="416"/>
      <c r="H9" s="416"/>
      <c r="I9" s="416"/>
      <c r="J9" s="416"/>
      <c r="K9" s="416"/>
      <c r="L9" s="416"/>
      <c r="M9" s="417"/>
      <c r="N9" s="237"/>
      <c r="O9" s="173"/>
      <c r="P9" s="173"/>
      <c r="Q9" s="173"/>
      <c r="R9" s="173"/>
      <c r="S9" s="173"/>
    </row>
    <row r="10" spans="1:25" ht="3" customHeight="1" thickTop="1">
      <c r="A10" s="238"/>
      <c r="B10" s="239"/>
      <c r="C10" s="239"/>
      <c r="D10" s="239"/>
      <c r="E10" s="239"/>
      <c r="F10" s="239"/>
      <c r="G10" s="239"/>
      <c r="H10" s="239"/>
      <c r="I10" s="239"/>
      <c r="J10" s="239"/>
      <c r="K10" s="239"/>
      <c r="L10" s="239"/>
      <c r="M10" s="239"/>
      <c r="N10" s="239"/>
      <c r="O10" s="173"/>
      <c r="P10" s="173"/>
      <c r="Q10" s="173"/>
      <c r="R10" s="173"/>
      <c r="S10" s="173"/>
    </row>
    <row r="11" spans="1:25" ht="15.75" customHeight="1" thickBot="1">
      <c r="A11" s="244">
        <v>2</v>
      </c>
      <c r="B11" s="408" t="s">
        <v>397</v>
      </c>
      <c r="C11" s="408"/>
      <c r="D11" s="234"/>
      <c r="E11" s="234"/>
      <c r="F11" s="234"/>
      <c r="G11" s="234"/>
      <c r="H11" s="234"/>
      <c r="I11" s="234"/>
      <c r="J11" s="234"/>
      <c r="K11" s="237"/>
      <c r="L11" s="237"/>
      <c r="M11" s="237"/>
      <c r="N11" s="237"/>
      <c r="O11" s="173"/>
      <c r="P11" s="173"/>
      <c r="Q11" s="173"/>
      <c r="R11" s="173"/>
      <c r="S11" s="173"/>
    </row>
    <row r="12" spans="1:25" ht="15.75" customHeight="1" thickTop="1" thickBot="1">
      <c r="A12" s="236"/>
      <c r="B12" s="237" t="s">
        <v>398</v>
      </c>
      <c r="C12" s="237"/>
      <c r="D12" s="237"/>
      <c r="E12" s="415"/>
      <c r="F12" s="416"/>
      <c r="G12" s="416"/>
      <c r="H12" s="416"/>
      <c r="I12" s="416"/>
      <c r="J12" s="416"/>
      <c r="K12" s="416"/>
      <c r="L12" s="416"/>
      <c r="M12" s="417"/>
      <c r="N12" s="237"/>
      <c r="O12" s="173"/>
      <c r="P12" s="182"/>
      <c r="Q12" s="173"/>
      <c r="R12" s="173"/>
      <c r="S12" s="173"/>
    </row>
    <row r="13" spans="1:25" ht="15.75" customHeight="1" thickTop="1" thickBot="1">
      <c r="A13" s="236"/>
      <c r="B13" s="237" t="s">
        <v>161</v>
      </c>
      <c r="C13" s="237"/>
      <c r="D13" s="237"/>
      <c r="E13" s="415"/>
      <c r="F13" s="416"/>
      <c r="G13" s="416"/>
      <c r="H13" s="416"/>
      <c r="I13" s="416"/>
      <c r="J13" s="416"/>
      <c r="K13" s="416"/>
      <c r="L13" s="416"/>
      <c r="M13" s="417"/>
      <c r="N13" s="237"/>
      <c r="O13" s="173"/>
      <c r="P13" s="173"/>
      <c r="Q13" s="173"/>
      <c r="R13" s="173"/>
      <c r="S13" s="173"/>
    </row>
    <row r="14" spans="1:25" ht="15.75" customHeight="1" thickTop="1" thickBot="1">
      <c r="A14" s="236"/>
      <c r="B14" s="237" t="s">
        <v>399</v>
      </c>
      <c r="C14" s="237"/>
      <c r="D14" s="237"/>
      <c r="E14" s="415"/>
      <c r="F14" s="416"/>
      <c r="G14" s="416"/>
      <c r="H14" s="416"/>
      <c r="I14" s="416"/>
      <c r="J14" s="416"/>
      <c r="K14" s="416"/>
      <c r="L14" s="416"/>
      <c r="M14" s="417"/>
      <c r="N14" s="237"/>
      <c r="O14" s="173"/>
      <c r="P14" s="173"/>
      <c r="Q14" s="173"/>
      <c r="R14" s="173"/>
      <c r="S14" s="173"/>
    </row>
    <row r="15" spans="1:25" ht="15.75" customHeight="1" thickTop="1" thickBot="1">
      <c r="A15" s="236"/>
      <c r="B15" s="237" t="s">
        <v>400</v>
      </c>
      <c r="C15" s="237"/>
      <c r="D15" s="237"/>
      <c r="E15" s="415"/>
      <c r="F15" s="416"/>
      <c r="G15" s="416"/>
      <c r="H15" s="416"/>
      <c r="I15" s="416"/>
      <c r="J15" s="416"/>
      <c r="K15" s="416"/>
      <c r="L15" s="416"/>
      <c r="M15" s="417"/>
      <c r="N15" s="237"/>
      <c r="O15" s="173"/>
      <c r="P15" s="173"/>
      <c r="Q15" s="173"/>
      <c r="R15" s="173"/>
      <c r="S15" s="173"/>
    </row>
    <row r="16" spans="1:25" ht="15.75" customHeight="1" thickTop="1" thickBot="1">
      <c r="A16" s="236"/>
      <c r="B16" s="237" t="s">
        <v>401</v>
      </c>
      <c r="C16" s="237"/>
      <c r="D16" s="237"/>
      <c r="E16" s="415"/>
      <c r="F16" s="416"/>
      <c r="G16" s="416"/>
      <c r="H16" s="416"/>
      <c r="I16" s="416"/>
      <c r="J16" s="416"/>
      <c r="K16" s="416"/>
      <c r="L16" s="416"/>
      <c r="M16" s="417"/>
      <c r="N16" s="237"/>
      <c r="O16" s="173"/>
      <c r="P16" s="173"/>
      <c r="Q16" s="173"/>
      <c r="R16" s="173"/>
      <c r="S16" s="173"/>
    </row>
    <row r="17" spans="1:19" ht="3" customHeight="1" thickTop="1">
      <c r="A17" s="238"/>
      <c r="B17" s="239"/>
      <c r="C17" s="239"/>
      <c r="D17" s="239"/>
      <c r="E17" s="239"/>
      <c r="F17" s="239"/>
      <c r="G17" s="239"/>
      <c r="H17" s="239"/>
      <c r="I17" s="239"/>
      <c r="J17" s="239"/>
      <c r="K17" s="239"/>
      <c r="L17" s="239"/>
      <c r="M17" s="239"/>
      <c r="N17" s="239"/>
      <c r="O17" s="173"/>
      <c r="P17" s="173"/>
      <c r="Q17" s="173"/>
      <c r="R17" s="173"/>
      <c r="S17" s="173"/>
    </row>
    <row r="18" spans="1:19" ht="15.75" customHeight="1">
      <c r="A18" s="244">
        <v>3</v>
      </c>
      <c r="B18" s="237" t="s">
        <v>180</v>
      </c>
      <c r="C18" s="234"/>
      <c r="D18" s="234"/>
      <c r="E18" s="234"/>
      <c r="F18" s="234"/>
      <c r="G18" s="234"/>
      <c r="H18" s="234"/>
      <c r="I18" s="234"/>
      <c r="J18" s="234"/>
      <c r="K18" s="234"/>
      <c r="L18" s="234"/>
      <c r="M18" s="234"/>
      <c r="N18" s="237"/>
      <c r="O18" s="173"/>
      <c r="P18" s="173"/>
      <c r="Q18" s="173"/>
      <c r="R18" s="173"/>
      <c r="S18" s="173"/>
    </row>
    <row r="19" spans="1:19" ht="15.75" customHeight="1">
      <c r="A19" s="244"/>
      <c r="B19" s="237" t="s">
        <v>402</v>
      </c>
      <c r="C19" s="237"/>
      <c r="D19" s="237"/>
      <c r="E19" s="418"/>
      <c r="F19" s="418"/>
      <c r="G19" s="418"/>
      <c r="H19" s="418"/>
      <c r="I19" s="418"/>
      <c r="J19" s="418"/>
      <c r="K19" s="418"/>
      <c r="L19" s="418"/>
      <c r="M19" s="418"/>
      <c r="N19" s="237"/>
      <c r="O19" s="173"/>
      <c r="P19" s="173"/>
      <c r="Q19" s="173"/>
      <c r="R19" s="173"/>
      <c r="S19" s="173"/>
    </row>
    <row r="20" spans="1:19" ht="3" customHeight="1">
      <c r="A20" s="238"/>
      <c r="B20" s="239"/>
      <c r="C20" s="239"/>
      <c r="D20" s="239"/>
      <c r="E20" s="239"/>
      <c r="F20" s="239"/>
      <c r="G20" s="239"/>
      <c r="H20" s="239"/>
      <c r="I20" s="239"/>
      <c r="J20" s="239"/>
      <c r="K20" s="239"/>
      <c r="L20" s="239"/>
      <c r="M20" s="239"/>
      <c r="N20" s="239"/>
      <c r="O20" s="173"/>
      <c r="P20" s="173"/>
      <c r="Q20" s="173"/>
      <c r="R20" s="173"/>
      <c r="S20" s="173"/>
    </row>
    <row r="21" spans="1:19" ht="15.75" customHeight="1" thickBot="1">
      <c r="A21" s="244">
        <v>4</v>
      </c>
      <c r="B21" s="408" t="s">
        <v>403</v>
      </c>
      <c r="C21" s="408"/>
      <c r="D21" s="234"/>
      <c r="E21" s="234"/>
      <c r="F21" s="234"/>
      <c r="G21" s="234"/>
      <c r="H21" s="234"/>
      <c r="I21" s="234"/>
      <c r="J21" s="234"/>
      <c r="K21" s="234"/>
      <c r="L21" s="234"/>
      <c r="M21" s="234"/>
      <c r="N21" s="237"/>
      <c r="O21" s="173"/>
      <c r="P21" s="173"/>
      <c r="Q21" s="173"/>
      <c r="R21" s="173"/>
      <c r="S21" s="173"/>
    </row>
    <row r="22" spans="1:19" ht="15.75" customHeight="1" thickTop="1" thickBot="1">
      <c r="A22" s="236"/>
      <c r="B22" s="237" t="s">
        <v>404</v>
      </c>
      <c r="C22" s="237"/>
      <c r="D22" s="237"/>
      <c r="E22" s="415"/>
      <c r="F22" s="416"/>
      <c r="G22" s="416"/>
      <c r="H22" s="416"/>
      <c r="I22" s="416"/>
      <c r="J22" s="416"/>
      <c r="K22" s="416"/>
      <c r="L22" s="416"/>
      <c r="M22" s="417"/>
      <c r="N22" s="237"/>
      <c r="O22" s="173"/>
      <c r="P22" s="173"/>
      <c r="Q22" s="173"/>
      <c r="R22" s="173"/>
      <c r="S22" s="173"/>
    </row>
    <row r="23" spans="1:19" ht="15.75" customHeight="1" thickTop="1" thickBot="1">
      <c r="A23" s="236"/>
      <c r="B23" s="237" t="s">
        <v>405</v>
      </c>
      <c r="C23" s="237"/>
      <c r="D23" s="237"/>
      <c r="E23" s="415"/>
      <c r="F23" s="416"/>
      <c r="G23" s="416"/>
      <c r="H23" s="416"/>
      <c r="I23" s="416"/>
      <c r="J23" s="416"/>
      <c r="K23" s="416"/>
      <c r="L23" s="416"/>
      <c r="M23" s="417"/>
      <c r="N23" s="237"/>
      <c r="O23" s="173"/>
      <c r="P23" s="173"/>
      <c r="Q23" s="173"/>
      <c r="R23" s="173"/>
      <c r="S23" s="173"/>
    </row>
    <row r="24" spans="1:19" ht="3" customHeight="1" thickTop="1">
      <c r="A24" s="238"/>
      <c r="B24" s="239"/>
      <c r="C24" s="239"/>
      <c r="D24" s="239"/>
      <c r="E24" s="239"/>
      <c r="F24" s="239"/>
      <c r="G24" s="239"/>
      <c r="H24" s="239"/>
      <c r="I24" s="239"/>
      <c r="J24" s="239"/>
      <c r="K24" s="239"/>
      <c r="L24" s="239"/>
      <c r="M24" s="239"/>
      <c r="N24" s="239"/>
      <c r="O24" s="173"/>
      <c r="P24" s="173"/>
      <c r="Q24" s="173"/>
      <c r="R24" s="173"/>
      <c r="S24" s="173"/>
    </row>
    <row r="25" spans="1:19" ht="15.75" customHeight="1" thickBot="1">
      <c r="A25" s="244">
        <v>5</v>
      </c>
      <c r="B25" s="237" t="s">
        <v>406</v>
      </c>
      <c r="C25" s="234"/>
      <c r="D25" s="234"/>
      <c r="E25" s="234"/>
      <c r="F25" s="234"/>
      <c r="G25" s="234"/>
      <c r="H25" s="242"/>
      <c r="I25" s="234"/>
      <c r="J25" s="234"/>
      <c r="K25" s="234"/>
      <c r="L25" s="234"/>
      <c r="M25" s="234"/>
      <c r="N25" s="234"/>
      <c r="O25" s="173"/>
      <c r="P25" s="173"/>
      <c r="Q25" s="173"/>
      <c r="R25" s="173"/>
      <c r="S25" s="173"/>
    </row>
    <row r="26" spans="1:19" ht="15.75" customHeight="1" thickTop="1" thickBot="1">
      <c r="A26" s="236"/>
      <c r="B26" s="237" t="s">
        <v>407</v>
      </c>
      <c r="C26" s="237"/>
      <c r="D26" s="237"/>
      <c r="E26" s="237"/>
      <c r="F26" s="237"/>
      <c r="G26" s="237"/>
      <c r="H26" s="248" t="s">
        <v>408</v>
      </c>
      <c r="I26" s="419"/>
      <c r="J26" s="420"/>
      <c r="K26" s="420"/>
      <c r="L26" s="420"/>
      <c r="M26" s="421"/>
      <c r="N26" s="237"/>
      <c r="O26" s="173"/>
      <c r="P26" s="230"/>
      <c r="Q26" s="173"/>
      <c r="R26" s="173"/>
      <c r="S26" s="173"/>
    </row>
    <row r="27" spans="1:19" ht="15.75" customHeight="1" thickTop="1" thickBot="1">
      <c r="A27" s="236"/>
      <c r="B27" s="237" t="s">
        <v>409</v>
      </c>
      <c r="C27" s="237"/>
      <c r="D27" s="237"/>
      <c r="E27" s="237"/>
      <c r="F27" s="237"/>
      <c r="G27" s="241"/>
      <c r="H27" s="241"/>
      <c r="I27" s="422"/>
      <c r="J27" s="423"/>
      <c r="K27" s="423"/>
      <c r="L27" s="423"/>
      <c r="M27" s="424"/>
      <c r="N27" s="237"/>
      <c r="O27" s="173"/>
      <c r="P27" s="173"/>
      <c r="Q27" s="173"/>
      <c r="R27" s="173"/>
      <c r="S27" s="173"/>
    </row>
    <row r="28" spans="1:19" ht="15.75" customHeight="1" thickTop="1" thickBot="1">
      <c r="A28" s="236"/>
      <c r="B28" s="237" t="s">
        <v>141</v>
      </c>
      <c r="C28" s="237"/>
      <c r="D28" s="237"/>
      <c r="E28" s="237"/>
      <c r="F28" s="237"/>
      <c r="G28" s="241"/>
      <c r="H28" s="241" t="s">
        <v>410</v>
      </c>
      <c r="I28" s="422">
        <v>40</v>
      </c>
      <c r="J28" s="423"/>
      <c r="K28" s="423"/>
      <c r="L28" s="423"/>
      <c r="M28" s="424"/>
      <c r="N28" s="237"/>
      <c r="O28" s="173"/>
      <c r="P28" s="173"/>
      <c r="Q28" s="173"/>
      <c r="R28" s="173"/>
      <c r="S28" s="173"/>
    </row>
    <row r="29" spans="1:19" ht="15.75" customHeight="1" thickTop="1">
      <c r="A29" s="236"/>
      <c r="B29" s="237" t="s">
        <v>138</v>
      </c>
      <c r="C29" s="237"/>
      <c r="D29" s="237"/>
      <c r="E29" s="237"/>
      <c r="F29" s="237"/>
      <c r="G29" s="241"/>
      <c r="H29" s="241"/>
      <c r="I29" s="237"/>
      <c r="J29" s="237"/>
      <c r="K29" s="249">
        <v>0.04</v>
      </c>
      <c r="L29" s="237"/>
      <c r="M29" s="237"/>
      <c r="N29" s="237"/>
      <c r="O29" s="173"/>
      <c r="P29" s="173"/>
      <c r="Q29" s="173"/>
      <c r="R29" s="173"/>
      <c r="S29" s="173"/>
    </row>
    <row r="30" spans="1:19" ht="3" customHeight="1">
      <c r="A30" s="238"/>
      <c r="B30" s="239"/>
      <c r="C30" s="239"/>
      <c r="D30" s="239"/>
      <c r="E30" s="239"/>
      <c r="F30" s="239"/>
      <c r="G30" s="240"/>
      <c r="H30" s="240"/>
      <c r="I30" s="240"/>
      <c r="J30" s="240"/>
      <c r="K30" s="240"/>
      <c r="L30" s="240"/>
      <c r="M30" s="240"/>
      <c r="N30" s="239"/>
      <c r="O30" s="173"/>
      <c r="P30" s="173"/>
      <c r="Q30" s="173"/>
      <c r="R30" s="173"/>
      <c r="S30" s="173"/>
    </row>
    <row r="31" spans="1:19" ht="15.75" customHeight="1">
      <c r="A31" s="244">
        <v>6</v>
      </c>
      <c r="B31" s="408" t="s">
        <v>411</v>
      </c>
      <c r="C31" s="408"/>
      <c r="D31" s="234"/>
      <c r="E31" s="234"/>
      <c r="F31" s="234"/>
      <c r="G31" s="250"/>
      <c r="H31" s="242"/>
      <c r="I31" s="234"/>
      <c r="J31" s="234"/>
      <c r="K31" s="234"/>
      <c r="L31" s="234"/>
      <c r="M31" s="234"/>
      <c r="N31" s="234"/>
      <c r="O31" s="173"/>
      <c r="P31" s="173"/>
      <c r="Q31" s="173"/>
      <c r="R31" s="173"/>
      <c r="S31" s="173"/>
    </row>
    <row r="32" spans="1:19" ht="15.75" customHeight="1">
      <c r="A32" s="244"/>
      <c r="B32" s="237" t="s">
        <v>412</v>
      </c>
      <c r="C32" s="237"/>
      <c r="D32" s="237"/>
      <c r="E32" s="237"/>
      <c r="F32" s="251"/>
      <c r="G32" s="251"/>
      <c r="H32" s="252"/>
      <c r="I32" s="426"/>
      <c r="J32" s="427"/>
      <c r="K32" s="427"/>
      <c r="L32" s="427"/>
      <c r="M32" s="427"/>
      <c r="N32" s="237"/>
      <c r="O32" s="173"/>
      <c r="P32" s="173"/>
      <c r="Q32" s="173"/>
      <c r="R32" s="173"/>
      <c r="S32" s="173"/>
    </row>
    <row r="33" spans="1:19" ht="15.75" customHeight="1">
      <c r="A33" s="244"/>
      <c r="B33" s="237" t="s">
        <v>413</v>
      </c>
      <c r="C33" s="237"/>
      <c r="D33" s="237"/>
      <c r="E33" s="237"/>
      <c r="F33" s="251"/>
      <c r="G33" s="251"/>
      <c r="H33" s="253" t="s">
        <v>408</v>
      </c>
      <c r="I33" s="428"/>
      <c r="J33" s="428"/>
      <c r="K33" s="428"/>
      <c r="L33" s="428"/>
      <c r="M33" s="428"/>
      <c r="N33" s="237"/>
      <c r="O33" s="173"/>
      <c r="P33" s="173"/>
      <c r="Q33" s="173"/>
      <c r="R33" s="173"/>
      <c r="S33" s="173"/>
    </row>
    <row r="34" spans="1:19" ht="15.75" customHeight="1">
      <c r="A34" s="244"/>
      <c r="B34" s="237" t="s">
        <v>414</v>
      </c>
      <c r="C34" s="237"/>
      <c r="D34" s="237"/>
      <c r="E34" s="237"/>
      <c r="F34" s="251"/>
      <c r="G34" s="429"/>
      <c r="H34" s="429"/>
      <c r="I34" s="429"/>
      <c r="J34" s="429"/>
      <c r="K34" s="251" t="s">
        <v>415</v>
      </c>
      <c r="L34" s="251"/>
      <c r="M34" s="251"/>
      <c r="N34" s="237" t="s">
        <v>416</v>
      </c>
      <c r="O34" s="173"/>
      <c r="P34" s="173"/>
      <c r="Q34" s="173"/>
      <c r="R34" s="173"/>
      <c r="S34" s="173"/>
    </row>
    <row r="35" spans="1:19" ht="15.75" customHeight="1">
      <c r="A35" s="244"/>
      <c r="B35" s="237" t="s">
        <v>417</v>
      </c>
      <c r="C35" s="237"/>
      <c r="D35" s="237"/>
      <c r="E35" s="237"/>
      <c r="F35" s="251"/>
      <c r="G35" s="425"/>
      <c r="H35" s="425"/>
      <c r="I35" s="425"/>
      <c r="J35" s="425"/>
      <c r="K35" s="251" t="s">
        <v>418</v>
      </c>
      <c r="L35" s="251"/>
      <c r="M35" s="251"/>
      <c r="N35" s="236">
        <f>I28</f>
        <v>40</v>
      </c>
      <c r="O35" s="173"/>
      <c r="P35" s="173"/>
      <c r="Q35" s="173"/>
      <c r="R35" s="173"/>
      <c r="S35" s="173"/>
    </row>
    <row r="36" spans="1:19" ht="15.75" customHeight="1">
      <c r="A36" s="244"/>
      <c r="B36" s="237" t="s">
        <v>419</v>
      </c>
      <c r="C36" s="237"/>
      <c r="D36" s="237"/>
      <c r="E36" s="237"/>
      <c r="F36" s="251"/>
      <c r="G36" s="430"/>
      <c r="H36" s="430"/>
      <c r="I36" s="430"/>
      <c r="J36" s="430"/>
      <c r="K36" s="251" t="s">
        <v>420</v>
      </c>
      <c r="L36" s="251"/>
      <c r="M36" s="251"/>
      <c r="N36" s="237"/>
      <c r="O36" s="173"/>
      <c r="P36" s="173"/>
      <c r="Q36" s="173"/>
      <c r="R36" s="173"/>
      <c r="S36" s="173"/>
    </row>
    <row r="37" spans="1:19" ht="15.75" customHeight="1">
      <c r="A37" s="244"/>
      <c r="B37" s="237" t="s">
        <v>421</v>
      </c>
      <c r="C37" s="237"/>
      <c r="D37" s="237"/>
      <c r="E37" s="237"/>
      <c r="F37" s="254"/>
      <c r="G37" s="255" t="s">
        <v>422</v>
      </c>
      <c r="H37" s="254"/>
      <c r="I37" s="251"/>
      <c r="J37" s="256"/>
      <c r="K37" s="257"/>
      <c r="L37" s="251" t="s">
        <v>423</v>
      </c>
      <c r="M37" s="257"/>
      <c r="N37" s="237" t="s">
        <v>424</v>
      </c>
      <c r="O37" s="183"/>
      <c r="P37" s="183"/>
      <c r="Q37" s="183"/>
      <c r="R37" s="183"/>
      <c r="S37" s="183"/>
    </row>
    <row r="38" spans="1:19" ht="3" customHeight="1">
      <c r="A38" s="238"/>
      <c r="B38" s="239"/>
      <c r="C38" s="239"/>
      <c r="D38" s="239"/>
      <c r="E38" s="239"/>
      <c r="F38" s="239"/>
      <c r="G38" s="240"/>
      <c r="H38" s="240"/>
      <c r="I38" s="240"/>
      <c r="J38" s="240"/>
      <c r="K38" s="240"/>
      <c r="L38" s="240"/>
      <c r="M38" s="240"/>
      <c r="N38" s="239"/>
      <c r="O38" s="173"/>
      <c r="P38" s="173"/>
      <c r="Q38" s="173"/>
      <c r="R38" s="173"/>
      <c r="S38" s="173"/>
    </row>
    <row r="39" spans="1:19" ht="15.75" customHeight="1">
      <c r="A39" s="244">
        <v>7</v>
      </c>
      <c r="B39" s="408" t="s">
        <v>425</v>
      </c>
      <c r="C39" s="408"/>
      <c r="D39" s="408"/>
      <c r="E39" s="234"/>
      <c r="F39" s="234"/>
      <c r="G39" s="234"/>
      <c r="H39" s="234"/>
      <c r="I39" s="234"/>
      <c r="J39" s="242"/>
      <c r="K39" s="242"/>
      <c r="L39" s="242"/>
      <c r="M39" s="242"/>
      <c r="N39" s="234"/>
      <c r="O39" s="183"/>
      <c r="P39" s="183"/>
      <c r="Q39" s="183"/>
      <c r="R39" s="183"/>
      <c r="S39" s="183"/>
    </row>
    <row r="40" spans="1:19" ht="15.75" customHeight="1">
      <c r="A40" s="244"/>
      <c r="B40" s="246" t="s">
        <v>426</v>
      </c>
      <c r="C40" s="246"/>
      <c r="D40" s="246"/>
      <c r="E40" s="234"/>
      <c r="F40" s="234"/>
      <c r="G40" s="234"/>
      <c r="H40" s="234"/>
      <c r="I40" s="425"/>
      <c r="J40" s="425"/>
      <c r="K40" s="258" t="s">
        <v>427</v>
      </c>
      <c r="L40" s="427"/>
      <c r="M40" s="427"/>
      <c r="N40" s="234"/>
      <c r="O40" s="183"/>
      <c r="P40" s="183"/>
      <c r="Q40" s="183"/>
      <c r="R40" s="183"/>
      <c r="S40" s="183"/>
    </row>
    <row r="41" spans="1:19" ht="15.75" customHeight="1">
      <c r="A41" s="244"/>
      <c r="B41" s="237" t="s">
        <v>428</v>
      </c>
      <c r="C41" s="237"/>
      <c r="D41" s="237"/>
      <c r="E41" s="247"/>
      <c r="F41" s="247"/>
      <c r="G41" s="247"/>
      <c r="H41" s="247"/>
      <c r="I41" s="425"/>
      <c r="J41" s="425"/>
      <c r="K41" s="251" t="s">
        <v>427</v>
      </c>
      <c r="L41" s="427"/>
      <c r="M41" s="427"/>
      <c r="N41" s="237"/>
      <c r="O41" s="173"/>
      <c r="P41" s="173"/>
      <c r="Q41" s="173"/>
      <c r="R41" s="173"/>
    </row>
    <row r="42" spans="1:19" ht="15.75" customHeight="1">
      <c r="A42" s="244"/>
      <c r="B42" s="237" t="s">
        <v>429</v>
      </c>
      <c r="C42" s="237"/>
      <c r="D42" s="237"/>
      <c r="E42" s="237"/>
      <c r="F42" s="237"/>
      <c r="G42" s="237"/>
      <c r="H42" s="237"/>
      <c r="I42" s="430"/>
      <c r="J42" s="430"/>
      <c r="K42" s="251" t="s">
        <v>420</v>
      </c>
      <c r="L42" s="251"/>
      <c r="M42" s="251"/>
      <c r="N42" s="247"/>
      <c r="O42" s="173"/>
      <c r="P42" s="173"/>
      <c r="Q42" s="173"/>
    </row>
    <row r="43" spans="1:19" ht="15.75" customHeight="1">
      <c r="A43" s="244"/>
      <c r="B43" s="237" t="s">
        <v>430</v>
      </c>
      <c r="C43" s="237"/>
      <c r="D43" s="237"/>
      <c r="E43" s="237"/>
      <c r="F43" s="237"/>
      <c r="G43" s="237"/>
      <c r="H43" s="241" t="s">
        <v>271</v>
      </c>
      <c r="I43" s="425"/>
      <c r="J43" s="425"/>
      <c r="K43" s="251" t="s">
        <v>431</v>
      </c>
      <c r="L43" s="251"/>
      <c r="M43" s="251"/>
      <c r="N43" s="247"/>
      <c r="O43" s="173"/>
      <c r="P43" s="173"/>
      <c r="Q43" s="173"/>
      <c r="R43" s="173"/>
      <c r="S43" s="173"/>
    </row>
    <row r="44" spans="1:19" ht="3" customHeight="1">
      <c r="A44" s="238"/>
      <c r="B44" s="239"/>
      <c r="C44" s="239"/>
      <c r="D44" s="239"/>
      <c r="E44" s="239"/>
      <c r="F44" s="239"/>
      <c r="G44" s="240"/>
      <c r="H44" s="240"/>
      <c r="I44" s="240"/>
      <c r="J44" s="240"/>
      <c r="K44" s="240"/>
      <c r="L44" s="240"/>
      <c r="M44" s="240"/>
      <c r="N44" s="239"/>
      <c r="O44" s="173"/>
      <c r="P44" s="173"/>
      <c r="Q44" s="173"/>
      <c r="R44" s="173"/>
      <c r="S44" s="173"/>
    </row>
    <row r="45" spans="1:19" ht="15.75" customHeight="1" thickBot="1">
      <c r="A45" s="244">
        <v>8</v>
      </c>
      <c r="B45" s="408" t="s">
        <v>432</v>
      </c>
      <c r="C45" s="408"/>
      <c r="D45" s="408"/>
      <c r="E45" s="237"/>
      <c r="F45" s="237"/>
      <c r="G45" s="237"/>
      <c r="H45" s="237"/>
      <c r="I45" s="237"/>
      <c r="J45" s="237"/>
      <c r="K45" s="247"/>
      <c r="L45" s="237"/>
      <c r="M45" s="237"/>
      <c r="N45" s="247"/>
      <c r="O45" s="173"/>
      <c r="P45" s="173"/>
      <c r="Q45" s="173"/>
      <c r="R45" s="173"/>
      <c r="S45" s="173"/>
    </row>
    <row r="46" spans="1:19" ht="15.75" customHeight="1" thickTop="1" thickBot="1">
      <c r="A46" s="244"/>
      <c r="B46" s="237" t="s">
        <v>433</v>
      </c>
      <c r="C46" s="237"/>
      <c r="D46" s="237"/>
      <c r="E46" s="237"/>
      <c r="F46" s="237"/>
      <c r="G46" s="237"/>
      <c r="H46" s="237"/>
      <c r="I46" s="431"/>
      <c r="J46" s="432"/>
      <c r="K46" s="237" t="s">
        <v>434</v>
      </c>
      <c r="L46" s="237"/>
      <c r="M46" s="237"/>
      <c r="N46" s="247"/>
      <c r="O46" s="184"/>
      <c r="P46" s="173"/>
      <c r="Q46" s="173"/>
      <c r="R46" s="173"/>
      <c r="S46" s="173"/>
    </row>
    <row r="47" spans="1:19" ht="15.75" customHeight="1" thickTop="1" thickBot="1">
      <c r="A47" s="244"/>
      <c r="B47" s="237" t="s">
        <v>435</v>
      </c>
      <c r="C47" s="237"/>
      <c r="D47" s="237"/>
      <c r="E47" s="237"/>
      <c r="F47" s="237"/>
      <c r="G47" s="237"/>
      <c r="H47" s="237"/>
      <c r="I47" s="433"/>
      <c r="J47" s="434"/>
      <c r="K47" s="237" t="s">
        <v>210</v>
      </c>
      <c r="L47" s="237"/>
      <c r="M47" s="237"/>
      <c r="N47" s="247"/>
      <c r="O47" s="173"/>
      <c r="P47" s="173"/>
      <c r="Q47" s="173"/>
      <c r="R47" s="173"/>
      <c r="S47" s="173"/>
    </row>
    <row r="48" spans="1:19" ht="15.75" customHeight="1" thickTop="1" thickBot="1">
      <c r="A48" s="244"/>
      <c r="B48" s="237" t="s">
        <v>436</v>
      </c>
      <c r="C48" s="237"/>
      <c r="D48" s="237"/>
      <c r="E48" s="237"/>
      <c r="F48" s="237"/>
      <c r="G48" s="237"/>
      <c r="H48" s="237"/>
      <c r="I48" s="433"/>
      <c r="J48" s="434"/>
      <c r="K48" s="237" t="s">
        <v>437</v>
      </c>
      <c r="L48" s="237"/>
      <c r="M48" s="237"/>
      <c r="N48" s="247"/>
      <c r="O48" s="173"/>
      <c r="P48" s="173"/>
    </row>
    <row r="49" spans="1:22" ht="3" customHeight="1" thickTop="1">
      <c r="A49" s="238"/>
      <c r="B49" s="239"/>
      <c r="C49" s="239"/>
      <c r="D49" s="239"/>
      <c r="E49" s="239"/>
      <c r="F49" s="239"/>
      <c r="G49" s="240"/>
      <c r="H49" s="240"/>
      <c r="I49" s="240"/>
      <c r="J49" s="240"/>
      <c r="K49" s="240"/>
      <c r="L49" s="240"/>
      <c r="M49" s="240"/>
      <c r="N49" s="239"/>
      <c r="O49" s="173"/>
      <c r="P49" s="173"/>
      <c r="Q49" s="173"/>
      <c r="R49" s="173"/>
      <c r="S49" s="173"/>
    </row>
    <row r="50" spans="1:22" ht="3" customHeight="1" thickBot="1">
      <c r="A50" s="236"/>
      <c r="B50" s="237"/>
      <c r="C50" s="237"/>
      <c r="D50" s="237"/>
      <c r="E50" s="237"/>
      <c r="F50" s="237"/>
      <c r="G50" s="241"/>
      <c r="H50" s="241"/>
      <c r="I50" s="241"/>
      <c r="J50" s="241"/>
      <c r="K50" s="241"/>
      <c r="L50" s="241"/>
      <c r="M50" s="241"/>
      <c r="N50" s="237"/>
      <c r="O50" s="173"/>
      <c r="P50" s="173"/>
      <c r="Q50" s="173"/>
      <c r="R50" s="173"/>
      <c r="S50" s="173"/>
    </row>
    <row r="51" spans="1:22" ht="15.75" customHeight="1" thickTop="1" thickBot="1">
      <c r="A51" s="244">
        <v>9</v>
      </c>
      <c r="B51" s="435" t="s">
        <v>438</v>
      </c>
      <c r="C51" s="435"/>
      <c r="D51" s="435"/>
      <c r="E51" s="435"/>
      <c r="F51" s="435"/>
      <c r="G51" s="435"/>
      <c r="H51" s="241" t="s">
        <v>271</v>
      </c>
      <c r="I51" s="436"/>
      <c r="J51" s="437"/>
      <c r="K51" s="237"/>
      <c r="L51" s="237"/>
      <c r="M51" s="237"/>
      <c r="N51" s="234"/>
      <c r="O51" s="173"/>
      <c r="P51" s="173"/>
      <c r="Q51" s="173"/>
      <c r="R51" s="173"/>
      <c r="S51" s="173"/>
    </row>
    <row r="52" spans="1:22" ht="3" customHeight="1" thickTop="1">
      <c r="A52" s="238"/>
      <c r="B52" s="239"/>
      <c r="C52" s="239"/>
      <c r="D52" s="239"/>
      <c r="E52" s="239"/>
      <c r="F52" s="239"/>
      <c r="G52" s="240"/>
      <c r="H52" s="240"/>
      <c r="I52" s="240"/>
      <c r="J52" s="240"/>
      <c r="K52" s="240"/>
      <c r="L52" s="240"/>
      <c r="M52" s="240"/>
      <c r="N52" s="239"/>
      <c r="O52" s="173"/>
      <c r="P52" s="173"/>
      <c r="Q52" s="173"/>
      <c r="R52" s="173"/>
      <c r="S52" s="173"/>
    </row>
    <row r="53" spans="1:22" ht="3" customHeight="1" thickBot="1">
      <c r="A53" s="236"/>
      <c r="B53" s="237"/>
      <c r="C53" s="237"/>
      <c r="D53" s="237"/>
      <c r="E53" s="237"/>
      <c r="F53" s="237"/>
      <c r="G53" s="241"/>
      <c r="H53" s="241"/>
      <c r="I53" s="241"/>
      <c r="J53" s="241"/>
      <c r="K53" s="241"/>
      <c r="L53" s="241"/>
      <c r="M53" s="241"/>
      <c r="N53" s="237"/>
      <c r="O53" s="173"/>
      <c r="P53" s="173"/>
      <c r="Q53" s="173"/>
      <c r="R53" s="173"/>
      <c r="S53" s="173"/>
    </row>
    <row r="54" spans="1:22" ht="15.75" customHeight="1" thickTop="1" thickBot="1">
      <c r="A54" s="244">
        <v>10</v>
      </c>
      <c r="B54" s="435" t="s">
        <v>439</v>
      </c>
      <c r="C54" s="435"/>
      <c r="D54" s="234"/>
      <c r="E54" s="234"/>
      <c r="F54" s="234"/>
      <c r="G54" s="234"/>
      <c r="H54" s="234"/>
      <c r="I54" s="234"/>
      <c r="J54" s="241" t="s">
        <v>271</v>
      </c>
      <c r="K54" s="438">
        <f>'SP10-3'!L68</f>
        <v>0</v>
      </c>
      <c r="L54" s="439"/>
      <c r="M54" s="440"/>
      <c r="N54" s="242" t="s">
        <v>440</v>
      </c>
      <c r="Q54" s="173"/>
    </row>
    <row r="55" spans="1:22" ht="3" customHeight="1" thickTop="1">
      <c r="A55" s="238"/>
      <c r="B55" s="239"/>
      <c r="C55" s="239"/>
      <c r="D55" s="239"/>
      <c r="E55" s="239"/>
      <c r="F55" s="239"/>
      <c r="G55" s="240"/>
      <c r="H55" s="240"/>
      <c r="I55" s="240"/>
      <c r="J55" s="240"/>
      <c r="K55" s="324"/>
      <c r="L55" s="324"/>
      <c r="M55" s="324"/>
      <c r="N55" s="245"/>
      <c r="O55" s="173"/>
      <c r="P55" s="173"/>
      <c r="Q55" s="173"/>
      <c r="R55" s="173"/>
      <c r="S55" s="173"/>
    </row>
    <row r="56" spans="1:22" ht="3" customHeight="1" thickBot="1">
      <c r="A56" s="236"/>
      <c r="B56" s="237"/>
      <c r="C56" s="237"/>
      <c r="D56" s="237"/>
      <c r="E56" s="237"/>
      <c r="F56" s="237"/>
      <c r="G56" s="241"/>
      <c r="H56" s="241"/>
      <c r="I56" s="241"/>
      <c r="J56" s="241"/>
      <c r="K56" s="325"/>
      <c r="L56" s="325"/>
      <c r="M56" s="325"/>
      <c r="N56" s="246"/>
      <c r="O56" s="173"/>
      <c r="P56" s="173"/>
      <c r="Q56" s="173"/>
      <c r="R56" s="173"/>
      <c r="S56" s="173"/>
    </row>
    <row r="57" spans="1:22" ht="15.75" customHeight="1" thickTop="1" thickBot="1">
      <c r="A57" s="244">
        <v>11</v>
      </c>
      <c r="B57" s="435" t="s">
        <v>441</v>
      </c>
      <c r="C57" s="435"/>
      <c r="D57" s="435"/>
      <c r="E57" s="234"/>
      <c r="F57" s="234"/>
      <c r="G57" s="234"/>
      <c r="H57" s="234"/>
      <c r="I57" s="234"/>
      <c r="J57" s="241" t="s">
        <v>271</v>
      </c>
      <c r="K57" s="441">
        <f>'SP10-2'!F48</f>
        <v>0</v>
      </c>
      <c r="L57" s="442"/>
      <c r="M57" s="443"/>
      <c r="N57" s="242" t="s">
        <v>442</v>
      </c>
      <c r="O57" s="444" t="s">
        <v>443</v>
      </c>
      <c r="P57" s="444"/>
      <c r="Q57" s="173"/>
      <c r="R57" s="173"/>
    </row>
    <row r="58" spans="1:22" ht="3" customHeight="1" thickTop="1">
      <c r="A58" s="238"/>
      <c r="B58" s="239"/>
      <c r="C58" s="239"/>
      <c r="D58" s="239"/>
      <c r="E58" s="239"/>
      <c r="F58" s="239"/>
      <c r="G58" s="240"/>
      <c r="H58" s="240"/>
      <c r="I58" s="240"/>
      <c r="J58" s="240"/>
      <c r="K58" s="324"/>
      <c r="L58" s="324"/>
      <c r="M58" s="324"/>
      <c r="N58" s="245"/>
      <c r="Q58" s="173"/>
      <c r="R58" s="173"/>
      <c r="S58" s="173"/>
    </row>
    <row r="59" spans="1:22" ht="3" customHeight="1" thickBot="1">
      <c r="A59" s="236"/>
      <c r="B59" s="237"/>
      <c r="C59" s="237"/>
      <c r="D59" s="237"/>
      <c r="E59" s="237"/>
      <c r="F59" s="237"/>
      <c r="G59" s="241"/>
      <c r="H59" s="241"/>
      <c r="I59" s="241"/>
      <c r="J59" s="241"/>
      <c r="K59" s="325"/>
      <c r="L59" s="325"/>
      <c r="M59" s="325"/>
      <c r="N59" s="246"/>
      <c r="Q59" s="173"/>
      <c r="R59" s="173"/>
      <c r="S59" s="173"/>
    </row>
    <row r="60" spans="1:22" ht="15.75" customHeight="1" thickTop="1" thickBot="1">
      <c r="A60" s="244">
        <v>12</v>
      </c>
      <c r="B60" s="435" t="s">
        <v>444</v>
      </c>
      <c r="C60" s="435"/>
      <c r="D60" s="241" t="s">
        <v>445</v>
      </c>
      <c r="E60" s="459">
        <f>'SP10-4'!L42</f>
        <v>0</v>
      </c>
      <c r="F60" s="460"/>
      <c r="G60" s="234"/>
      <c r="H60" s="234"/>
      <c r="I60" s="309"/>
      <c r="J60" s="243" t="s">
        <v>446</v>
      </c>
      <c r="K60" s="456">
        <f>E60</f>
        <v>0</v>
      </c>
      <c r="L60" s="456"/>
      <c r="M60" s="456"/>
      <c r="N60" s="242" t="s">
        <v>447</v>
      </c>
      <c r="O60" s="185" t="s">
        <v>448</v>
      </c>
      <c r="P60" s="185" t="s">
        <v>449</v>
      </c>
      <c r="Q60" s="173"/>
      <c r="R60" s="445" t="s">
        <v>450</v>
      </c>
      <c r="S60" s="445"/>
      <c r="T60" s="445"/>
      <c r="U60" s="445"/>
      <c r="V60" s="445"/>
    </row>
    <row r="61" spans="1:22" ht="3.75" customHeight="1" thickTop="1">
      <c r="A61" s="238"/>
      <c r="B61" s="239"/>
      <c r="C61" s="239"/>
      <c r="D61" s="239"/>
      <c r="E61" s="239"/>
      <c r="F61" s="239"/>
      <c r="G61" s="240"/>
      <c r="H61" s="240"/>
      <c r="I61" s="240"/>
      <c r="J61" s="240"/>
      <c r="K61" s="326"/>
      <c r="L61" s="326"/>
      <c r="M61" s="326"/>
      <c r="N61" s="239"/>
      <c r="Q61" s="173"/>
      <c r="R61" s="445"/>
      <c r="S61" s="445"/>
      <c r="T61" s="445"/>
      <c r="U61" s="445"/>
      <c r="V61" s="445"/>
    </row>
    <row r="62" spans="1:22" ht="3" customHeight="1" thickBot="1">
      <c r="A62" s="236"/>
      <c r="B62" s="237"/>
      <c r="C62" s="237"/>
      <c r="D62" s="237"/>
      <c r="E62" s="237"/>
      <c r="F62" s="237"/>
      <c r="G62" s="241"/>
      <c r="H62" s="241"/>
      <c r="I62" s="241"/>
      <c r="J62" s="241"/>
      <c r="K62" s="327"/>
      <c r="L62" s="327"/>
      <c r="M62" s="327"/>
      <c r="N62" s="237"/>
      <c r="O62" s="186"/>
      <c r="P62" s="186"/>
      <c r="Q62" s="173"/>
      <c r="R62" s="445"/>
      <c r="S62" s="445"/>
      <c r="T62" s="445"/>
      <c r="U62" s="445"/>
      <c r="V62" s="445"/>
    </row>
    <row r="63" spans="1:22" ht="15.75" customHeight="1" thickBot="1">
      <c r="A63" s="446">
        <v>13</v>
      </c>
      <c r="B63" s="446" t="s">
        <v>451</v>
      </c>
      <c r="C63" s="447" t="s">
        <v>452</v>
      </c>
      <c r="D63" s="447"/>
      <c r="E63" s="447"/>
      <c r="F63" s="446" t="s">
        <v>453</v>
      </c>
      <c r="G63" s="448" t="s">
        <v>447</v>
      </c>
      <c r="H63" s="448"/>
      <c r="I63" s="448"/>
      <c r="J63" s="446" t="s">
        <v>453</v>
      </c>
      <c r="K63" s="449">
        <f>IF(K57=0,,(K60)/K57)</f>
        <v>0</v>
      </c>
      <c r="L63" s="450"/>
      <c r="M63" s="451"/>
      <c r="N63" s="234"/>
      <c r="O63" s="455">
        <f>K63*1.158</f>
        <v>0</v>
      </c>
      <c r="P63" s="455">
        <f>K63*0.772</f>
        <v>0</v>
      </c>
      <c r="Q63" s="173"/>
      <c r="R63" s="173"/>
    </row>
    <row r="64" spans="1:22" ht="15.75" customHeight="1" thickTop="1" thickBot="1">
      <c r="A64" s="446"/>
      <c r="B64" s="446"/>
      <c r="C64" s="457" t="s">
        <v>454</v>
      </c>
      <c r="D64" s="457"/>
      <c r="E64" s="457"/>
      <c r="F64" s="446"/>
      <c r="G64" s="458" t="s">
        <v>442</v>
      </c>
      <c r="H64" s="458"/>
      <c r="I64" s="458"/>
      <c r="J64" s="446"/>
      <c r="K64" s="452"/>
      <c r="L64" s="453"/>
      <c r="M64" s="454"/>
      <c r="N64" s="234"/>
      <c r="O64" s="455"/>
      <c r="P64" s="455"/>
      <c r="Q64" s="173"/>
      <c r="R64" s="173"/>
    </row>
    <row r="65" spans="1:19" ht="3" customHeight="1">
      <c r="A65" s="238"/>
      <c r="B65" s="239"/>
      <c r="C65" s="239"/>
      <c r="D65" s="239"/>
      <c r="E65" s="239"/>
      <c r="F65" s="239"/>
      <c r="G65" s="240"/>
      <c r="H65" s="240"/>
      <c r="I65" s="240"/>
      <c r="J65" s="240"/>
      <c r="K65" s="240"/>
      <c r="L65" s="240"/>
      <c r="M65" s="240"/>
      <c r="N65" s="239"/>
      <c r="Q65" s="173"/>
      <c r="R65" s="173"/>
      <c r="S65" s="173"/>
    </row>
    <row r="66" spans="1:19" ht="3" customHeight="1" thickBot="1">
      <c r="A66" s="236"/>
      <c r="B66" s="237"/>
      <c r="C66" s="237"/>
      <c r="D66" s="237"/>
      <c r="E66" s="237"/>
      <c r="F66" s="237"/>
      <c r="G66" s="241"/>
      <c r="H66" s="241"/>
      <c r="I66" s="241"/>
      <c r="J66" s="241"/>
      <c r="K66" s="241"/>
      <c r="L66" s="241"/>
      <c r="M66" s="241"/>
      <c r="N66" s="237"/>
      <c r="Q66" s="173"/>
      <c r="R66" s="173"/>
      <c r="S66" s="173"/>
    </row>
    <row r="67" spans="1:19" ht="15.75" customHeight="1" thickBot="1">
      <c r="A67" s="446">
        <v>14</v>
      </c>
      <c r="B67" s="446" t="s">
        <v>455</v>
      </c>
      <c r="C67" s="447" t="s">
        <v>452</v>
      </c>
      <c r="D67" s="447"/>
      <c r="E67" s="447"/>
      <c r="F67" s="446" t="s">
        <v>453</v>
      </c>
      <c r="G67" s="448" t="s">
        <v>447</v>
      </c>
      <c r="H67" s="448"/>
      <c r="I67" s="448"/>
      <c r="J67" s="446" t="s">
        <v>453</v>
      </c>
      <c r="K67" s="461">
        <f>IF(K54=0,,(K60)/K54)</f>
        <v>0</v>
      </c>
      <c r="L67" s="462"/>
      <c r="M67" s="463"/>
      <c r="N67" s="234"/>
      <c r="O67" s="455">
        <f>K67*1.158</f>
        <v>0</v>
      </c>
      <c r="P67" s="455">
        <f>K67*0.772</f>
        <v>0</v>
      </c>
      <c r="Q67" s="173"/>
      <c r="R67" s="173"/>
    </row>
    <row r="68" spans="1:19" ht="15.75" customHeight="1" thickTop="1" thickBot="1">
      <c r="A68" s="446"/>
      <c r="B68" s="446"/>
      <c r="C68" s="467" t="s">
        <v>456</v>
      </c>
      <c r="D68" s="467"/>
      <c r="E68" s="467"/>
      <c r="F68" s="446"/>
      <c r="G68" s="458" t="s">
        <v>440</v>
      </c>
      <c r="H68" s="458"/>
      <c r="I68" s="458"/>
      <c r="J68" s="446"/>
      <c r="K68" s="464"/>
      <c r="L68" s="465"/>
      <c r="M68" s="466"/>
      <c r="N68" s="234"/>
      <c r="O68" s="455"/>
      <c r="P68" s="455"/>
      <c r="Q68" s="173"/>
      <c r="R68" s="173"/>
    </row>
    <row r="69" spans="1:19" ht="1.5" customHeight="1">
      <c r="A69" s="235"/>
      <c r="B69" s="235"/>
      <c r="C69" s="235"/>
      <c r="D69" s="235"/>
      <c r="E69" s="235"/>
      <c r="F69" s="235"/>
      <c r="G69" s="235"/>
      <c r="H69" s="235"/>
      <c r="I69" s="235"/>
      <c r="J69" s="235"/>
      <c r="K69" s="235"/>
      <c r="L69" s="235"/>
      <c r="M69" s="235"/>
      <c r="N69" s="235"/>
      <c r="O69" s="187"/>
      <c r="P69" s="187"/>
      <c r="Q69" s="173"/>
      <c r="R69" s="173"/>
    </row>
    <row r="70" spans="1:19" ht="4.5" customHeight="1">
      <c r="A70" s="236"/>
      <c r="B70" s="237"/>
      <c r="C70" s="237"/>
      <c r="D70" s="237"/>
      <c r="E70" s="237"/>
      <c r="F70" s="237"/>
      <c r="G70" s="237"/>
      <c r="H70" s="237"/>
      <c r="I70" s="237"/>
      <c r="J70" s="237"/>
      <c r="K70" s="237"/>
      <c r="L70" s="237"/>
      <c r="M70" s="237"/>
      <c r="N70" s="234"/>
      <c r="O70" s="188"/>
      <c r="Q70" s="173"/>
      <c r="R70" s="173"/>
    </row>
    <row r="71" spans="1:19">
      <c r="A71" s="446">
        <v>15</v>
      </c>
      <c r="B71" s="446" t="s">
        <v>457</v>
      </c>
      <c r="C71" s="473" t="s">
        <v>458</v>
      </c>
      <c r="D71" s="473"/>
      <c r="E71" s="234"/>
      <c r="F71" s="234"/>
      <c r="G71" s="234"/>
      <c r="H71" s="234"/>
      <c r="I71" s="446" t="s">
        <v>453</v>
      </c>
      <c r="J71" s="474">
        <f>'SP10-4'!L41</f>
        <v>0</v>
      </c>
      <c r="K71" s="475"/>
      <c r="L71" s="446" t="s">
        <v>453</v>
      </c>
      <c r="M71" s="468">
        <f>IF(K67=0,0,J71/J72)</f>
        <v>0</v>
      </c>
      <c r="N71" s="235"/>
      <c r="O71" s="469"/>
      <c r="Q71" s="173"/>
      <c r="R71" s="173"/>
    </row>
    <row r="72" spans="1:19">
      <c r="A72" s="446"/>
      <c r="B72" s="446"/>
      <c r="C72" s="470" t="s">
        <v>454</v>
      </c>
      <c r="D72" s="470"/>
      <c r="E72" s="234"/>
      <c r="F72" s="234"/>
      <c r="G72" s="234"/>
      <c r="H72" s="234"/>
      <c r="I72" s="446"/>
      <c r="J72" s="471">
        <f>K54</f>
        <v>0</v>
      </c>
      <c r="K72" s="472"/>
      <c r="L72" s="446"/>
      <c r="M72" s="468"/>
      <c r="N72" s="235"/>
      <c r="O72" s="469"/>
      <c r="Q72" s="173"/>
      <c r="R72" s="173"/>
    </row>
    <row r="73" spans="1:19" ht="4.5" customHeight="1">
      <c r="A73" s="247"/>
      <c r="B73" s="247"/>
      <c r="C73" s="247"/>
      <c r="D73" s="247"/>
      <c r="E73" s="247"/>
      <c r="F73" s="247"/>
      <c r="G73" s="247"/>
      <c r="H73" s="247"/>
      <c r="I73" s="247"/>
      <c r="J73" s="247"/>
      <c r="K73" s="247"/>
      <c r="L73" s="247"/>
      <c r="M73" s="289"/>
      <c r="N73" s="289"/>
    </row>
    <row r="74" spans="1:19">
      <c r="G74" s="189"/>
      <c r="M74" s="190"/>
      <c r="N74" s="190"/>
    </row>
    <row r="75" spans="1:19" ht="15.75" hidden="1" customHeight="1">
      <c r="A75" s="189">
        <v>2008</v>
      </c>
    </row>
    <row r="76" spans="1:19" hidden="1">
      <c r="A76" s="189">
        <v>2009</v>
      </c>
    </row>
    <row r="77" spans="1:19" hidden="1">
      <c r="A77" s="189">
        <v>2010</v>
      </c>
    </row>
    <row r="78" spans="1:19" hidden="1">
      <c r="A78" s="189">
        <v>2011</v>
      </c>
    </row>
    <row r="79" spans="1:19" hidden="1">
      <c r="A79" s="189">
        <v>2012</v>
      </c>
    </row>
    <row r="80" spans="1:19" hidden="1">
      <c r="A80" s="189">
        <v>2013</v>
      </c>
    </row>
    <row r="81" spans="1:1" hidden="1">
      <c r="A81" s="189">
        <v>2014</v>
      </c>
    </row>
    <row r="82" spans="1:1" hidden="1">
      <c r="A82" s="189">
        <v>2015</v>
      </c>
    </row>
    <row r="83" spans="1:1" hidden="1">
      <c r="A83" s="189">
        <v>2016</v>
      </c>
    </row>
    <row r="84" spans="1:1" hidden="1">
      <c r="A84" s="189">
        <v>2017</v>
      </c>
    </row>
    <row r="85" spans="1:1" hidden="1">
      <c r="A85" s="189">
        <v>2018</v>
      </c>
    </row>
    <row r="86" spans="1:1" hidden="1">
      <c r="A86" s="189">
        <v>2019</v>
      </c>
    </row>
    <row r="87" spans="1:1" hidden="1">
      <c r="A87" s="189">
        <v>2020</v>
      </c>
    </row>
    <row r="88" spans="1:1" hidden="1">
      <c r="A88" s="189">
        <v>2021</v>
      </c>
    </row>
    <row r="89" spans="1:1" hidden="1">
      <c r="A89" s="189">
        <v>2022</v>
      </c>
    </row>
    <row r="90" spans="1:1" hidden="1">
      <c r="A90" s="189">
        <v>2023</v>
      </c>
    </row>
    <row r="91" spans="1:1" hidden="1">
      <c r="A91" s="189">
        <v>2024</v>
      </c>
    </row>
    <row r="92" spans="1:1" hidden="1">
      <c r="A92" s="189">
        <v>2025</v>
      </c>
    </row>
    <row r="93" spans="1:1" hidden="1">
      <c r="A93" s="189">
        <v>2026</v>
      </c>
    </row>
    <row r="94" spans="1:1" hidden="1">
      <c r="A94" s="189">
        <v>2027</v>
      </c>
    </row>
    <row r="95" spans="1:1" hidden="1">
      <c r="A95" s="189">
        <v>2028</v>
      </c>
    </row>
    <row r="96" spans="1:1" hidden="1">
      <c r="A96" s="189">
        <v>2029</v>
      </c>
    </row>
    <row r="97" spans="1:7" hidden="1">
      <c r="A97" s="189">
        <v>2030</v>
      </c>
    </row>
    <row r="98" spans="1:7" hidden="1">
      <c r="A98" s="189">
        <v>2031</v>
      </c>
    </row>
    <row r="99" spans="1:7" hidden="1">
      <c r="A99" s="189">
        <v>2032</v>
      </c>
    </row>
    <row r="100" spans="1:7" hidden="1">
      <c r="A100" s="189">
        <v>2033</v>
      </c>
    </row>
    <row r="101" spans="1:7" hidden="1">
      <c r="A101" s="189">
        <v>2034</v>
      </c>
    </row>
    <row r="102" spans="1:7" hidden="1">
      <c r="A102" s="189">
        <v>2035</v>
      </c>
    </row>
    <row r="103" spans="1:7" hidden="1">
      <c r="A103" s="189">
        <v>2036</v>
      </c>
    </row>
    <row r="104" spans="1:7" hidden="1">
      <c r="A104" s="189">
        <v>2037</v>
      </c>
    </row>
    <row r="105" spans="1:7" hidden="1">
      <c r="A105" s="189">
        <v>2038</v>
      </c>
    </row>
    <row r="106" spans="1:7" hidden="1">
      <c r="A106" s="189">
        <v>2039</v>
      </c>
    </row>
    <row r="107" spans="1:7" hidden="1"/>
    <row r="109" spans="1:7" hidden="1"/>
    <row r="110" spans="1:7" hidden="1">
      <c r="B110" s="191" t="s">
        <v>459</v>
      </c>
      <c r="G110" s="176" t="s">
        <v>460</v>
      </c>
    </row>
    <row r="111" spans="1:7" hidden="1">
      <c r="B111" s="176" t="s">
        <v>461</v>
      </c>
      <c r="E111" s="176" t="e">
        <f>'SP10-4'!#REF!*I$60</f>
        <v>#REF!</v>
      </c>
      <c r="G111" s="176">
        <f>'SP10-4'!L17*'SP10-4'!J42*I$60</f>
        <v>0</v>
      </c>
    </row>
    <row r="112" spans="1:7" hidden="1">
      <c r="B112" s="176" t="e">
        <f>'SP10-4'!#REF!</f>
        <v>#REF!</v>
      </c>
      <c r="E112" s="176" t="e">
        <f>'SP10-4'!#REF!*I$60</f>
        <v>#REF!</v>
      </c>
      <c r="G112" s="176">
        <f>'SP10-4'!L18*'SP10-4'!$J$42*I$60</f>
        <v>0</v>
      </c>
    </row>
    <row r="113" spans="2:7" hidden="1">
      <c r="B113" s="176" t="e">
        <f>'SP10-4'!#REF!</f>
        <v>#REF!</v>
      </c>
      <c r="E113" s="176" t="e">
        <f>'SP10-4'!#REF!*I$60</f>
        <v>#REF!</v>
      </c>
      <c r="G113" s="176">
        <f>'SP10-4'!L28*'SP10-4'!$J$42*I$60</f>
        <v>0</v>
      </c>
    </row>
    <row r="114" spans="2:7" hidden="1">
      <c r="B114" s="176" t="e">
        <f>'SP10-4'!#REF!</f>
        <v>#REF!</v>
      </c>
      <c r="E114" s="176" t="e">
        <f>'SP10-4'!#REF!*I$60</f>
        <v>#REF!</v>
      </c>
      <c r="G114" s="176">
        <f>'SP10-4'!L37*'SP10-4'!$J$42*I$60</f>
        <v>0</v>
      </c>
    </row>
  </sheetData>
  <sheetProtection algorithmName="SHA-512" hashValue="SS/TKaOlMkSgwEPGqDTJu3nWgh9LV70560i03yMmgXj0kg9iQI/HvSGnenDb1o2j7fNuiVFCJ56o4PzRERSfEA==" saltValue="ySrOay+ThmqEeTUu7Kr/Xw==" spinCount="100000" sheet="1"/>
  <protectedRanges>
    <protectedRange sqref="E22:M23" name="Range5_1_1_1"/>
    <protectedRange sqref="E19:M19" name="Range3_1_1"/>
    <protectedRange sqref="E12:M16" name="Range2_1_1"/>
    <protectedRange sqref="C8:M9" name="Range1_1_1"/>
    <protectedRange sqref="J41 I46:I48 I51" name="Range6"/>
  </protectedRanges>
  <mergeCells count="76">
    <mergeCell ref="M71:M72"/>
    <mergeCell ref="O71:O72"/>
    <mergeCell ref="C72:D72"/>
    <mergeCell ref="J72:K72"/>
    <mergeCell ref="A71:A72"/>
    <mergeCell ref="B71:B72"/>
    <mergeCell ref="C71:D71"/>
    <mergeCell ref="I71:I72"/>
    <mergeCell ref="J71:K71"/>
    <mergeCell ref="L71:L72"/>
    <mergeCell ref="J67:J68"/>
    <mergeCell ref="K67:M68"/>
    <mergeCell ref="O67:O68"/>
    <mergeCell ref="P67:P68"/>
    <mergeCell ref="C68:E68"/>
    <mergeCell ref="G68:I68"/>
    <mergeCell ref="A67:A68"/>
    <mergeCell ref="B67:B68"/>
    <mergeCell ref="C67:E67"/>
    <mergeCell ref="F67:F68"/>
    <mergeCell ref="G67:I67"/>
    <mergeCell ref="R60:V62"/>
    <mergeCell ref="A63:A64"/>
    <mergeCell ref="B63:B64"/>
    <mergeCell ref="C63:E63"/>
    <mergeCell ref="F63:F64"/>
    <mergeCell ref="G63:I63"/>
    <mergeCell ref="J63:J64"/>
    <mergeCell ref="K63:M64"/>
    <mergeCell ref="O63:O64"/>
    <mergeCell ref="P63:P64"/>
    <mergeCell ref="B60:C60"/>
    <mergeCell ref="K60:M60"/>
    <mergeCell ref="C64:E64"/>
    <mergeCell ref="G64:I64"/>
    <mergeCell ref="E60:F60"/>
    <mergeCell ref="B54:C54"/>
    <mergeCell ref="K54:M54"/>
    <mergeCell ref="B57:D57"/>
    <mergeCell ref="K57:M57"/>
    <mergeCell ref="O57:P57"/>
    <mergeCell ref="B45:D45"/>
    <mergeCell ref="I46:J46"/>
    <mergeCell ref="I47:J47"/>
    <mergeCell ref="I48:J48"/>
    <mergeCell ref="B51:G51"/>
    <mergeCell ref="I51:J51"/>
    <mergeCell ref="I43:J43"/>
    <mergeCell ref="I32:M32"/>
    <mergeCell ref="I33:M33"/>
    <mergeCell ref="G34:J34"/>
    <mergeCell ref="G35:J35"/>
    <mergeCell ref="G36:J36"/>
    <mergeCell ref="I40:J40"/>
    <mergeCell ref="L40:M40"/>
    <mergeCell ref="I41:J41"/>
    <mergeCell ref="L41:M41"/>
    <mergeCell ref="I42:J42"/>
    <mergeCell ref="B39:D39"/>
    <mergeCell ref="E22:M22"/>
    <mergeCell ref="E23:M23"/>
    <mergeCell ref="I26:M26"/>
    <mergeCell ref="I27:M27"/>
    <mergeCell ref="I28:M28"/>
    <mergeCell ref="B31:C31"/>
    <mergeCell ref="B21:C21"/>
    <mergeCell ref="B4:N5"/>
    <mergeCell ref="C8:M8"/>
    <mergeCell ref="C9:M9"/>
    <mergeCell ref="B11:C11"/>
    <mergeCell ref="E12:M12"/>
    <mergeCell ref="E13:M13"/>
    <mergeCell ref="E14:M14"/>
    <mergeCell ref="E15:M15"/>
    <mergeCell ref="E16:M16"/>
    <mergeCell ref="E19:M19"/>
  </mergeCells>
  <dataValidations count="2">
    <dataValidation type="list" allowBlank="1" showInputMessage="1" showErrorMessage="1" sqref="I33:M33 WVQ983067:WVU983067 WLU983067:WLY983067 WBY983067:WCC983067 VSC983067:VSG983067 VIG983067:VIK983067 UYK983067:UYO983067 UOO983067:UOS983067 UES983067:UEW983067 TUW983067:TVA983067 TLA983067:TLE983067 TBE983067:TBI983067 SRI983067:SRM983067 SHM983067:SHQ983067 RXQ983067:RXU983067 RNU983067:RNY983067 RDY983067:REC983067 QUC983067:QUG983067 QKG983067:QKK983067 QAK983067:QAO983067 PQO983067:PQS983067 PGS983067:PGW983067 OWW983067:OXA983067 ONA983067:ONE983067 ODE983067:ODI983067 NTI983067:NTM983067 NJM983067:NJQ983067 MZQ983067:MZU983067 MPU983067:MPY983067 MFY983067:MGC983067 LWC983067:LWG983067 LMG983067:LMK983067 LCK983067:LCO983067 KSO983067:KSS983067 KIS983067:KIW983067 JYW983067:JZA983067 JPA983067:JPE983067 JFE983067:JFI983067 IVI983067:IVM983067 ILM983067:ILQ983067 IBQ983067:IBU983067 HRU983067:HRY983067 HHY983067:HIC983067 GYC983067:GYG983067 GOG983067:GOK983067 GEK983067:GEO983067 FUO983067:FUS983067 FKS983067:FKW983067 FAW983067:FBA983067 ERA983067:ERE983067 EHE983067:EHI983067 DXI983067:DXM983067 DNM983067:DNQ983067 DDQ983067:DDU983067 CTU983067:CTY983067 CJY983067:CKC983067 CAC983067:CAG983067 BQG983067:BQK983067 BGK983067:BGO983067 AWO983067:AWS983067 AMS983067:AMW983067 ACW983067:ADA983067 TA983067:TE983067 JE983067:JI983067 I983067:M983067 WVQ917531:WVU917531 WLU917531:WLY917531 WBY917531:WCC917531 VSC917531:VSG917531 VIG917531:VIK917531 UYK917531:UYO917531 UOO917531:UOS917531 UES917531:UEW917531 TUW917531:TVA917531 TLA917531:TLE917531 TBE917531:TBI917531 SRI917531:SRM917531 SHM917531:SHQ917531 RXQ917531:RXU917531 RNU917531:RNY917531 RDY917531:REC917531 QUC917531:QUG917531 QKG917531:QKK917531 QAK917531:QAO917531 PQO917531:PQS917531 PGS917531:PGW917531 OWW917531:OXA917531 ONA917531:ONE917531 ODE917531:ODI917531 NTI917531:NTM917531 NJM917531:NJQ917531 MZQ917531:MZU917531 MPU917531:MPY917531 MFY917531:MGC917531 LWC917531:LWG917531 LMG917531:LMK917531 LCK917531:LCO917531 KSO917531:KSS917531 KIS917531:KIW917531 JYW917531:JZA917531 JPA917531:JPE917531 JFE917531:JFI917531 IVI917531:IVM917531 ILM917531:ILQ917531 IBQ917531:IBU917531 HRU917531:HRY917531 HHY917531:HIC917531 GYC917531:GYG917531 GOG917531:GOK917531 GEK917531:GEO917531 FUO917531:FUS917531 FKS917531:FKW917531 FAW917531:FBA917531 ERA917531:ERE917531 EHE917531:EHI917531 DXI917531:DXM917531 DNM917531:DNQ917531 DDQ917531:DDU917531 CTU917531:CTY917531 CJY917531:CKC917531 CAC917531:CAG917531 BQG917531:BQK917531 BGK917531:BGO917531 AWO917531:AWS917531 AMS917531:AMW917531 ACW917531:ADA917531 TA917531:TE917531 JE917531:JI917531 I917531:M917531 WVQ851995:WVU851995 WLU851995:WLY851995 WBY851995:WCC851995 VSC851995:VSG851995 VIG851995:VIK851995 UYK851995:UYO851995 UOO851995:UOS851995 UES851995:UEW851995 TUW851995:TVA851995 TLA851995:TLE851995 TBE851995:TBI851995 SRI851995:SRM851995 SHM851995:SHQ851995 RXQ851995:RXU851995 RNU851995:RNY851995 RDY851995:REC851995 QUC851995:QUG851995 QKG851995:QKK851995 QAK851995:QAO851995 PQO851995:PQS851995 PGS851995:PGW851995 OWW851995:OXA851995 ONA851995:ONE851995 ODE851995:ODI851995 NTI851995:NTM851995 NJM851995:NJQ851995 MZQ851995:MZU851995 MPU851995:MPY851995 MFY851995:MGC851995 LWC851995:LWG851995 LMG851995:LMK851995 LCK851995:LCO851995 KSO851995:KSS851995 KIS851995:KIW851995 JYW851995:JZA851995 JPA851995:JPE851995 JFE851995:JFI851995 IVI851995:IVM851995 ILM851995:ILQ851995 IBQ851995:IBU851995 HRU851995:HRY851995 HHY851995:HIC851995 GYC851995:GYG851995 GOG851995:GOK851995 GEK851995:GEO851995 FUO851995:FUS851995 FKS851995:FKW851995 FAW851995:FBA851995 ERA851995:ERE851995 EHE851995:EHI851995 DXI851995:DXM851995 DNM851995:DNQ851995 DDQ851995:DDU851995 CTU851995:CTY851995 CJY851995:CKC851995 CAC851995:CAG851995 BQG851995:BQK851995 BGK851995:BGO851995 AWO851995:AWS851995 AMS851995:AMW851995 ACW851995:ADA851995 TA851995:TE851995 JE851995:JI851995 I851995:M851995 WVQ786459:WVU786459 WLU786459:WLY786459 WBY786459:WCC786459 VSC786459:VSG786459 VIG786459:VIK786459 UYK786459:UYO786459 UOO786459:UOS786459 UES786459:UEW786459 TUW786459:TVA786459 TLA786459:TLE786459 TBE786459:TBI786459 SRI786459:SRM786459 SHM786459:SHQ786459 RXQ786459:RXU786459 RNU786459:RNY786459 RDY786459:REC786459 QUC786459:QUG786459 QKG786459:QKK786459 QAK786459:QAO786459 PQO786459:PQS786459 PGS786459:PGW786459 OWW786459:OXA786459 ONA786459:ONE786459 ODE786459:ODI786459 NTI786459:NTM786459 NJM786459:NJQ786459 MZQ786459:MZU786459 MPU786459:MPY786459 MFY786459:MGC786459 LWC786459:LWG786459 LMG786459:LMK786459 LCK786459:LCO786459 KSO786459:KSS786459 KIS786459:KIW786459 JYW786459:JZA786459 JPA786459:JPE786459 JFE786459:JFI786459 IVI786459:IVM786459 ILM786459:ILQ786459 IBQ786459:IBU786459 HRU786459:HRY786459 HHY786459:HIC786459 GYC786459:GYG786459 GOG786459:GOK786459 GEK786459:GEO786459 FUO786459:FUS786459 FKS786459:FKW786459 FAW786459:FBA786459 ERA786459:ERE786459 EHE786459:EHI786459 DXI786459:DXM786459 DNM786459:DNQ786459 DDQ786459:DDU786459 CTU786459:CTY786459 CJY786459:CKC786459 CAC786459:CAG786459 BQG786459:BQK786459 BGK786459:BGO786459 AWO786459:AWS786459 AMS786459:AMW786459 ACW786459:ADA786459 TA786459:TE786459 JE786459:JI786459 I786459:M786459 WVQ720923:WVU720923 WLU720923:WLY720923 WBY720923:WCC720923 VSC720923:VSG720923 VIG720923:VIK720923 UYK720923:UYO720923 UOO720923:UOS720923 UES720923:UEW720923 TUW720923:TVA720923 TLA720923:TLE720923 TBE720923:TBI720923 SRI720923:SRM720923 SHM720923:SHQ720923 RXQ720923:RXU720923 RNU720923:RNY720923 RDY720923:REC720923 QUC720923:QUG720923 QKG720923:QKK720923 QAK720923:QAO720923 PQO720923:PQS720923 PGS720923:PGW720923 OWW720923:OXA720923 ONA720923:ONE720923 ODE720923:ODI720923 NTI720923:NTM720923 NJM720923:NJQ720923 MZQ720923:MZU720923 MPU720923:MPY720923 MFY720923:MGC720923 LWC720923:LWG720923 LMG720923:LMK720923 LCK720923:LCO720923 KSO720923:KSS720923 KIS720923:KIW720923 JYW720923:JZA720923 JPA720923:JPE720923 JFE720923:JFI720923 IVI720923:IVM720923 ILM720923:ILQ720923 IBQ720923:IBU720923 HRU720923:HRY720923 HHY720923:HIC720923 GYC720923:GYG720923 GOG720923:GOK720923 GEK720923:GEO720923 FUO720923:FUS720923 FKS720923:FKW720923 FAW720923:FBA720923 ERA720923:ERE720923 EHE720923:EHI720923 DXI720923:DXM720923 DNM720923:DNQ720923 DDQ720923:DDU720923 CTU720923:CTY720923 CJY720923:CKC720923 CAC720923:CAG720923 BQG720923:BQK720923 BGK720923:BGO720923 AWO720923:AWS720923 AMS720923:AMW720923 ACW720923:ADA720923 TA720923:TE720923 JE720923:JI720923 I720923:M720923 WVQ655387:WVU655387 WLU655387:WLY655387 WBY655387:WCC655387 VSC655387:VSG655387 VIG655387:VIK655387 UYK655387:UYO655387 UOO655387:UOS655387 UES655387:UEW655387 TUW655387:TVA655387 TLA655387:TLE655387 TBE655387:TBI655387 SRI655387:SRM655387 SHM655387:SHQ655387 RXQ655387:RXU655387 RNU655387:RNY655387 RDY655387:REC655387 QUC655387:QUG655387 QKG655387:QKK655387 QAK655387:QAO655387 PQO655387:PQS655387 PGS655387:PGW655387 OWW655387:OXA655387 ONA655387:ONE655387 ODE655387:ODI655387 NTI655387:NTM655387 NJM655387:NJQ655387 MZQ655387:MZU655387 MPU655387:MPY655387 MFY655387:MGC655387 LWC655387:LWG655387 LMG655387:LMK655387 LCK655387:LCO655387 KSO655387:KSS655387 KIS655387:KIW655387 JYW655387:JZA655387 JPA655387:JPE655387 JFE655387:JFI655387 IVI655387:IVM655387 ILM655387:ILQ655387 IBQ655387:IBU655387 HRU655387:HRY655387 HHY655387:HIC655387 GYC655387:GYG655387 GOG655387:GOK655387 GEK655387:GEO655387 FUO655387:FUS655387 FKS655387:FKW655387 FAW655387:FBA655387 ERA655387:ERE655387 EHE655387:EHI655387 DXI655387:DXM655387 DNM655387:DNQ655387 DDQ655387:DDU655387 CTU655387:CTY655387 CJY655387:CKC655387 CAC655387:CAG655387 BQG655387:BQK655387 BGK655387:BGO655387 AWO655387:AWS655387 AMS655387:AMW655387 ACW655387:ADA655387 TA655387:TE655387 JE655387:JI655387 I655387:M655387 WVQ589851:WVU589851 WLU589851:WLY589851 WBY589851:WCC589851 VSC589851:VSG589851 VIG589851:VIK589851 UYK589851:UYO589851 UOO589851:UOS589851 UES589851:UEW589851 TUW589851:TVA589851 TLA589851:TLE589851 TBE589851:TBI589851 SRI589851:SRM589851 SHM589851:SHQ589851 RXQ589851:RXU589851 RNU589851:RNY589851 RDY589851:REC589851 QUC589851:QUG589851 QKG589851:QKK589851 QAK589851:QAO589851 PQO589851:PQS589851 PGS589851:PGW589851 OWW589851:OXA589851 ONA589851:ONE589851 ODE589851:ODI589851 NTI589851:NTM589851 NJM589851:NJQ589851 MZQ589851:MZU589851 MPU589851:MPY589851 MFY589851:MGC589851 LWC589851:LWG589851 LMG589851:LMK589851 LCK589851:LCO589851 KSO589851:KSS589851 KIS589851:KIW589851 JYW589851:JZA589851 JPA589851:JPE589851 JFE589851:JFI589851 IVI589851:IVM589851 ILM589851:ILQ589851 IBQ589851:IBU589851 HRU589851:HRY589851 HHY589851:HIC589851 GYC589851:GYG589851 GOG589851:GOK589851 GEK589851:GEO589851 FUO589851:FUS589851 FKS589851:FKW589851 FAW589851:FBA589851 ERA589851:ERE589851 EHE589851:EHI589851 DXI589851:DXM589851 DNM589851:DNQ589851 DDQ589851:DDU589851 CTU589851:CTY589851 CJY589851:CKC589851 CAC589851:CAG589851 BQG589851:BQK589851 BGK589851:BGO589851 AWO589851:AWS589851 AMS589851:AMW589851 ACW589851:ADA589851 TA589851:TE589851 JE589851:JI589851 I589851:M589851 WVQ524315:WVU524315 WLU524315:WLY524315 WBY524315:WCC524315 VSC524315:VSG524315 VIG524315:VIK524315 UYK524315:UYO524315 UOO524315:UOS524315 UES524315:UEW524315 TUW524315:TVA524315 TLA524315:TLE524315 TBE524315:TBI524315 SRI524315:SRM524315 SHM524315:SHQ524315 RXQ524315:RXU524315 RNU524315:RNY524315 RDY524315:REC524315 QUC524315:QUG524315 QKG524315:QKK524315 QAK524315:QAO524315 PQO524315:PQS524315 PGS524315:PGW524315 OWW524315:OXA524315 ONA524315:ONE524315 ODE524315:ODI524315 NTI524315:NTM524315 NJM524315:NJQ524315 MZQ524315:MZU524315 MPU524315:MPY524315 MFY524315:MGC524315 LWC524315:LWG524315 LMG524315:LMK524315 LCK524315:LCO524315 KSO524315:KSS524315 KIS524315:KIW524315 JYW524315:JZA524315 JPA524315:JPE524315 JFE524315:JFI524315 IVI524315:IVM524315 ILM524315:ILQ524315 IBQ524315:IBU524315 HRU524315:HRY524315 HHY524315:HIC524315 GYC524315:GYG524315 GOG524315:GOK524315 GEK524315:GEO524315 FUO524315:FUS524315 FKS524315:FKW524315 FAW524315:FBA524315 ERA524315:ERE524315 EHE524315:EHI524315 DXI524315:DXM524315 DNM524315:DNQ524315 DDQ524315:DDU524315 CTU524315:CTY524315 CJY524315:CKC524315 CAC524315:CAG524315 BQG524315:BQK524315 BGK524315:BGO524315 AWO524315:AWS524315 AMS524315:AMW524315 ACW524315:ADA524315 TA524315:TE524315 JE524315:JI524315 I524315:M524315 WVQ458779:WVU458779 WLU458779:WLY458779 WBY458779:WCC458779 VSC458779:VSG458779 VIG458779:VIK458779 UYK458779:UYO458779 UOO458779:UOS458779 UES458779:UEW458779 TUW458779:TVA458779 TLA458779:TLE458779 TBE458779:TBI458779 SRI458779:SRM458779 SHM458779:SHQ458779 RXQ458779:RXU458779 RNU458779:RNY458779 RDY458779:REC458779 QUC458779:QUG458779 QKG458779:QKK458779 QAK458779:QAO458779 PQO458779:PQS458779 PGS458779:PGW458779 OWW458779:OXA458779 ONA458779:ONE458779 ODE458779:ODI458779 NTI458779:NTM458779 NJM458779:NJQ458779 MZQ458779:MZU458779 MPU458779:MPY458779 MFY458779:MGC458779 LWC458779:LWG458779 LMG458779:LMK458779 LCK458779:LCO458779 KSO458779:KSS458779 KIS458779:KIW458779 JYW458779:JZA458779 JPA458779:JPE458779 JFE458779:JFI458779 IVI458779:IVM458779 ILM458779:ILQ458779 IBQ458779:IBU458779 HRU458779:HRY458779 HHY458779:HIC458779 GYC458779:GYG458779 GOG458779:GOK458779 GEK458779:GEO458779 FUO458779:FUS458779 FKS458779:FKW458779 FAW458779:FBA458779 ERA458779:ERE458779 EHE458779:EHI458779 DXI458779:DXM458779 DNM458779:DNQ458779 DDQ458779:DDU458779 CTU458779:CTY458779 CJY458779:CKC458779 CAC458779:CAG458779 BQG458779:BQK458779 BGK458779:BGO458779 AWO458779:AWS458779 AMS458779:AMW458779 ACW458779:ADA458779 TA458779:TE458779 JE458779:JI458779 I458779:M458779 WVQ393243:WVU393243 WLU393243:WLY393243 WBY393243:WCC393243 VSC393243:VSG393243 VIG393243:VIK393243 UYK393243:UYO393243 UOO393243:UOS393243 UES393243:UEW393243 TUW393243:TVA393243 TLA393243:TLE393243 TBE393243:TBI393243 SRI393243:SRM393243 SHM393243:SHQ393243 RXQ393243:RXU393243 RNU393243:RNY393243 RDY393243:REC393243 QUC393243:QUG393243 QKG393243:QKK393243 QAK393243:QAO393243 PQO393243:PQS393243 PGS393243:PGW393243 OWW393243:OXA393243 ONA393243:ONE393243 ODE393243:ODI393243 NTI393243:NTM393243 NJM393243:NJQ393243 MZQ393243:MZU393243 MPU393243:MPY393243 MFY393243:MGC393243 LWC393243:LWG393243 LMG393243:LMK393243 LCK393243:LCO393243 KSO393243:KSS393243 KIS393243:KIW393243 JYW393243:JZA393243 JPA393243:JPE393243 JFE393243:JFI393243 IVI393243:IVM393243 ILM393243:ILQ393243 IBQ393243:IBU393243 HRU393243:HRY393243 HHY393243:HIC393243 GYC393243:GYG393243 GOG393243:GOK393243 GEK393243:GEO393243 FUO393243:FUS393243 FKS393243:FKW393243 FAW393243:FBA393243 ERA393243:ERE393243 EHE393243:EHI393243 DXI393243:DXM393243 DNM393243:DNQ393243 DDQ393243:DDU393243 CTU393243:CTY393243 CJY393243:CKC393243 CAC393243:CAG393243 BQG393243:BQK393243 BGK393243:BGO393243 AWO393243:AWS393243 AMS393243:AMW393243 ACW393243:ADA393243 TA393243:TE393243 JE393243:JI393243 I393243:M393243 WVQ327707:WVU327707 WLU327707:WLY327707 WBY327707:WCC327707 VSC327707:VSG327707 VIG327707:VIK327707 UYK327707:UYO327707 UOO327707:UOS327707 UES327707:UEW327707 TUW327707:TVA327707 TLA327707:TLE327707 TBE327707:TBI327707 SRI327707:SRM327707 SHM327707:SHQ327707 RXQ327707:RXU327707 RNU327707:RNY327707 RDY327707:REC327707 QUC327707:QUG327707 QKG327707:QKK327707 QAK327707:QAO327707 PQO327707:PQS327707 PGS327707:PGW327707 OWW327707:OXA327707 ONA327707:ONE327707 ODE327707:ODI327707 NTI327707:NTM327707 NJM327707:NJQ327707 MZQ327707:MZU327707 MPU327707:MPY327707 MFY327707:MGC327707 LWC327707:LWG327707 LMG327707:LMK327707 LCK327707:LCO327707 KSO327707:KSS327707 KIS327707:KIW327707 JYW327707:JZA327707 JPA327707:JPE327707 JFE327707:JFI327707 IVI327707:IVM327707 ILM327707:ILQ327707 IBQ327707:IBU327707 HRU327707:HRY327707 HHY327707:HIC327707 GYC327707:GYG327707 GOG327707:GOK327707 GEK327707:GEO327707 FUO327707:FUS327707 FKS327707:FKW327707 FAW327707:FBA327707 ERA327707:ERE327707 EHE327707:EHI327707 DXI327707:DXM327707 DNM327707:DNQ327707 DDQ327707:DDU327707 CTU327707:CTY327707 CJY327707:CKC327707 CAC327707:CAG327707 BQG327707:BQK327707 BGK327707:BGO327707 AWO327707:AWS327707 AMS327707:AMW327707 ACW327707:ADA327707 TA327707:TE327707 JE327707:JI327707 I327707:M327707 WVQ262171:WVU262171 WLU262171:WLY262171 WBY262171:WCC262171 VSC262171:VSG262171 VIG262171:VIK262171 UYK262171:UYO262171 UOO262171:UOS262171 UES262171:UEW262171 TUW262171:TVA262171 TLA262171:TLE262171 TBE262171:TBI262171 SRI262171:SRM262171 SHM262171:SHQ262171 RXQ262171:RXU262171 RNU262171:RNY262171 RDY262171:REC262171 QUC262171:QUG262171 QKG262171:QKK262171 QAK262171:QAO262171 PQO262171:PQS262171 PGS262171:PGW262171 OWW262171:OXA262171 ONA262171:ONE262171 ODE262171:ODI262171 NTI262171:NTM262171 NJM262171:NJQ262171 MZQ262171:MZU262171 MPU262171:MPY262171 MFY262171:MGC262171 LWC262171:LWG262171 LMG262171:LMK262171 LCK262171:LCO262171 KSO262171:KSS262171 KIS262171:KIW262171 JYW262171:JZA262171 JPA262171:JPE262171 JFE262171:JFI262171 IVI262171:IVM262171 ILM262171:ILQ262171 IBQ262171:IBU262171 HRU262171:HRY262171 HHY262171:HIC262171 GYC262171:GYG262171 GOG262171:GOK262171 GEK262171:GEO262171 FUO262171:FUS262171 FKS262171:FKW262171 FAW262171:FBA262171 ERA262171:ERE262171 EHE262171:EHI262171 DXI262171:DXM262171 DNM262171:DNQ262171 DDQ262171:DDU262171 CTU262171:CTY262171 CJY262171:CKC262171 CAC262171:CAG262171 BQG262171:BQK262171 BGK262171:BGO262171 AWO262171:AWS262171 AMS262171:AMW262171 ACW262171:ADA262171 TA262171:TE262171 JE262171:JI262171 I262171:M262171 WVQ196635:WVU196635 WLU196635:WLY196635 WBY196635:WCC196635 VSC196635:VSG196635 VIG196635:VIK196635 UYK196635:UYO196635 UOO196635:UOS196635 UES196635:UEW196635 TUW196635:TVA196635 TLA196635:TLE196635 TBE196635:TBI196635 SRI196635:SRM196635 SHM196635:SHQ196635 RXQ196635:RXU196635 RNU196635:RNY196635 RDY196635:REC196635 QUC196635:QUG196635 QKG196635:QKK196635 QAK196635:QAO196635 PQO196635:PQS196635 PGS196635:PGW196635 OWW196635:OXA196635 ONA196635:ONE196635 ODE196635:ODI196635 NTI196635:NTM196635 NJM196635:NJQ196635 MZQ196635:MZU196635 MPU196635:MPY196635 MFY196635:MGC196635 LWC196635:LWG196635 LMG196635:LMK196635 LCK196635:LCO196635 KSO196635:KSS196635 KIS196635:KIW196635 JYW196635:JZA196635 JPA196635:JPE196635 JFE196635:JFI196635 IVI196635:IVM196635 ILM196635:ILQ196635 IBQ196635:IBU196635 HRU196635:HRY196635 HHY196635:HIC196635 GYC196635:GYG196635 GOG196635:GOK196635 GEK196635:GEO196635 FUO196635:FUS196635 FKS196635:FKW196635 FAW196635:FBA196635 ERA196635:ERE196635 EHE196635:EHI196635 DXI196635:DXM196635 DNM196635:DNQ196635 DDQ196635:DDU196635 CTU196635:CTY196635 CJY196635:CKC196635 CAC196635:CAG196635 BQG196635:BQK196635 BGK196635:BGO196635 AWO196635:AWS196635 AMS196635:AMW196635 ACW196635:ADA196635 TA196635:TE196635 JE196635:JI196635 I196635:M196635 WVQ131099:WVU131099 WLU131099:WLY131099 WBY131099:WCC131099 VSC131099:VSG131099 VIG131099:VIK131099 UYK131099:UYO131099 UOO131099:UOS131099 UES131099:UEW131099 TUW131099:TVA131099 TLA131099:TLE131099 TBE131099:TBI131099 SRI131099:SRM131099 SHM131099:SHQ131099 RXQ131099:RXU131099 RNU131099:RNY131099 RDY131099:REC131099 QUC131099:QUG131099 QKG131099:QKK131099 QAK131099:QAO131099 PQO131099:PQS131099 PGS131099:PGW131099 OWW131099:OXA131099 ONA131099:ONE131099 ODE131099:ODI131099 NTI131099:NTM131099 NJM131099:NJQ131099 MZQ131099:MZU131099 MPU131099:MPY131099 MFY131099:MGC131099 LWC131099:LWG131099 LMG131099:LMK131099 LCK131099:LCO131099 KSO131099:KSS131099 KIS131099:KIW131099 JYW131099:JZA131099 JPA131099:JPE131099 JFE131099:JFI131099 IVI131099:IVM131099 ILM131099:ILQ131099 IBQ131099:IBU131099 HRU131099:HRY131099 HHY131099:HIC131099 GYC131099:GYG131099 GOG131099:GOK131099 GEK131099:GEO131099 FUO131099:FUS131099 FKS131099:FKW131099 FAW131099:FBA131099 ERA131099:ERE131099 EHE131099:EHI131099 DXI131099:DXM131099 DNM131099:DNQ131099 DDQ131099:DDU131099 CTU131099:CTY131099 CJY131099:CKC131099 CAC131099:CAG131099 BQG131099:BQK131099 BGK131099:BGO131099 AWO131099:AWS131099 AMS131099:AMW131099 ACW131099:ADA131099 TA131099:TE131099 JE131099:JI131099 I131099:M131099 WVQ65563:WVU65563 WLU65563:WLY65563 WBY65563:WCC65563 VSC65563:VSG65563 VIG65563:VIK65563 UYK65563:UYO65563 UOO65563:UOS65563 UES65563:UEW65563 TUW65563:TVA65563 TLA65563:TLE65563 TBE65563:TBI65563 SRI65563:SRM65563 SHM65563:SHQ65563 RXQ65563:RXU65563 RNU65563:RNY65563 RDY65563:REC65563 QUC65563:QUG65563 QKG65563:QKK65563 QAK65563:QAO65563 PQO65563:PQS65563 PGS65563:PGW65563 OWW65563:OXA65563 ONA65563:ONE65563 ODE65563:ODI65563 NTI65563:NTM65563 NJM65563:NJQ65563 MZQ65563:MZU65563 MPU65563:MPY65563 MFY65563:MGC65563 LWC65563:LWG65563 LMG65563:LMK65563 LCK65563:LCO65563 KSO65563:KSS65563 KIS65563:KIW65563 JYW65563:JZA65563 JPA65563:JPE65563 JFE65563:JFI65563 IVI65563:IVM65563 ILM65563:ILQ65563 IBQ65563:IBU65563 HRU65563:HRY65563 HHY65563:HIC65563 GYC65563:GYG65563 GOG65563:GOK65563 GEK65563:GEO65563 FUO65563:FUS65563 FKS65563:FKW65563 FAW65563:FBA65563 ERA65563:ERE65563 EHE65563:EHI65563 DXI65563:DXM65563 DNM65563:DNQ65563 DDQ65563:DDU65563 CTU65563:CTY65563 CJY65563:CKC65563 CAC65563:CAG65563 BQG65563:BQK65563 BGK65563:BGO65563 AWO65563:AWS65563 AMS65563:AMW65563 ACW65563:ADA65563 TA65563:TE65563 JE65563:JI65563 I65563:M65563 WVQ26:WVU26 WLU26:WLY26 WBY26:WCC26 VSC26:VSG26 VIG26:VIK26 UYK26:UYO26 UOO26:UOS26 UES26:UEW26 TUW26:TVA26 TLA26:TLE26 TBE26:TBI26 SRI26:SRM26 SHM26:SHQ26 RXQ26:RXU26 RNU26:RNY26 RDY26:REC26 QUC26:QUG26 QKG26:QKK26 QAK26:QAO26 PQO26:PQS26 PGS26:PGW26 OWW26:OXA26 ONA26:ONE26 ODE26:ODI26 NTI26:NTM26 NJM26:NJQ26 MZQ26:MZU26 MPU26:MPY26 MFY26:MGC26 LWC26:LWG26 LMG26:LMK26 LCK26:LCO26 KSO26:KSS26 KIS26:KIW26 JYW26:JZA26 JPA26:JPE26 JFE26:JFI26 IVI26:IVM26 ILM26:ILQ26 IBQ26:IBU26 HRU26:HRY26 HHY26:HIC26 GYC26:GYG26 GOG26:GOK26 GEK26:GEO26 FUO26:FUS26 FKS26:FKW26 FAW26:FBA26 ERA26:ERE26 EHE26:EHI26 DXI26:DXM26 DNM26:DNQ26 DDQ26:DDU26 CTU26:CTY26 CJY26:CKC26 CAC26:CAG26 BQG26:BQK26 BGK26:BGO26 AWO26:AWS26 AMS26:AMW26 ACW26:ADA26 TA26:TE26 JE26:JI26 I26:M26 WVQ983073:WVU983073 WLU983073:WLY983073 WBY983073:WCC983073 VSC983073:VSG983073 VIG983073:VIK983073 UYK983073:UYO983073 UOO983073:UOS983073 UES983073:UEW983073 TUW983073:TVA983073 TLA983073:TLE983073 TBE983073:TBI983073 SRI983073:SRM983073 SHM983073:SHQ983073 RXQ983073:RXU983073 RNU983073:RNY983073 RDY983073:REC983073 QUC983073:QUG983073 QKG983073:QKK983073 QAK983073:QAO983073 PQO983073:PQS983073 PGS983073:PGW983073 OWW983073:OXA983073 ONA983073:ONE983073 ODE983073:ODI983073 NTI983073:NTM983073 NJM983073:NJQ983073 MZQ983073:MZU983073 MPU983073:MPY983073 MFY983073:MGC983073 LWC983073:LWG983073 LMG983073:LMK983073 LCK983073:LCO983073 KSO983073:KSS983073 KIS983073:KIW983073 JYW983073:JZA983073 JPA983073:JPE983073 JFE983073:JFI983073 IVI983073:IVM983073 ILM983073:ILQ983073 IBQ983073:IBU983073 HRU983073:HRY983073 HHY983073:HIC983073 GYC983073:GYG983073 GOG983073:GOK983073 GEK983073:GEO983073 FUO983073:FUS983073 FKS983073:FKW983073 FAW983073:FBA983073 ERA983073:ERE983073 EHE983073:EHI983073 DXI983073:DXM983073 DNM983073:DNQ983073 DDQ983073:DDU983073 CTU983073:CTY983073 CJY983073:CKC983073 CAC983073:CAG983073 BQG983073:BQK983073 BGK983073:BGO983073 AWO983073:AWS983073 AMS983073:AMW983073 ACW983073:ADA983073 TA983073:TE983073 JE983073:JI983073 I983073:M983073 WVQ917537:WVU917537 WLU917537:WLY917537 WBY917537:WCC917537 VSC917537:VSG917537 VIG917537:VIK917537 UYK917537:UYO917537 UOO917537:UOS917537 UES917537:UEW917537 TUW917537:TVA917537 TLA917537:TLE917537 TBE917537:TBI917537 SRI917537:SRM917537 SHM917537:SHQ917537 RXQ917537:RXU917537 RNU917537:RNY917537 RDY917537:REC917537 QUC917537:QUG917537 QKG917537:QKK917537 QAK917537:QAO917537 PQO917537:PQS917537 PGS917537:PGW917537 OWW917537:OXA917537 ONA917537:ONE917537 ODE917537:ODI917537 NTI917537:NTM917537 NJM917537:NJQ917537 MZQ917537:MZU917537 MPU917537:MPY917537 MFY917537:MGC917537 LWC917537:LWG917537 LMG917537:LMK917537 LCK917537:LCO917537 KSO917537:KSS917537 KIS917537:KIW917537 JYW917537:JZA917537 JPA917537:JPE917537 JFE917537:JFI917537 IVI917537:IVM917537 ILM917537:ILQ917537 IBQ917537:IBU917537 HRU917537:HRY917537 HHY917537:HIC917537 GYC917537:GYG917537 GOG917537:GOK917537 GEK917537:GEO917537 FUO917537:FUS917537 FKS917537:FKW917537 FAW917537:FBA917537 ERA917537:ERE917537 EHE917537:EHI917537 DXI917537:DXM917537 DNM917537:DNQ917537 DDQ917537:DDU917537 CTU917537:CTY917537 CJY917537:CKC917537 CAC917537:CAG917537 BQG917537:BQK917537 BGK917537:BGO917537 AWO917537:AWS917537 AMS917537:AMW917537 ACW917537:ADA917537 TA917537:TE917537 JE917537:JI917537 I917537:M917537 WVQ852001:WVU852001 WLU852001:WLY852001 WBY852001:WCC852001 VSC852001:VSG852001 VIG852001:VIK852001 UYK852001:UYO852001 UOO852001:UOS852001 UES852001:UEW852001 TUW852001:TVA852001 TLA852001:TLE852001 TBE852001:TBI852001 SRI852001:SRM852001 SHM852001:SHQ852001 RXQ852001:RXU852001 RNU852001:RNY852001 RDY852001:REC852001 QUC852001:QUG852001 QKG852001:QKK852001 QAK852001:QAO852001 PQO852001:PQS852001 PGS852001:PGW852001 OWW852001:OXA852001 ONA852001:ONE852001 ODE852001:ODI852001 NTI852001:NTM852001 NJM852001:NJQ852001 MZQ852001:MZU852001 MPU852001:MPY852001 MFY852001:MGC852001 LWC852001:LWG852001 LMG852001:LMK852001 LCK852001:LCO852001 KSO852001:KSS852001 KIS852001:KIW852001 JYW852001:JZA852001 JPA852001:JPE852001 JFE852001:JFI852001 IVI852001:IVM852001 ILM852001:ILQ852001 IBQ852001:IBU852001 HRU852001:HRY852001 HHY852001:HIC852001 GYC852001:GYG852001 GOG852001:GOK852001 GEK852001:GEO852001 FUO852001:FUS852001 FKS852001:FKW852001 FAW852001:FBA852001 ERA852001:ERE852001 EHE852001:EHI852001 DXI852001:DXM852001 DNM852001:DNQ852001 DDQ852001:DDU852001 CTU852001:CTY852001 CJY852001:CKC852001 CAC852001:CAG852001 BQG852001:BQK852001 BGK852001:BGO852001 AWO852001:AWS852001 AMS852001:AMW852001 ACW852001:ADA852001 TA852001:TE852001 JE852001:JI852001 I852001:M852001 WVQ786465:WVU786465 WLU786465:WLY786465 WBY786465:WCC786465 VSC786465:VSG786465 VIG786465:VIK786465 UYK786465:UYO786465 UOO786465:UOS786465 UES786465:UEW786465 TUW786465:TVA786465 TLA786465:TLE786465 TBE786465:TBI786465 SRI786465:SRM786465 SHM786465:SHQ786465 RXQ786465:RXU786465 RNU786465:RNY786465 RDY786465:REC786465 QUC786465:QUG786465 QKG786465:QKK786465 QAK786465:QAO786465 PQO786465:PQS786465 PGS786465:PGW786465 OWW786465:OXA786465 ONA786465:ONE786465 ODE786465:ODI786465 NTI786465:NTM786465 NJM786465:NJQ786465 MZQ786465:MZU786465 MPU786465:MPY786465 MFY786465:MGC786465 LWC786465:LWG786465 LMG786465:LMK786465 LCK786465:LCO786465 KSO786465:KSS786465 KIS786465:KIW786465 JYW786465:JZA786465 JPA786465:JPE786465 JFE786465:JFI786465 IVI786465:IVM786465 ILM786465:ILQ786465 IBQ786465:IBU786465 HRU786465:HRY786465 HHY786465:HIC786465 GYC786465:GYG786465 GOG786465:GOK786465 GEK786465:GEO786465 FUO786465:FUS786465 FKS786465:FKW786465 FAW786465:FBA786465 ERA786465:ERE786465 EHE786465:EHI786465 DXI786465:DXM786465 DNM786465:DNQ786465 DDQ786465:DDU786465 CTU786465:CTY786465 CJY786465:CKC786465 CAC786465:CAG786465 BQG786465:BQK786465 BGK786465:BGO786465 AWO786465:AWS786465 AMS786465:AMW786465 ACW786465:ADA786465 TA786465:TE786465 JE786465:JI786465 I786465:M786465 WVQ720929:WVU720929 WLU720929:WLY720929 WBY720929:WCC720929 VSC720929:VSG720929 VIG720929:VIK720929 UYK720929:UYO720929 UOO720929:UOS720929 UES720929:UEW720929 TUW720929:TVA720929 TLA720929:TLE720929 TBE720929:TBI720929 SRI720929:SRM720929 SHM720929:SHQ720929 RXQ720929:RXU720929 RNU720929:RNY720929 RDY720929:REC720929 QUC720929:QUG720929 QKG720929:QKK720929 QAK720929:QAO720929 PQO720929:PQS720929 PGS720929:PGW720929 OWW720929:OXA720929 ONA720929:ONE720929 ODE720929:ODI720929 NTI720929:NTM720929 NJM720929:NJQ720929 MZQ720929:MZU720929 MPU720929:MPY720929 MFY720929:MGC720929 LWC720929:LWG720929 LMG720929:LMK720929 LCK720929:LCO720929 KSO720929:KSS720929 KIS720929:KIW720929 JYW720929:JZA720929 JPA720929:JPE720929 JFE720929:JFI720929 IVI720929:IVM720929 ILM720929:ILQ720929 IBQ720929:IBU720929 HRU720929:HRY720929 HHY720929:HIC720929 GYC720929:GYG720929 GOG720929:GOK720929 GEK720929:GEO720929 FUO720929:FUS720929 FKS720929:FKW720929 FAW720929:FBA720929 ERA720929:ERE720929 EHE720929:EHI720929 DXI720929:DXM720929 DNM720929:DNQ720929 DDQ720929:DDU720929 CTU720929:CTY720929 CJY720929:CKC720929 CAC720929:CAG720929 BQG720929:BQK720929 BGK720929:BGO720929 AWO720929:AWS720929 AMS720929:AMW720929 ACW720929:ADA720929 TA720929:TE720929 JE720929:JI720929 I720929:M720929 WVQ655393:WVU655393 WLU655393:WLY655393 WBY655393:WCC655393 VSC655393:VSG655393 VIG655393:VIK655393 UYK655393:UYO655393 UOO655393:UOS655393 UES655393:UEW655393 TUW655393:TVA655393 TLA655393:TLE655393 TBE655393:TBI655393 SRI655393:SRM655393 SHM655393:SHQ655393 RXQ655393:RXU655393 RNU655393:RNY655393 RDY655393:REC655393 QUC655393:QUG655393 QKG655393:QKK655393 QAK655393:QAO655393 PQO655393:PQS655393 PGS655393:PGW655393 OWW655393:OXA655393 ONA655393:ONE655393 ODE655393:ODI655393 NTI655393:NTM655393 NJM655393:NJQ655393 MZQ655393:MZU655393 MPU655393:MPY655393 MFY655393:MGC655393 LWC655393:LWG655393 LMG655393:LMK655393 LCK655393:LCO655393 KSO655393:KSS655393 KIS655393:KIW655393 JYW655393:JZA655393 JPA655393:JPE655393 JFE655393:JFI655393 IVI655393:IVM655393 ILM655393:ILQ655393 IBQ655393:IBU655393 HRU655393:HRY655393 HHY655393:HIC655393 GYC655393:GYG655393 GOG655393:GOK655393 GEK655393:GEO655393 FUO655393:FUS655393 FKS655393:FKW655393 FAW655393:FBA655393 ERA655393:ERE655393 EHE655393:EHI655393 DXI655393:DXM655393 DNM655393:DNQ655393 DDQ655393:DDU655393 CTU655393:CTY655393 CJY655393:CKC655393 CAC655393:CAG655393 BQG655393:BQK655393 BGK655393:BGO655393 AWO655393:AWS655393 AMS655393:AMW655393 ACW655393:ADA655393 TA655393:TE655393 JE655393:JI655393 I655393:M655393 WVQ589857:WVU589857 WLU589857:WLY589857 WBY589857:WCC589857 VSC589857:VSG589857 VIG589857:VIK589857 UYK589857:UYO589857 UOO589857:UOS589857 UES589857:UEW589857 TUW589857:TVA589857 TLA589857:TLE589857 TBE589857:TBI589857 SRI589857:SRM589857 SHM589857:SHQ589857 RXQ589857:RXU589857 RNU589857:RNY589857 RDY589857:REC589857 QUC589857:QUG589857 QKG589857:QKK589857 QAK589857:QAO589857 PQO589857:PQS589857 PGS589857:PGW589857 OWW589857:OXA589857 ONA589857:ONE589857 ODE589857:ODI589857 NTI589857:NTM589857 NJM589857:NJQ589857 MZQ589857:MZU589857 MPU589857:MPY589857 MFY589857:MGC589857 LWC589857:LWG589857 LMG589857:LMK589857 LCK589857:LCO589857 KSO589857:KSS589857 KIS589857:KIW589857 JYW589857:JZA589857 JPA589857:JPE589857 JFE589857:JFI589857 IVI589857:IVM589857 ILM589857:ILQ589857 IBQ589857:IBU589857 HRU589857:HRY589857 HHY589857:HIC589857 GYC589857:GYG589857 GOG589857:GOK589857 GEK589857:GEO589857 FUO589857:FUS589857 FKS589857:FKW589857 FAW589857:FBA589857 ERA589857:ERE589857 EHE589857:EHI589857 DXI589857:DXM589857 DNM589857:DNQ589857 DDQ589857:DDU589857 CTU589857:CTY589857 CJY589857:CKC589857 CAC589857:CAG589857 BQG589857:BQK589857 BGK589857:BGO589857 AWO589857:AWS589857 AMS589857:AMW589857 ACW589857:ADA589857 TA589857:TE589857 JE589857:JI589857 I589857:M589857 WVQ524321:WVU524321 WLU524321:WLY524321 WBY524321:WCC524321 VSC524321:VSG524321 VIG524321:VIK524321 UYK524321:UYO524321 UOO524321:UOS524321 UES524321:UEW524321 TUW524321:TVA524321 TLA524321:TLE524321 TBE524321:TBI524321 SRI524321:SRM524321 SHM524321:SHQ524321 RXQ524321:RXU524321 RNU524321:RNY524321 RDY524321:REC524321 QUC524321:QUG524321 QKG524321:QKK524321 QAK524321:QAO524321 PQO524321:PQS524321 PGS524321:PGW524321 OWW524321:OXA524321 ONA524321:ONE524321 ODE524321:ODI524321 NTI524321:NTM524321 NJM524321:NJQ524321 MZQ524321:MZU524321 MPU524321:MPY524321 MFY524321:MGC524321 LWC524321:LWG524321 LMG524321:LMK524321 LCK524321:LCO524321 KSO524321:KSS524321 KIS524321:KIW524321 JYW524321:JZA524321 JPA524321:JPE524321 JFE524321:JFI524321 IVI524321:IVM524321 ILM524321:ILQ524321 IBQ524321:IBU524321 HRU524321:HRY524321 HHY524321:HIC524321 GYC524321:GYG524321 GOG524321:GOK524321 GEK524321:GEO524321 FUO524321:FUS524321 FKS524321:FKW524321 FAW524321:FBA524321 ERA524321:ERE524321 EHE524321:EHI524321 DXI524321:DXM524321 DNM524321:DNQ524321 DDQ524321:DDU524321 CTU524321:CTY524321 CJY524321:CKC524321 CAC524321:CAG524321 BQG524321:BQK524321 BGK524321:BGO524321 AWO524321:AWS524321 AMS524321:AMW524321 ACW524321:ADA524321 TA524321:TE524321 JE524321:JI524321 I524321:M524321 WVQ458785:WVU458785 WLU458785:WLY458785 WBY458785:WCC458785 VSC458785:VSG458785 VIG458785:VIK458785 UYK458785:UYO458785 UOO458785:UOS458785 UES458785:UEW458785 TUW458785:TVA458785 TLA458785:TLE458785 TBE458785:TBI458785 SRI458785:SRM458785 SHM458785:SHQ458785 RXQ458785:RXU458785 RNU458785:RNY458785 RDY458785:REC458785 QUC458785:QUG458785 QKG458785:QKK458785 QAK458785:QAO458785 PQO458785:PQS458785 PGS458785:PGW458785 OWW458785:OXA458785 ONA458785:ONE458785 ODE458785:ODI458785 NTI458785:NTM458785 NJM458785:NJQ458785 MZQ458785:MZU458785 MPU458785:MPY458785 MFY458785:MGC458785 LWC458785:LWG458785 LMG458785:LMK458785 LCK458785:LCO458785 KSO458785:KSS458785 KIS458785:KIW458785 JYW458785:JZA458785 JPA458785:JPE458785 JFE458785:JFI458785 IVI458785:IVM458785 ILM458785:ILQ458785 IBQ458785:IBU458785 HRU458785:HRY458785 HHY458785:HIC458785 GYC458785:GYG458785 GOG458785:GOK458785 GEK458785:GEO458785 FUO458785:FUS458785 FKS458785:FKW458785 FAW458785:FBA458785 ERA458785:ERE458785 EHE458785:EHI458785 DXI458785:DXM458785 DNM458785:DNQ458785 DDQ458785:DDU458785 CTU458785:CTY458785 CJY458785:CKC458785 CAC458785:CAG458785 BQG458785:BQK458785 BGK458785:BGO458785 AWO458785:AWS458785 AMS458785:AMW458785 ACW458785:ADA458785 TA458785:TE458785 JE458785:JI458785 I458785:M458785 WVQ393249:WVU393249 WLU393249:WLY393249 WBY393249:WCC393249 VSC393249:VSG393249 VIG393249:VIK393249 UYK393249:UYO393249 UOO393249:UOS393249 UES393249:UEW393249 TUW393249:TVA393249 TLA393249:TLE393249 TBE393249:TBI393249 SRI393249:SRM393249 SHM393249:SHQ393249 RXQ393249:RXU393249 RNU393249:RNY393249 RDY393249:REC393249 QUC393249:QUG393249 QKG393249:QKK393249 QAK393249:QAO393249 PQO393249:PQS393249 PGS393249:PGW393249 OWW393249:OXA393249 ONA393249:ONE393249 ODE393249:ODI393249 NTI393249:NTM393249 NJM393249:NJQ393249 MZQ393249:MZU393249 MPU393249:MPY393249 MFY393249:MGC393249 LWC393249:LWG393249 LMG393249:LMK393249 LCK393249:LCO393249 KSO393249:KSS393249 KIS393249:KIW393249 JYW393249:JZA393249 JPA393249:JPE393249 JFE393249:JFI393249 IVI393249:IVM393249 ILM393249:ILQ393249 IBQ393249:IBU393249 HRU393249:HRY393249 HHY393249:HIC393249 GYC393249:GYG393249 GOG393249:GOK393249 GEK393249:GEO393249 FUO393249:FUS393249 FKS393249:FKW393249 FAW393249:FBA393249 ERA393249:ERE393249 EHE393249:EHI393249 DXI393249:DXM393249 DNM393249:DNQ393249 DDQ393249:DDU393249 CTU393249:CTY393249 CJY393249:CKC393249 CAC393249:CAG393249 BQG393249:BQK393249 BGK393249:BGO393249 AWO393249:AWS393249 AMS393249:AMW393249 ACW393249:ADA393249 TA393249:TE393249 JE393249:JI393249 I393249:M393249 WVQ327713:WVU327713 WLU327713:WLY327713 WBY327713:WCC327713 VSC327713:VSG327713 VIG327713:VIK327713 UYK327713:UYO327713 UOO327713:UOS327713 UES327713:UEW327713 TUW327713:TVA327713 TLA327713:TLE327713 TBE327713:TBI327713 SRI327713:SRM327713 SHM327713:SHQ327713 RXQ327713:RXU327713 RNU327713:RNY327713 RDY327713:REC327713 QUC327713:QUG327713 QKG327713:QKK327713 QAK327713:QAO327713 PQO327713:PQS327713 PGS327713:PGW327713 OWW327713:OXA327713 ONA327713:ONE327713 ODE327713:ODI327713 NTI327713:NTM327713 NJM327713:NJQ327713 MZQ327713:MZU327713 MPU327713:MPY327713 MFY327713:MGC327713 LWC327713:LWG327713 LMG327713:LMK327713 LCK327713:LCO327713 KSO327713:KSS327713 KIS327713:KIW327713 JYW327713:JZA327713 JPA327713:JPE327713 JFE327713:JFI327713 IVI327713:IVM327713 ILM327713:ILQ327713 IBQ327713:IBU327713 HRU327713:HRY327713 HHY327713:HIC327713 GYC327713:GYG327713 GOG327713:GOK327713 GEK327713:GEO327713 FUO327713:FUS327713 FKS327713:FKW327713 FAW327713:FBA327713 ERA327713:ERE327713 EHE327713:EHI327713 DXI327713:DXM327713 DNM327713:DNQ327713 DDQ327713:DDU327713 CTU327713:CTY327713 CJY327713:CKC327713 CAC327713:CAG327713 BQG327713:BQK327713 BGK327713:BGO327713 AWO327713:AWS327713 AMS327713:AMW327713 ACW327713:ADA327713 TA327713:TE327713 JE327713:JI327713 I327713:M327713 WVQ262177:WVU262177 WLU262177:WLY262177 WBY262177:WCC262177 VSC262177:VSG262177 VIG262177:VIK262177 UYK262177:UYO262177 UOO262177:UOS262177 UES262177:UEW262177 TUW262177:TVA262177 TLA262177:TLE262177 TBE262177:TBI262177 SRI262177:SRM262177 SHM262177:SHQ262177 RXQ262177:RXU262177 RNU262177:RNY262177 RDY262177:REC262177 QUC262177:QUG262177 QKG262177:QKK262177 QAK262177:QAO262177 PQO262177:PQS262177 PGS262177:PGW262177 OWW262177:OXA262177 ONA262177:ONE262177 ODE262177:ODI262177 NTI262177:NTM262177 NJM262177:NJQ262177 MZQ262177:MZU262177 MPU262177:MPY262177 MFY262177:MGC262177 LWC262177:LWG262177 LMG262177:LMK262177 LCK262177:LCO262177 KSO262177:KSS262177 KIS262177:KIW262177 JYW262177:JZA262177 JPA262177:JPE262177 JFE262177:JFI262177 IVI262177:IVM262177 ILM262177:ILQ262177 IBQ262177:IBU262177 HRU262177:HRY262177 HHY262177:HIC262177 GYC262177:GYG262177 GOG262177:GOK262177 GEK262177:GEO262177 FUO262177:FUS262177 FKS262177:FKW262177 FAW262177:FBA262177 ERA262177:ERE262177 EHE262177:EHI262177 DXI262177:DXM262177 DNM262177:DNQ262177 DDQ262177:DDU262177 CTU262177:CTY262177 CJY262177:CKC262177 CAC262177:CAG262177 BQG262177:BQK262177 BGK262177:BGO262177 AWO262177:AWS262177 AMS262177:AMW262177 ACW262177:ADA262177 TA262177:TE262177 JE262177:JI262177 I262177:M262177 WVQ196641:WVU196641 WLU196641:WLY196641 WBY196641:WCC196641 VSC196641:VSG196641 VIG196641:VIK196641 UYK196641:UYO196641 UOO196641:UOS196641 UES196641:UEW196641 TUW196641:TVA196641 TLA196641:TLE196641 TBE196641:TBI196641 SRI196641:SRM196641 SHM196641:SHQ196641 RXQ196641:RXU196641 RNU196641:RNY196641 RDY196641:REC196641 QUC196641:QUG196641 QKG196641:QKK196641 QAK196641:QAO196641 PQO196641:PQS196641 PGS196641:PGW196641 OWW196641:OXA196641 ONA196641:ONE196641 ODE196641:ODI196641 NTI196641:NTM196641 NJM196641:NJQ196641 MZQ196641:MZU196641 MPU196641:MPY196641 MFY196641:MGC196641 LWC196641:LWG196641 LMG196641:LMK196641 LCK196641:LCO196641 KSO196641:KSS196641 KIS196641:KIW196641 JYW196641:JZA196641 JPA196641:JPE196641 JFE196641:JFI196641 IVI196641:IVM196641 ILM196641:ILQ196641 IBQ196641:IBU196641 HRU196641:HRY196641 HHY196641:HIC196641 GYC196641:GYG196641 GOG196641:GOK196641 GEK196641:GEO196641 FUO196641:FUS196641 FKS196641:FKW196641 FAW196641:FBA196641 ERA196641:ERE196641 EHE196641:EHI196641 DXI196641:DXM196641 DNM196641:DNQ196641 DDQ196641:DDU196641 CTU196641:CTY196641 CJY196641:CKC196641 CAC196641:CAG196641 BQG196641:BQK196641 BGK196641:BGO196641 AWO196641:AWS196641 AMS196641:AMW196641 ACW196641:ADA196641 TA196641:TE196641 JE196641:JI196641 I196641:M196641 WVQ131105:WVU131105 WLU131105:WLY131105 WBY131105:WCC131105 VSC131105:VSG131105 VIG131105:VIK131105 UYK131105:UYO131105 UOO131105:UOS131105 UES131105:UEW131105 TUW131105:TVA131105 TLA131105:TLE131105 TBE131105:TBI131105 SRI131105:SRM131105 SHM131105:SHQ131105 RXQ131105:RXU131105 RNU131105:RNY131105 RDY131105:REC131105 QUC131105:QUG131105 QKG131105:QKK131105 QAK131105:QAO131105 PQO131105:PQS131105 PGS131105:PGW131105 OWW131105:OXA131105 ONA131105:ONE131105 ODE131105:ODI131105 NTI131105:NTM131105 NJM131105:NJQ131105 MZQ131105:MZU131105 MPU131105:MPY131105 MFY131105:MGC131105 LWC131105:LWG131105 LMG131105:LMK131105 LCK131105:LCO131105 KSO131105:KSS131105 KIS131105:KIW131105 JYW131105:JZA131105 JPA131105:JPE131105 JFE131105:JFI131105 IVI131105:IVM131105 ILM131105:ILQ131105 IBQ131105:IBU131105 HRU131105:HRY131105 HHY131105:HIC131105 GYC131105:GYG131105 GOG131105:GOK131105 GEK131105:GEO131105 FUO131105:FUS131105 FKS131105:FKW131105 FAW131105:FBA131105 ERA131105:ERE131105 EHE131105:EHI131105 DXI131105:DXM131105 DNM131105:DNQ131105 DDQ131105:DDU131105 CTU131105:CTY131105 CJY131105:CKC131105 CAC131105:CAG131105 BQG131105:BQK131105 BGK131105:BGO131105 AWO131105:AWS131105 AMS131105:AMW131105 ACW131105:ADA131105 TA131105:TE131105 JE131105:JI131105 I131105:M131105 WVQ65569:WVU65569 WLU65569:WLY65569 WBY65569:WCC65569 VSC65569:VSG65569 VIG65569:VIK65569 UYK65569:UYO65569 UOO65569:UOS65569 UES65569:UEW65569 TUW65569:TVA65569 TLA65569:TLE65569 TBE65569:TBI65569 SRI65569:SRM65569 SHM65569:SHQ65569 RXQ65569:RXU65569 RNU65569:RNY65569 RDY65569:REC65569 QUC65569:QUG65569 QKG65569:QKK65569 QAK65569:QAO65569 PQO65569:PQS65569 PGS65569:PGW65569 OWW65569:OXA65569 ONA65569:ONE65569 ODE65569:ODI65569 NTI65569:NTM65569 NJM65569:NJQ65569 MZQ65569:MZU65569 MPU65569:MPY65569 MFY65569:MGC65569 LWC65569:LWG65569 LMG65569:LMK65569 LCK65569:LCO65569 KSO65569:KSS65569 KIS65569:KIW65569 JYW65569:JZA65569 JPA65569:JPE65569 JFE65569:JFI65569 IVI65569:IVM65569 ILM65569:ILQ65569 IBQ65569:IBU65569 HRU65569:HRY65569 HHY65569:HIC65569 GYC65569:GYG65569 GOG65569:GOK65569 GEK65569:GEO65569 FUO65569:FUS65569 FKS65569:FKW65569 FAW65569:FBA65569 ERA65569:ERE65569 EHE65569:EHI65569 DXI65569:DXM65569 DNM65569:DNQ65569 DDQ65569:DDU65569 CTU65569:CTY65569 CJY65569:CKC65569 CAC65569:CAG65569 BQG65569:BQK65569 BGK65569:BGO65569 AWO65569:AWS65569 AMS65569:AMW65569 ACW65569:ADA65569 TA65569:TE65569 JE65569:JI65569 I65569:M65569 WVQ33:WVU33 WLU33:WLY33 WBY33:WCC33 VSC33:VSG33 VIG33:VIK33 UYK33:UYO33 UOO33:UOS33 UES33:UEW33 TUW33:TVA33 TLA33:TLE33 TBE33:TBI33 SRI33:SRM33 SHM33:SHQ33 RXQ33:RXU33 RNU33:RNY33 RDY33:REC33 QUC33:QUG33 QKG33:QKK33 QAK33:QAO33 PQO33:PQS33 PGS33:PGW33 OWW33:OXA33 ONA33:ONE33 ODE33:ODI33 NTI33:NTM33 NJM33:NJQ33 MZQ33:MZU33 MPU33:MPY33 MFY33:MGC33 LWC33:LWG33 LMG33:LMK33 LCK33:LCO33 KSO33:KSS33 KIS33:KIW33 JYW33:JZA33 JPA33:JPE33 JFE33:JFI33 IVI33:IVM33 ILM33:ILQ33 IBQ33:IBU33 HRU33:HRY33 HHY33:HIC33 GYC33:GYG33 GOG33:GOK33 GEK33:GEO33 FUO33:FUS33 FKS33:FKW33 FAW33:FBA33 ERA33:ERE33 EHE33:EHI33 DXI33:DXM33 DNM33:DNQ33 DDQ33:DDU33 CTU33:CTY33 CJY33:CKC33 CAC33:CAG33 BQG33:BQK33 BGK33:BGO33 AWO33:AWS33 AMS33:AMW33 ACW33:ADA33 TA33:TE33 JE33:JI33" xr:uid="{CEB4531A-5FC1-40C0-B445-C286B837F5B0}">
      <formula1>$A$75:$A$106</formula1>
    </dataValidation>
    <dataValidation type="list" allowBlank="1" prompt="Select year" sqref="L40:L41 WVT983080:WVT983081 WLX983080:WLX983081 WCB983080:WCB983081 VSF983080:VSF983081 VIJ983080:VIJ983081 UYN983080:UYN983081 UOR983080:UOR983081 UEV983080:UEV983081 TUZ983080:TUZ983081 TLD983080:TLD983081 TBH983080:TBH983081 SRL983080:SRL983081 SHP983080:SHP983081 RXT983080:RXT983081 RNX983080:RNX983081 REB983080:REB983081 QUF983080:QUF983081 QKJ983080:QKJ983081 QAN983080:QAN983081 PQR983080:PQR983081 PGV983080:PGV983081 OWZ983080:OWZ983081 OND983080:OND983081 ODH983080:ODH983081 NTL983080:NTL983081 NJP983080:NJP983081 MZT983080:MZT983081 MPX983080:MPX983081 MGB983080:MGB983081 LWF983080:LWF983081 LMJ983080:LMJ983081 LCN983080:LCN983081 KSR983080:KSR983081 KIV983080:KIV983081 JYZ983080:JYZ983081 JPD983080:JPD983081 JFH983080:JFH983081 IVL983080:IVL983081 ILP983080:ILP983081 IBT983080:IBT983081 HRX983080:HRX983081 HIB983080:HIB983081 GYF983080:GYF983081 GOJ983080:GOJ983081 GEN983080:GEN983081 FUR983080:FUR983081 FKV983080:FKV983081 FAZ983080:FAZ983081 ERD983080:ERD983081 EHH983080:EHH983081 DXL983080:DXL983081 DNP983080:DNP983081 DDT983080:DDT983081 CTX983080:CTX983081 CKB983080:CKB983081 CAF983080:CAF983081 BQJ983080:BQJ983081 BGN983080:BGN983081 AWR983080:AWR983081 AMV983080:AMV983081 ACZ983080:ACZ983081 TD983080:TD983081 JH983080:JH983081 L983080:L983081 WVT917544:WVT917545 WLX917544:WLX917545 WCB917544:WCB917545 VSF917544:VSF917545 VIJ917544:VIJ917545 UYN917544:UYN917545 UOR917544:UOR917545 UEV917544:UEV917545 TUZ917544:TUZ917545 TLD917544:TLD917545 TBH917544:TBH917545 SRL917544:SRL917545 SHP917544:SHP917545 RXT917544:RXT917545 RNX917544:RNX917545 REB917544:REB917545 QUF917544:QUF917545 QKJ917544:QKJ917545 QAN917544:QAN917545 PQR917544:PQR917545 PGV917544:PGV917545 OWZ917544:OWZ917545 OND917544:OND917545 ODH917544:ODH917545 NTL917544:NTL917545 NJP917544:NJP917545 MZT917544:MZT917545 MPX917544:MPX917545 MGB917544:MGB917545 LWF917544:LWF917545 LMJ917544:LMJ917545 LCN917544:LCN917545 KSR917544:KSR917545 KIV917544:KIV917545 JYZ917544:JYZ917545 JPD917544:JPD917545 JFH917544:JFH917545 IVL917544:IVL917545 ILP917544:ILP917545 IBT917544:IBT917545 HRX917544:HRX917545 HIB917544:HIB917545 GYF917544:GYF917545 GOJ917544:GOJ917545 GEN917544:GEN917545 FUR917544:FUR917545 FKV917544:FKV917545 FAZ917544:FAZ917545 ERD917544:ERD917545 EHH917544:EHH917545 DXL917544:DXL917545 DNP917544:DNP917545 DDT917544:DDT917545 CTX917544:CTX917545 CKB917544:CKB917545 CAF917544:CAF917545 BQJ917544:BQJ917545 BGN917544:BGN917545 AWR917544:AWR917545 AMV917544:AMV917545 ACZ917544:ACZ917545 TD917544:TD917545 JH917544:JH917545 L917544:L917545 WVT852008:WVT852009 WLX852008:WLX852009 WCB852008:WCB852009 VSF852008:VSF852009 VIJ852008:VIJ852009 UYN852008:UYN852009 UOR852008:UOR852009 UEV852008:UEV852009 TUZ852008:TUZ852009 TLD852008:TLD852009 TBH852008:TBH852009 SRL852008:SRL852009 SHP852008:SHP852009 RXT852008:RXT852009 RNX852008:RNX852009 REB852008:REB852009 QUF852008:QUF852009 QKJ852008:QKJ852009 QAN852008:QAN852009 PQR852008:PQR852009 PGV852008:PGV852009 OWZ852008:OWZ852009 OND852008:OND852009 ODH852008:ODH852009 NTL852008:NTL852009 NJP852008:NJP852009 MZT852008:MZT852009 MPX852008:MPX852009 MGB852008:MGB852009 LWF852008:LWF852009 LMJ852008:LMJ852009 LCN852008:LCN852009 KSR852008:KSR852009 KIV852008:KIV852009 JYZ852008:JYZ852009 JPD852008:JPD852009 JFH852008:JFH852009 IVL852008:IVL852009 ILP852008:ILP852009 IBT852008:IBT852009 HRX852008:HRX852009 HIB852008:HIB852009 GYF852008:GYF852009 GOJ852008:GOJ852009 GEN852008:GEN852009 FUR852008:FUR852009 FKV852008:FKV852009 FAZ852008:FAZ852009 ERD852008:ERD852009 EHH852008:EHH852009 DXL852008:DXL852009 DNP852008:DNP852009 DDT852008:DDT852009 CTX852008:CTX852009 CKB852008:CKB852009 CAF852008:CAF852009 BQJ852008:BQJ852009 BGN852008:BGN852009 AWR852008:AWR852009 AMV852008:AMV852009 ACZ852008:ACZ852009 TD852008:TD852009 JH852008:JH852009 L852008:L852009 WVT786472:WVT786473 WLX786472:WLX786473 WCB786472:WCB786473 VSF786472:VSF786473 VIJ786472:VIJ786473 UYN786472:UYN786473 UOR786472:UOR786473 UEV786472:UEV786473 TUZ786472:TUZ786473 TLD786472:TLD786473 TBH786472:TBH786473 SRL786472:SRL786473 SHP786472:SHP786473 RXT786472:RXT786473 RNX786472:RNX786473 REB786472:REB786473 QUF786472:QUF786473 QKJ786472:QKJ786473 QAN786472:QAN786473 PQR786472:PQR786473 PGV786472:PGV786473 OWZ786472:OWZ786473 OND786472:OND786473 ODH786472:ODH786473 NTL786472:NTL786473 NJP786472:NJP786473 MZT786472:MZT786473 MPX786472:MPX786473 MGB786472:MGB786473 LWF786472:LWF786473 LMJ786472:LMJ786473 LCN786472:LCN786473 KSR786472:KSR786473 KIV786472:KIV786473 JYZ786472:JYZ786473 JPD786472:JPD786473 JFH786472:JFH786473 IVL786472:IVL786473 ILP786472:ILP786473 IBT786472:IBT786473 HRX786472:HRX786473 HIB786472:HIB786473 GYF786472:GYF786473 GOJ786472:GOJ786473 GEN786472:GEN786473 FUR786472:FUR786473 FKV786472:FKV786473 FAZ786472:FAZ786473 ERD786472:ERD786473 EHH786472:EHH786473 DXL786472:DXL786473 DNP786472:DNP786473 DDT786472:DDT786473 CTX786472:CTX786473 CKB786472:CKB786473 CAF786472:CAF786473 BQJ786472:BQJ786473 BGN786472:BGN786473 AWR786472:AWR786473 AMV786472:AMV786473 ACZ786472:ACZ786473 TD786472:TD786473 JH786472:JH786473 L786472:L786473 WVT720936:WVT720937 WLX720936:WLX720937 WCB720936:WCB720937 VSF720936:VSF720937 VIJ720936:VIJ720937 UYN720936:UYN720937 UOR720936:UOR720937 UEV720936:UEV720937 TUZ720936:TUZ720937 TLD720936:TLD720937 TBH720936:TBH720937 SRL720936:SRL720937 SHP720936:SHP720937 RXT720936:RXT720937 RNX720936:RNX720937 REB720936:REB720937 QUF720936:QUF720937 QKJ720936:QKJ720937 QAN720936:QAN720937 PQR720936:PQR720937 PGV720936:PGV720937 OWZ720936:OWZ720937 OND720936:OND720937 ODH720936:ODH720937 NTL720936:NTL720937 NJP720936:NJP720937 MZT720936:MZT720937 MPX720936:MPX720937 MGB720936:MGB720937 LWF720936:LWF720937 LMJ720936:LMJ720937 LCN720936:LCN720937 KSR720936:KSR720937 KIV720936:KIV720937 JYZ720936:JYZ720937 JPD720936:JPD720937 JFH720936:JFH720937 IVL720936:IVL720937 ILP720936:ILP720937 IBT720936:IBT720937 HRX720936:HRX720937 HIB720936:HIB720937 GYF720936:GYF720937 GOJ720936:GOJ720937 GEN720936:GEN720937 FUR720936:FUR720937 FKV720936:FKV720937 FAZ720936:FAZ720937 ERD720936:ERD720937 EHH720936:EHH720937 DXL720936:DXL720937 DNP720936:DNP720937 DDT720936:DDT720937 CTX720936:CTX720937 CKB720936:CKB720937 CAF720936:CAF720937 BQJ720936:BQJ720937 BGN720936:BGN720937 AWR720936:AWR720937 AMV720936:AMV720937 ACZ720936:ACZ720937 TD720936:TD720937 JH720936:JH720937 L720936:L720937 WVT655400:WVT655401 WLX655400:WLX655401 WCB655400:WCB655401 VSF655400:VSF655401 VIJ655400:VIJ655401 UYN655400:UYN655401 UOR655400:UOR655401 UEV655400:UEV655401 TUZ655400:TUZ655401 TLD655400:TLD655401 TBH655400:TBH655401 SRL655400:SRL655401 SHP655400:SHP655401 RXT655400:RXT655401 RNX655400:RNX655401 REB655400:REB655401 QUF655400:QUF655401 QKJ655400:QKJ655401 QAN655400:QAN655401 PQR655400:PQR655401 PGV655400:PGV655401 OWZ655400:OWZ655401 OND655400:OND655401 ODH655400:ODH655401 NTL655400:NTL655401 NJP655400:NJP655401 MZT655400:MZT655401 MPX655400:MPX655401 MGB655400:MGB655401 LWF655400:LWF655401 LMJ655400:LMJ655401 LCN655400:LCN655401 KSR655400:KSR655401 KIV655400:KIV655401 JYZ655400:JYZ655401 JPD655400:JPD655401 JFH655400:JFH655401 IVL655400:IVL655401 ILP655400:ILP655401 IBT655400:IBT655401 HRX655400:HRX655401 HIB655400:HIB655401 GYF655400:GYF655401 GOJ655400:GOJ655401 GEN655400:GEN655401 FUR655400:FUR655401 FKV655400:FKV655401 FAZ655400:FAZ655401 ERD655400:ERD655401 EHH655400:EHH655401 DXL655400:DXL655401 DNP655400:DNP655401 DDT655400:DDT655401 CTX655400:CTX655401 CKB655400:CKB655401 CAF655400:CAF655401 BQJ655400:BQJ655401 BGN655400:BGN655401 AWR655400:AWR655401 AMV655400:AMV655401 ACZ655400:ACZ655401 TD655400:TD655401 JH655400:JH655401 L655400:L655401 WVT589864:WVT589865 WLX589864:WLX589865 WCB589864:WCB589865 VSF589864:VSF589865 VIJ589864:VIJ589865 UYN589864:UYN589865 UOR589864:UOR589865 UEV589864:UEV589865 TUZ589864:TUZ589865 TLD589864:TLD589865 TBH589864:TBH589865 SRL589864:SRL589865 SHP589864:SHP589865 RXT589864:RXT589865 RNX589864:RNX589865 REB589864:REB589865 QUF589864:QUF589865 QKJ589864:QKJ589865 QAN589864:QAN589865 PQR589864:PQR589865 PGV589864:PGV589865 OWZ589864:OWZ589865 OND589864:OND589865 ODH589864:ODH589865 NTL589864:NTL589865 NJP589864:NJP589865 MZT589864:MZT589865 MPX589864:MPX589865 MGB589864:MGB589865 LWF589864:LWF589865 LMJ589864:LMJ589865 LCN589864:LCN589865 KSR589864:KSR589865 KIV589864:KIV589865 JYZ589864:JYZ589865 JPD589864:JPD589865 JFH589864:JFH589865 IVL589864:IVL589865 ILP589864:ILP589865 IBT589864:IBT589865 HRX589864:HRX589865 HIB589864:HIB589865 GYF589864:GYF589865 GOJ589864:GOJ589865 GEN589864:GEN589865 FUR589864:FUR589865 FKV589864:FKV589865 FAZ589864:FAZ589865 ERD589864:ERD589865 EHH589864:EHH589865 DXL589864:DXL589865 DNP589864:DNP589865 DDT589864:DDT589865 CTX589864:CTX589865 CKB589864:CKB589865 CAF589864:CAF589865 BQJ589864:BQJ589865 BGN589864:BGN589865 AWR589864:AWR589865 AMV589864:AMV589865 ACZ589864:ACZ589865 TD589864:TD589865 JH589864:JH589865 L589864:L589865 WVT524328:WVT524329 WLX524328:WLX524329 WCB524328:WCB524329 VSF524328:VSF524329 VIJ524328:VIJ524329 UYN524328:UYN524329 UOR524328:UOR524329 UEV524328:UEV524329 TUZ524328:TUZ524329 TLD524328:TLD524329 TBH524328:TBH524329 SRL524328:SRL524329 SHP524328:SHP524329 RXT524328:RXT524329 RNX524328:RNX524329 REB524328:REB524329 QUF524328:QUF524329 QKJ524328:QKJ524329 QAN524328:QAN524329 PQR524328:PQR524329 PGV524328:PGV524329 OWZ524328:OWZ524329 OND524328:OND524329 ODH524328:ODH524329 NTL524328:NTL524329 NJP524328:NJP524329 MZT524328:MZT524329 MPX524328:MPX524329 MGB524328:MGB524329 LWF524328:LWF524329 LMJ524328:LMJ524329 LCN524328:LCN524329 KSR524328:KSR524329 KIV524328:KIV524329 JYZ524328:JYZ524329 JPD524328:JPD524329 JFH524328:JFH524329 IVL524328:IVL524329 ILP524328:ILP524329 IBT524328:IBT524329 HRX524328:HRX524329 HIB524328:HIB524329 GYF524328:GYF524329 GOJ524328:GOJ524329 GEN524328:GEN524329 FUR524328:FUR524329 FKV524328:FKV524329 FAZ524328:FAZ524329 ERD524328:ERD524329 EHH524328:EHH524329 DXL524328:DXL524329 DNP524328:DNP524329 DDT524328:DDT524329 CTX524328:CTX524329 CKB524328:CKB524329 CAF524328:CAF524329 BQJ524328:BQJ524329 BGN524328:BGN524329 AWR524328:AWR524329 AMV524328:AMV524329 ACZ524328:ACZ524329 TD524328:TD524329 JH524328:JH524329 L524328:L524329 WVT458792:WVT458793 WLX458792:WLX458793 WCB458792:WCB458793 VSF458792:VSF458793 VIJ458792:VIJ458793 UYN458792:UYN458793 UOR458792:UOR458793 UEV458792:UEV458793 TUZ458792:TUZ458793 TLD458792:TLD458793 TBH458792:TBH458793 SRL458792:SRL458793 SHP458792:SHP458793 RXT458792:RXT458793 RNX458792:RNX458793 REB458792:REB458793 QUF458792:QUF458793 QKJ458792:QKJ458793 QAN458792:QAN458793 PQR458792:PQR458793 PGV458792:PGV458793 OWZ458792:OWZ458793 OND458792:OND458793 ODH458792:ODH458793 NTL458792:NTL458793 NJP458792:NJP458793 MZT458792:MZT458793 MPX458792:MPX458793 MGB458792:MGB458793 LWF458792:LWF458793 LMJ458792:LMJ458793 LCN458792:LCN458793 KSR458792:KSR458793 KIV458792:KIV458793 JYZ458792:JYZ458793 JPD458792:JPD458793 JFH458792:JFH458793 IVL458792:IVL458793 ILP458792:ILP458793 IBT458792:IBT458793 HRX458792:HRX458793 HIB458792:HIB458793 GYF458792:GYF458793 GOJ458792:GOJ458793 GEN458792:GEN458793 FUR458792:FUR458793 FKV458792:FKV458793 FAZ458792:FAZ458793 ERD458792:ERD458793 EHH458792:EHH458793 DXL458792:DXL458793 DNP458792:DNP458793 DDT458792:DDT458793 CTX458792:CTX458793 CKB458792:CKB458793 CAF458792:CAF458793 BQJ458792:BQJ458793 BGN458792:BGN458793 AWR458792:AWR458793 AMV458792:AMV458793 ACZ458792:ACZ458793 TD458792:TD458793 JH458792:JH458793 L458792:L458793 WVT393256:WVT393257 WLX393256:WLX393257 WCB393256:WCB393257 VSF393256:VSF393257 VIJ393256:VIJ393257 UYN393256:UYN393257 UOR393256:UOR393257 UEV393256:UEV393257 TUZ393256:TUZ393257 TLD393256:TLD393257 TBH393256:TBH393257 SRL393256:SRL393257 SHP393256:SHP393257 RXT393256:RXT393257 RNX393256:RNX393257 REB393256:REB393257 QUF393256:QUF393257 QKJ393256:QKJ393257 QAN393256:QAN393257 PQR393256:PQR393257 PGV393256:PGV393257 OWZ393256:OWZ393257 OND393256:OND393257 ODH393256:ODH393257 NTL393256:NTL393257 NJP393256:NJP393257 MZT393256:MZT393257 MPX393256:MPX393257 MGB393256:MGB393257 LWF393256:LWF393257 LMJ393256:LMJ393257 LCN393256:LCN393257 KSR393256:KSR393257 KIV393256:KIV393257 JYZ393256:JYZ393257 JPD393256:JPD393257 JFH393256:JFH393257 IVL393256:IVL393257 ILP393256:ILP393257 IBT393256:IBT393257 HRX393256:HRX393257 HIB393256:HIB393257 GYF393256:GYF393257 GOJ393256:GOJ393257 GEN393256:GEN393257 FUR393256:FUR393257 FKV393256:FKV393257 FAZ393256:FAZ393257 ERD393256:ERD393257 EHH393256:EHH393257 DXL393256:DXL393257 DNP393256:DNP393257 DDT393256:DDT393257 CTX393256:CTX393257 CKB393256:CKB393257 CAF393256:CAF393257 BQJ393256:BQJ393257 BGN393256:BGN393257 AWR393256:AWR393257 AMV393256:AMV393257 ACZ393256:ACZ393257 TD393256:TD393257 JH393256:JH393257 L393256:L393257 WVT327720:WVT327721 WLX327720:WLX327721 WCB327720:WCB327721 VSF327720:VSF327721 VIJ327720:VIJ327721 UYN327720:UYN327721 UOR327720:UOR327721 UEV327720:UEV327721 TUZ327720:TUZ327721 TLD327720:TLD327721 TBH327720:TBH327721 SRL327720:SRL327721 SHP327720:SHP327721 RXT327720:RXT327721 RNX327720:RNX327721 REB327720:REB327721 QUF327720:QUF327721 QKJ327720:QKJ327721 QAN327720:QAN327721 PQR327720:PQR327721 PGV327720:PGV327721 OWZ327720:OWZ327721 OND327720:OND327721 ODH327720:ODH327721 NTL327720:NTL327721 NJP327720:NJP327721 MZT327720:MZT327721 MPX327720:MPX327721 MGB327720:MGB327721 LWF327720:LWF327721 LMJ327720:LMJ327721 LCN327720:LCN327721 KSR327720:KSR327721 KIV327720:KIV327721 JYZ327720:JYZ327721 JPD327720:JPD327721 JFH327720:JFH327721 IVL327720:IVL327721 ILP327720:ILP327721 IBT327720:IBT327721 HRX327720:HRX327721 HIB327720:HIB327721 GYF327720:GYF327721 GOJ327720:GOJ327721 GEN327720:GEN327721 FUR327720:FUR327721 FKV327720:FKV327721 FAZ327720:FAZ327721 ERD327720:ERD327721 EHH327720:EHH327721 DXL327720:DXL327721 DNP327720:DNP327721 DDT327720:DDT327721 CTX327720:CTX327721 CKB327720:CKB327721 CAF327720:CAF327721 BQJ327720:BQJ327721 BGN327720:BGN327721 AWR327720:AWR327721 AMV327720:AMV327721 ACZ327720:ACZ327721 TD327720:TD327721 JH327720:JH327721 L327720:L327721 WVT262184:WVT262185 WLX262184:WLX262185 WCB262184:WCB262185 VSF262184:VSF262185 VIJ262184:VIJ262185 UYN262184:UYN262185 UOR262184:UOR262185 UEV262184:UEV262185 TUZ262184:TUZ262185 TLD262184:TLD262185 TBH262184:TBH262185 SRL262184:SRL262185 SHP262184:SHP262185 RXT262184:RXT262185 RNX262184:RNX262185 REB262184:REB262185 QUF262184:QUF262185 QKJ262184:QKJ262185 QAN262184:QAN262185 PQR262184:PQR262185 PGV262184:PGV262185 OWZ262184:OWZ262185 OND262184:OND262185 ODH262184:ODH262185 NTL262184:NTL262185 NJP262184:NJP262185 MZT262184:MZT262185 MPX262184:MPX262185 MGB262184:MGB262185 LWF262184:LWF262185 LMJ262184:LMJ262185 LCN262184:LCN262185 KSR262184:KSR262185 KIV262184:KIV262185 JYZ262184:JYZ262185 JPD262184:JPD262185 JFH262184:JFH262185 IVL262184:IVL262185 ILP262184:ILP262185 IBT262184:IBT262185 HRX262184:HRX262185 HIB262184:HIB262185 GYF262184:GYF262185 GOJ262184:GOJ262185 GEN262184:GEN262185 FUR262184:FUR262185 FKV262184:FKV262185 FAZ262184:FAZ262185 ERD262184:ERD262185 EHH262184:EHH262185 DXL262184:DXL262185 DNP262184:DNP262185 DDT262184:DDT262185 CTX262184:CTX262185 CKB262184:CKB262185 CAF262184:CAF262185 BQJ262184:BQJ262185 BGN262184:BGN262185 AWR262184:AWR262185 AMV262184:AMV262185 ACZ262184:ACZ262185 TD262184:TD262185 JH262184:JH262185 L262184:L262185 WVT196648:WVT196649 WLX196648:WLX196649 WCB196648:WCB196649 VSF196648:VSF196649 VIJ196648:VIJ196649 UYN196648:UYN196649 UOR196648:UOR196649 UEV196648:UEV196649 TUZ196648:TUZ196649 TLD196648:TLD196649 TBH196648:TBH196649 SRL196648:SRL196649 SHP196648:SHP196649 RXT196648:RXT196649 RNX196648:RNX196649 REB196648:REB196649 QUF196648:QUF196649 QKJ196648:QKJ196649 QAN196648:QAN196649 PQR196648:PQR196649 PGV196648:PGV196649 OWZ196648:OWZ196649 OND196648:OND196649 ODH196648:ODH196649 NTL196648:NTL196649 NJP196648:NJP196649 MZT196648:MZT196649 MPX196648:MPX196649 MGB196648:MGB196649 LWF196648:LWF196649 LMJ196648:LMJ196649 LCN196648:LCN196649 KSR196648:KSR196649 KIV196648:KIV196649 JYZ196648:JYZ196649 JPD196648:JPD196649 JFH196648:JFH196649 IVL196648:IVL196649 ILP196648:ILP196649 IBT196648:IBT196649 HRX196648:HRX196649 HIB196648:HIB196649 GYF196648:GYF196649 GOJ196648:GOJ196649 GEN196648:GEN196649 FUR196648:FUR196649 FKV196648:FKV196649 FAZ196648:FAZ196649 ERD196648:ERD196649 EHH196648:EHH196649 DXL196648:DXL196649 DNP196648:DNP196649 DDT196648:DDT196649 CTX196648:CTX196649 CKB196648:CKB196649 CAF196648:CAF196649 BQJ196648:BQJ196649 BGN196648:BGN196649 AWR196648:AWR196649 AMV196648:AMV196649 ACZ196648:ACZ196649 TD196648:TD196649 JH196648:JH196649 L196648:L196649 WVT131112:WVT131113 WLX131112:WLX131113 WCB131112:WCB131113 VSF131112:VSF131113 VIJ131112:VIJ131113 UYN131112:UYN131113 UOR131112:UOR131113 UEV131112:UEV131113 TUZ131112:TUZ131113 TLD131112:TLD131113 TBH131112:TBH131113 SRL131112:SRL131113 SHP131112:SHP131113 RXT131112:RXT131113 RNX131112:RNX131113 REB131112:REB131113 QUF131112:QUF131113 QKJ131112:QKJ131113 QAN131112:QAN131113 PQR131112:PQR131113 PGV131112:PGV131113 OWZ131112:OWZ131113 OND131112:OND131113 ODH131112:ODH131113 NTL131112:NTL131113 NJP131112:NJP131113 MZT131112:MZT131113 MPX131112:MPX131113 MGB131112:MGB131113 LWF131112:LWF131113 LMJ131112:LMJ131113 LCN131112:LCN131113 KSR131112:KSR131113 KIV131112:KIV131113 JYZ131112:JYZ131113 JPD131112:JPD131113 JFH131112:JFH131113 IVL131112:IVL131113 ILP131112:ILP131113 IBT131112:IBT131113 HRX131112:HRX131113 HIB131112:HIB131113 GYF131112:GYF131113 GOJ131112:GOJ131113 GEN131112:GEN131113 FUR131112:FUR131113 FKV131112:FKV131113 FAZ131112:FAZ131113 ERD131112:ERD131113 EHH131112:EHH131113 DXL131112:DXL131113 DNP131112:DNP131113 DDT131112:DDT131113 CTX131112:CTX131113 CKB131112:CKB131113 CAF131112:CAF131113 BQJ131112:BQJ131113 BGN131112:BGN131113 AWR131112:AWR131113 AMV131112:AMV131113 ACZ131112:ACZ131113 TD131112:TD131113 JH131112:JH131113 L131112:L131113 WVT65576:WVT65577 WLX65576:WLX65577 WCB65576:WCB65577 VSF65576:VSF65577 VIJ65576:VIJ65577 UYN65576:UYN65577 UOR65576:UOR65577 UEV65576:UEV65577 TUZ65576:TUZ65577 TLD65576:TLD65577 TBH65576:TBH65577 SRL65576:SRL65577 SHP65576:SHP65577 RXT65576:RXT65577 RNX65576:RNX65577 REB65576:REB65577 QUF65576:QUF65577 QKJ65576:QKJ65577 QAN65576:QAN65577 PQR65576:PQR65577 PGV65576:PGV65577 OWZ65576:OWZ65577 OND65576:OND65577 ODH65576:ODH65577 NTL65576:NTL65577 NJP65576:NJP65577 MZT65576:MZT65577 MPX65576:MPX65577 MGB65576:MGB65577 LWF65576:LWF65577 LMJ65576:LMJ65577 LCN65576:LCN65577 KSR65576:KSR65577 KIV65576:KIV65577 JYZ65576:JYZ65577 JPD65576:JPD65577 JFH65576:JFH65577 IVL65576:IVL65577 ILP65576:ILP65577 IBT65576:IBT65577 HRX65576:HRX65577 HIB65576:HIB65577 GYF65576:GYF65577 GOJ65576:GOJ65577 GEN65576:GEN65577 FUR65576:FUR65577 FKV65576:FKV65577 FAZ65576:FAZ65577 ERD65576:ERD65577 EHH65576:EHH65577 DXL65576:DXL65577 DNP65576:DNP65577 DDT65576:DDT65577 CTX65576:CTX65577 CKB65576:CKB65577 CAF65576:CAF65577 BQJ65576:BQJ65577 BGN65576:BGN65577 AWR65576:AWR65577 AMV65576:AMV65577 ACZ65576:ACZ65577 TD65576:TD65577 JH65576:JH65577 L65576:L65577 WVT40:WVT41 WLX40:WLX41 WCB40:WCB41 VSF40:VSF41 VIJ40:VIJ41 UYN40:UYN41 UOR40:UOR41 UEV40:UEV41 TUZ40:TUZ41 TLD40:TLD41 TBH40:TBH41 SRL40:SRL41 SHP40:SHP41 RXT40:RXT41 RNX40:RNX41 REB40:REB41 QUF40:QUF41 QKJ40:QKJ41 QAN40:QAN41 PQR40:PQR41 PGV40:PGV41 OWZ40:OWZ41 OND40:OND41 ODH40:ODH41 NTL40:NTL41 NJP40:NJP41 MZT40:MZT41 MPX40:MPX41 MGB40:MGB41 LWF40:LWF41 LMJ40:LMJ41 LCN40:LCN41 KSR40:KSR41 KIV40:KIV41 JYZ40:JYZ41 JPD40:JPD41 JFH40:JFH41 IVL40:IVL41 ILP40:ILP41 IBT40:IBT41 HRX40:HRX41 HIB40:HIB41 GYF40:GYF41 GOJ40:GOJ41 GEN40:GEN41 FUR40:FUR41 FKV40:FKV41 FAZ40:FAZ41 ERD40:ERD41 EHH40:EHH41 DXL40:DXL41 DNP40:DNP41 DDT40:DDT41 CTX40:CTX41 CKB40:CKB41 CAF40:CAF41 BQJ40:BQJ41 BGN40:BGN41 AWR40:AWR41 AMV40:AMV41 ACZ40:ACZ41 TD40:TD41 JH40:JH41" xr:uid="{48098334-EC3F-4007-9008-C170F7C7F0B2}">
      <formula1>$A$75:$A$106</formula1>
    </dataValidation>
  </dataValidations>
  <hyperlinks>
    <hyperlink ref="R60" r:id="rId1" display="EEM Website" xr:uid="{F7808DCE-B083-4906-8E8C-D16C8D72D61C}"/>
    <hyperlink ref="R60:V62" r:id="rId2" display="visit MBCM Web page for the latest update factors" xr:uid="{F3C77338-E936-4046-8375-FF4FA0216283}"/>
  </hyperlinks>
  <printOptions horizontalCentered="1"/>
  <pageMargins left="0.78740157480314965" right="0.74803149606299213" top="0.98425196850393704" bottom="0.98425196850393704" header="0.51181102362204722" footer="0.51181102362204722"/>
  <pageSetup paperSize="9" scale="91" orientation="portrait" r:id="rId3"/>
  <headerFooter scaleWithDoc="0" alignWithMargins="0">
    <oddHeader>&amp;L&amp;"-,Regular"&amp;8&amp;F&amp;R&amp;"-,Regular"&amp;8&amp;A
_________________________________________________________________________________________</oddHeader>
    <oddFooter>&amp;L&amp;"-,Regular"&amp;8______________________________________________________________________________
NZ Transport Agency’s Economic evaluation manual 
Effective from Jul 2013</oddFooter>
  </headerFooter>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149A-C3AA-46FE-AF17-0FB064A2F167}">
  <sheetPr codeName="Sheet21">
    <pageSetUpPr fitToPage="1"/>
  </sheetPr>
  <dimension ref="A1:Z107"/>
  <sheetViews>
    <sheetView zoomScale="85" zoomScaleNormal="85" workbookViewId="0">
      <selection activeCell="H20" sqref="H20"/>
    </sheetView>
  </sheetViews>
  <sheetFormatPr defaultColWidth="7.75" defaultRowHeight="13.5"/>
  <cols>
    <col min="1" max="1" width="2.5" style="195" customWidth="1"/>
    <col min="2" max="2" width="5.5" style="195" customWidth="1"/>
    <col min="3" max="6" width="18.1640625" style="195" customWidth="1"/>
    <col min="7" max="7" width="2.5" style="195" customWidth="1"/>
    <col min="8" max="256" width="7.75" style="195"/>
    <col min="257" max="257" width="2.5" style="195" customWidth="1"/>
    <col min="258" max="258" width="5.5" style="195" customWidth="1"/>
    <col min="259" max="262" width="18.1640625" style="195" customWidth="1"/>
    <col min="263" max="263" width="2.5" style="195" customWidth="1"/>
    <col min="264" max="512" width="7.75" style="195"/>
    <col min="513" max="513" width="2.5" style="195" customWidth="1"/>
    <col min="514" max="514" width="5.5" style="195" customWidth="1"/>
    <col min="515" max="518" width="18.1640625" style="195" customWidth="1"/>
    <col min="519" max="519" width="2.5" style="195" customWidth="1"/>
    <col min="520" max="768" width="7.75" style="195"/>
    <col min="769" max="769" width="2.5" style="195" customWidth="1"/>
    <col min="770" max="770" width="5.5" style="195" customWidth="1"/>
    <col min="771" max="774" width="18.1640625" style="195" customWidth="1"/>
    <col min="775" max="775" width="2.5" style="195" customWidth="1"/>
    <col min="776" max="1024" width="7.75" style="195"/>
    <col min="1025" max="1025" width="2.5" style="195" customWidth="1"/>
    <col min="1026" max="1026" width="5.5" style="195" customWidth="1"/>
    <col min="1027" max="1030" width="18.1640625" style="195" customWidth="1"/>
    <col min="1031" max="1031" width="2.5" style="195" customWidth="1"/>
    <col min="1032" max="1280" width="7.75" style="195"/>
    <col min="1281" max="1281" width="2.5" style="195" customWidth="1"/>
    <col min="1282" max="1282" width="5.5" style="195" customWidth="1"/>
    <col min="1283" max="1286" width="18.1640625" style="195" customWidth="1"/>
    <col min="1287" max="1287" width="2.5" style="195" customWidth="1"/>
    <col min="1288" max="1536" width="7.75" style="195"/>
    <col min="1537" max="1537" width="2.5" style="195" customWidth="1"/>
    <col min="1538" max="1538" width="5.5" style="195" customWidth="1"/>
    <col min="1539" max="1542" width="18.1640625" style="195" customWidth="1"/>
    <col min="1543" max="1543" width="2.5" style="195" customWidth="1"/>
    <col min="1544" max="1792" width="7.75" style="195"/>
    <col min="1793" max="1793" width="2.5" style="195" customWidth="1"/>
    <col min="1794" max="1794" width="5.5" style="195" customWidth="1"/>
    <col min="1795" max="1798" width="18.1640625" style="195" customWidth="1"/>
    <col min="1799" max="1799" width="2.5" style="195" customWidth="1"/>
    <col min="1800" max="2048" width="7.75" style="195"/>
    <col min="2049" max="2049" width="2.5" style="195" customWidth="1"/>
    <col min="2050" max="2050" width="5.5" style="195" customWidth="1"/>
    <col min="2051" max="2054" width="18.1640625" style="195" customWidth="1"/>
    <col min="2055" max="2055" width="2.5" style="195" customWidth="1"/>
    <col min="2056" max="2304" width="7.75" style="195"/>
    <col min="2305" max="2305" width="2.5" style="195" customWidth="1"/>
    <col min="2306" max="2306" width="5.5" style="195" customWidth="1"/>
    <col min="2307" max="2310" width="18.1640625" style="195" customWidth="1"/>
    <col min="2311" max="2311" width="2.5" style="195" customWidth="1"/>
    <col min="2312" max="2560" width="7.75" style="195"/>
    <col min="2561" max="2561" width="2.5" style="195" customWidth="1"/>
    <col min="2562" max="2562" width="5.5" style="195" customWidth="1"/>
    <col min="2563" max="2566" width="18.1640625" style="195" customWidth="1"/>
    <col min="2567" max="2567" width="2.5" style="195" customWidth="1"/>
    <col min="2568" max="2816" width="7.75" style="195"/>
    <col min="2817" max="2817" width="2.5" style="195" customWidth="1"/>
    <col min="2818" max="2818" width="5.5" style="195" customWidth="1"/>
    <col min="2819" max="2822" width="18.1640625" style="195" customWidth="1"/>
    <col min="2823" max="2823" width="2.5" style="195" customWidth="1"/>
    <col min="2824" max="3072" width="7.75" style="195"/>
    <col min="3073" max="3073" width="2.5" style="195" customWidth="1"/>
    <col min="3074" max="3074" width="5.5" style="195" customWidth="1"/>
    <col min="3075" max="3078" width="18.1640625" style="195" customWidth="1"/>
    <col min="3079" max="3079" width="2.5" style="195" customWidth="1"/>
    <col min="3080" max="3328" width="7.75" style="195"/>
    <col min="3329" max="3329" width="2.5" style="195" customWidth="1"/>
    <col min="3330" max="3330" width="5.5" style="195" customWidth="1"/>
    <col min="3331" max="3334" width="18.1640625" style="195" customWidth="1"/>
    <col min="3335" max="3335" width="2.5" style="195" customWidth="1"/>
    <col min="3336" max="3584" width="7.75" style="195"/>
    <col min="3585" max="3585" width="2.5" style="195" customWidth="1"/>
    <col min="3586" max="3586" width="5.5" style="195" customWidth="1"/>
    <col min="3587" max="3590" width="18.1640625" style="195" customWidth="1"/>
    <col min="3591" max="3591" width="2.5" style="195" customWidth="1"/>
    <col min="3592" max="3840" width="7.75" style="195"/>
    <col min="3841" max="3841" width="2.5" style="195" customWidth="1"/>
    <col min="3842" max="3842" width="5.5" style="195" customWidth="1"/>
    <col min="3843" max="3846" width="18.1640625" style="195" customWidth="1"/>
    <col min="3847" max="3847" width="2.5" style="195" customWidth="1"/>
    <col min="3848" max="4096" width="7.75" style="195"/>
    <col min="4097" max="4097" width="2.5" style="195" customWidth="1"/>
    <col min="4098" max="4098" width="5.5" style="195" customWidth="1"/>
    <col min="4099" max="4102" width="18.1640625" style="195" customWidth="1"/>
    <col min="4103" max="4103" width="2.5" style="195" customWidth="1"/>
    <col min="4104" max="4352" width="7.75" style="195"/>
    <col min="4353" max="4353" width="2.5" style="195" customWidth="1"/>
    <col min="4354" max="4354" width="5.5" style="195" customWidth="1"/>
    <col min="4355" max="4358" width="18.1640625" style="195" customWidth="1"/>
    <col min="4359" max="4359" width="2.5" style="195" customWidth="1"/>
    <col min="4360" max="4608" width="7.75" style="195"/>
    <col min="4609" max="4609" width="2.5" style="195" customWidth="1"/>
    <col min="4610" max="4610" width="5.5" style="195" customWidth="1"/>
    <col min="4611" max="4614" width="18.1640625" style="195" customWidth="1"/>
    <col min="4615" max="4615" width="2.5" style="195" customWidth="1"/>
    <col min="4616" max="4864" width="7.75" style="195"/>
    <col min="4865" max="4865" width="2.5" style="195" customWidth="1"/>
    <col min="4866" max="4866" width="5.5" style="195" customWidth="1"/>
    <col min="4867" max="4870" width="18.1640625" style="195" customWidth="1"/>
    <col min="4871" max="4871" width="2.5" style="195" customWidth="1"/>
    <col min="4872" max="5120" width="7.75" style="195"/>
    <col min="5121" max="5121" width="2.5" style="195" customWidth="1"/>
    <col min="5122" max="5122" width="5.5" style="195" customWidth="1"/>
    <col min="5123" max="5126" width="18.1640625" style="195" customWidth="1"/>
    <col min="5127" max="5127" width="2.5" style="195" customWidth="1"/>
    <col min="5128" max="5376" width="7.75" style="195"/>
    <col min="5377" max="5377" width="2.5" style="195" customWidth="1"/>
    <col min="5378" max="5378" width="5.5" style="195" customWidth="1"/>
    <col min="5379" max="5382" width="18.1640625" style="195" customWidth="1"/>
    <col min="5383" max="5383" width="2.5" style="195" customWidth="1"/>
    <col min="5384" max="5632" width="7.75" style="195"/>
    <col min="5633" max="5633" width="2.5" style="195" customWidth="1"/>
    <col min="5634" max="5634" width="5.5" style="195" customWidth="1"/>
    <col min="5635" max="5638" width="18.1640625" style="195" customWidth="1"/>
    <col min="5639" max="5639" width="2.5" style="195" customWidth="1"/>
    <col min="5640" max="5888" width="7.75" style="195"/>
    <col min="5889" max="5889" width="2.5" style="195" customWidth="1"/>
    <col min="5890" max="5890" width="5.5" style="195" customWidth="1"/>
    <col min="5891" max="5894" width="18.1640625" style="195" customWidth="1"/>
    <col min="5895" max="5895" width="2.5" style="195" customWidth="1"/>
    <col min="5896" max="6144" width="7.75" style="195"/>
    <col min="6145" max="6145" width="2.5" style="195" customWidth="1"/>
    <col min="6146" max="6146" width="5.5" style="195" customWidth="1"/>
    <col min="6147" max="6150" width="18.1640625" style="195" customWidth="1"/>
    <col min="6151" max="6151" width="2.5" style="195" customWidth="1"/>
    <col min="6152" max="6400" width="7.75" style="195"/>
    <col min="6401" max="6401" width="2.5" style="195" customWidth="1"/>
    <col min="6402" max="6402" width="5.5" style="195" customWidth="1"/>
    <col min="6403" max="6406" width="18.1640625" style="195" customWidth="1"/>
    <col min="6407" max="6407" width="2.5" style="195" customWidth="1"/>
    <col min="6408" max="6656" width="7.75" style="195"/>
    <col min="6657" max="6657" width="2.5" style="195" customWidth="1"/>
    <col min="6658" max="6658" width="5.5" style="195" customWidth="1"/>
    <col min="6659" max="6662" width="18.1640625" style="195" customWidth="1"/>
    <col min="6663" max="6663" width="2.5" style="195" customWidth="1"/>
    <col min="6664" max="6912" width="7.75" style="195"/>
    <col min="6913" max="6913" width="2.5" style="195" customWidth="1"/>
    <col min="6914" max="6914" width="5.5" style="195" customWidth="1"/>
    <col min="6915" max="6918" width="18.1640625" style="195" customWidth="1"/>
    <col min="6919" max="6919" width="2.5" style="195" customWidth="1"/>
    <col min="6920" max="7168" width="7.75" style="195"/>
    <col min="7169" max="7169" width="2.5" style="195" customWidth="1"/>
    <col min="7170" max="7170" width="5.5" style="195" customWidth="1"/>
    <col min="7171" max="7174" width="18.1640625" style="195" customWidth="1"/>
    <col min="7175" max="7175" width="2.5" style="195" customWidth="1"/>
    <col min="7176" max="7424" width="7.75" style="195"/>
    <col min="7425" max="7425" width="2.5" style="195" customWidth="1"/>
    <col min="7426" max="7426" width="5.5" style="195" customWidth="1"/>
    <col min="7427" max="7430" width="18.1640625" style="195" customWidth="1"/>
    <col min="7431" max="7431" width="2.5" style="195" customWidth="1"/>
    <col min="7432" max="7680" width="7.75" style="195"/>
    <col min="7681" max="7681" width="2.5" style="195" customWidth="1"/>
    <col min="7682" max="7682" width="5.5" style="195" customWidth="1"/>
    <col min="7683" max="7686" width="18.1640625" style="195" customWidth="1"/>
    <col min="7687" max="7687" width="2.5" style="195" customWidth="1"/>
    <col min="7688" max="7936" width="7.75" style="195"/>
    <col min="7937" max="7937" width="2.5" style="195" customWidth="1"/>
    <col min="7938" max="7938" width="5.5" style="195" customWidth="1"/>
    <col min="7939" max="7942" width="18.1640625" style="195" customWidth="1"/>
    <col min="7943" max="7943" width="2.5" style="195" customWidth="1"/>
    <col min="7944" max="8192" width="7.75" style="195"/>
    <col min="8193" max="8193" width="2.5" style="195" customWidth="1"/>
    <col min="8194" max="8194" width="5.5" style="195" customWidth="1"/>
    <col min="8195" max="8198" width="18.1640625" style="195" customWidth="1"/>
    <col min="8199" max="8199" width="2.5" style="195" customWidth="1"/>
    <col min="8200" max="8448" width="7.75" style="195"/>
    <col min="8449" max="8449" width="2.5" style="195" customWidth="1"/>
    <col min="8450" max="8450" width="5.5" style="195" customWidth="1"/>
    <col min="8451" max="8454" width="18.1640625" style="195" customWidth="1"/>
    <col min="8455" max="8455" width="2.5" style="195" customWidth="1"/>
    <col min="8456" max="8704" width="7.75" style="195"/>
    <col min="8705" max="8705" width="2.5" style="195" customWidth="1"/>
    <col min="8706" max="8706" width="5.5" style="195" customWidth="1"/>
    <col min="8707" max="8710" width="18.1640625" style="195" customWidth="1"/>
    <col min="8711" max="8711" width="2.5" style="195" customWidth="1"/>
    <col min="8712" max="8960" width="7.75" style="195"/>
    <col min="8961" max="8961" width="2.5" style="195" customWidth="1"/>
    <col min="8962" max="8962" width="5.5" style="195" customWidth="1"/>
    <col min="8963" max="8966" width="18.1640625" style="195" customWidth="1"/>
    <col min="8967" max="8967" width="2.5" style="195" customWidth="1"/>
    <col min="8968" max="9216" width="7.75" style="195"/>
    <col min="9217" max="9217" width="2.5" style="195" customWidth="1"/>
    <col min="9218" max="9218" width="5.5" style="195" customWidth="1"/>
    <col min="9219" max="9222" width="18.1640625" style="195" customWidth="1"/>
    <col min="9223" max="9223" width="2.5" style="195" customWidth="1"/>
    <col min="9224" max="9472" width="7.75" style="195"/>
    <col min="9473" max="9473" width="2.5" style="195" customWidth="1"/>
    <col min="9474" max="9474" width="5.5" style="195" customWidth="1"/>
    <col min="9475" max="9478" width="18.1640625" style="195" customWidth="1"/>
    <col min="9479" max="9479" width="2.5" style="195" customWidth="1"/>
    <col min="9480" max="9728" width="7.75" style="195"/>
    <col min="9729" max="9729" width="2.5" style="195" customWidth="1"/>
    <col min="9730" max="9730" width="5.5" style="195" customWidth="1"/>
    <col min="9731" max="9734" width="18.1640625" style="195" customWidth="1"/>
    <col min="9735" max="9735" width="2.5" style="195" customWidth="1"/>
    <col min="9736" max="9984" width="7.75" style="195"/>
    <col min="9985" max="9985" width="2.5" style="195" customWidth="1"/>
    <col min="9986" max="9986" width="5.5" style="195" customWidth="1"/>
    <col min="9987" max="9990" width="18.1640625" style="195" customWidth="1"/>
    <col min="9991" max="9991" width="2.5" style="195" customWidth="1"/>
    <col min="9992" max="10240" width="7.75" style="195"/>
    <col min="10241" max="10241" width="2.5" style="195" customWidth="1"/>
    <col min="10242" max="10242" width="5.5" style="195" customWidth="1"/>
    <col min="10243" max="10246" width="18.1640625" style="195" customWidth="1"/>
    <col min="10247" max="10247" width="2.5" style="195" customWidth="1"/>
    <col min="10248" max="10496" width="7.75" style="195"/>
    <col min="10497" max="10497" width="2.5" style="195" customWidth="1"/>
    <col min="10498" max="10498" width="5.5" style="195" customWidth="1"/>
    <col min="10499" max="10502" width="18.1640625" style="195" customWidth="1"/>
    <col min="10503" max="10503" width="2.5" style="195" customWidth="1"/>
    <col min="10504" max="10752" width="7.75" style="195"/>
    <col min="10753" max="10753" width="2.5" style="195" customWidth="1"/>
    <col min="10754" max="10754" width="5.5" style="195" customWidth="1"/>
    <col min="10755" max="10758" width="18.1640625" style="195" customWidth="1"/>
    <col min="10759" max="10759" width="2.5" style="195" customWidth="1"/>
    <col min="10760" max="11008" width="7.75" style="195"/>
    <col min="11009" max="11009" width="2.5" style="195" customWidth="1"/>
    <col min="11010" max="11010" width="5.5" style="195" customWidth="1"/>
    <col min="11011" max="11014" width="18.1640625" style="195" customWidth="1"/>
    <col min="11015" max="11015" width="2.5" style="195" customWidth="1"/>
    <col min="11016" max="11264" width="7.75" style="195"/>
    <col min="11265" max="11265" width="2.5" style="195" customWidth="1"/>
    <col min="11266" max="11266" width="5.5" style="195" customWidth="1"/>
    <col min="11267" max="11270" width="18.1640625" style="195" customWidth="1"/>
    <col min="11271" max="11271" width="2.5" style="195" customWidth="1"/>
    <col min="11272" max="11520" width="7.75" style="195"/>
    <col min="11521" max="11521" width="2.5" style="195" customWidth="1"/>
    <col min="11522" max="11522" width="5.5" style="195" customWidth="1"/>
    <col min="11523" max="11526" width="18.1640625" style="195" customWidth="1"/>
    <col min="11527" max="11527" width="2.5" style="195" customWidth="1"/>
    <col min="11528" max="11776" width="7.75" style="195"/>
    <col min="11777" max="11777" width="2.5" style="195" customWidth="1"/>
    <col min="11778" max="11778" width="5.5" style="195" customWidth="1"/>
    <col min="11779" max="11782" width="18.1640625" style="195" customWidth="1"/>
    <col min="11783" max="11783" width="2.5" style="195" customWidth="1"/>
    <col min="11784" max="12032" width="7.75" style="195"/>
    <col min="12033" max="12033" width="2.5" style="195" customWidth="1"/>
    <col min="12034" max="12034" width="5.5" style="195" customWidth="1"/>
    <col min="12035" max="12038" width="18.1640625" style="195" customWidth="1"/>
    <col min="12039" max="12039" width="2.5" style="195" customWidth="1"/>
    <col min="12040" max="12288" width="7.75" style="195"/>
    <col min="12289" max="12289" width="2.5" style="195" customWidth="1"/>
    <col min="12290" max="12290" width="5.5" style="195" customWidth="1"/>
    <col min="12291" max="12294" width="18.1640625" style="195" customWidth="1"/>
    <col min="12295" max="12295" width="2.5" style="195" customWidth="1"/>
    <col min="12296" max="12544" width="7.75" style="195"/>
    <col min="12545" max="12545" width="2.5" style="195" customWidth="1"/>
    <col min="12546" max="12546" width="5.5" style="195" customWidth="1"/>
    <col min="12547" max="12550" width="18.1640625" style="195" customWidth="1"/>
    <col min="12551" max="12551" width="2.5" style="195" customWidth="1"/>
    <col min="12552" max="12800" width="7.75" style="195"/>
    <col min="12801" max="12801" width="2.5" style="195" customWidth="1"/>
    <col min="12802" max="12802" width="5.5" style="195" customWidth="1"/>
    <col min="12803" max="12806" width="18.1640625" style="195" customWidth="1"/>
    <col min="12807" max="12807" width="2.5" style="195" customWidth="1"/>
    <col min="12808" max="13056" width="7.75" style="195"/>
    <col min="13057" max="13057" width="2.5" style="195" customWidth="1"/>
    <col min="13058" max="13058" width="5.5" style="195" customWidth="1"/>
    <col min="13059" max="13062" width="18.1640625" style="195" customWidth="1"/>
    <col min="13063" max="13063" width="2.5" style="195" customWidth="1"/>
    <col min="13064" max="13312" width="7.75" style="195"/>
    <col min="13313" max="13313" width="2.5" style="195" customWidth="1"/>
    <col min="13314" max="13314" width="5.5" style="195" customWidth="1"/>
    <col min="13315" max="13318" width="18.1640625" style="195" customWidth="1"/>
    <col min="13319" max="13319" width="2.5" style="195" customWidth="1"/>
    <col min="13320" max="13568" width="7.75" style="195"/>
    <col min="13569" max="13569" width="2.5" style="195" customWidth="1"/>
    <col min="13570" max="13570" width="5.5" style="195" customWidth="1"/>
    <col min="13571" max="13574" width="18.1640625" style="195" customWidth="1"/>
    <col min="13575" max="13575" width="2.5" style="195" customWidth="1"/>
    <col min="13576" max="13824" width="7.75" style="195"/>
    <col min="13825" max="13825" width="2.5" style="195" customWidth="1"/>
    <col min="13826" max="13826" width="5.5" style="195" customWidth="1"/>
    <col min="13827" max="13830" width="18.1640625" style="195" customWidth="1"/>
    <col min="13831" max="13831" width="2.5" style="195" customWidth="1"/>
    <col min="13832" max="14080" width="7.75" style="195"/>
    <col min="14081" max="14081" width="2.5" style="195" customWidth="1"/>
    <col min="14082" max="14082" width="5.5" style="195" customWidth="1"/>
    <col min="14083" max="14086" width="18.1640625" style="195" customWidth="1"/>
    <col min="14087" max="14087" width="2.5" style="195" customWidth="1"/>
    <col min="14088" max="14336" width="7.75" style="195"/>
    <col min="14337" max="14337" width="2.5" style="195" customWidth="1"/>
    <col min="14338" max="14338" width="5.5" style="195" customWidth="1"/>
    <col min="14339" max="14342" width="18.1640625" style="195" customWidth="1"/>
    <col min="14343" max="14343" width="2.5" style="195" customWidth="1"/>
    <col min="14344" max="14592" width="7.75" style="195"/>
    <col min="14593" max="14593" width="2.5" style="195" customWidth="1"/>
    <col min="14594" max="14594" width="5.5" style="195" customWidth="1"/>
    <col min="14595" max="14598" width="18.1640625" style="195" customWidth="1"/>
    <col min="14599" max="14599" width="2.5" style="195" customWidth="1"/>
    <col min="14600" max="14848" width="7.75" style="195"/>
    <col min="14849" max="14849" width="2.5" style="195" customWidth="1"/>
    <col min="14850" max="14850" width="5.5" style="195" customWidth="1"/>
    <col min="14851" max="14854" width="18.1640625" style="195" customWidth="1"/>
    <col min="14855" max="14855" width="2.5" style="195" customWidth="1"/>
    <col min="14856" max="15104" width="7.75" style="195"/>
    <col min="15105" max="15105" width="2.5" style="195" customWidth="1"/>
    <col min="15106" max="15106" width="5.5" style="195" customWidth="1"/>
    <col min="15107" max="15110" width="18.1640625" style="195" customWidth="1"/>
    <col min="15111" max="15111" width="2.5" style="195" customWidth="1"/>
    <col min="15112" max="15360" width="7.75" style="195"/>
    <col min="15361" max="15361" width="2.5" style="195" customWidth="1"/>
    <col min="15362" max="15362" width="5.5" style="195" customWidth="1"/>
    <col min="15363" max="15366" width="18.1640625" style="195" customWidth="1"/>
    <col min="15367" max="15367" width="2.5" style="195" customWidth="1"/>
    <col min="15368" max="15616" width="7.75" style="195"/>
    <col min="15617" max="15617" width="2.5" style="195" customWidth="1"/>
    <col min="15618" max="15618" width="5.5" style="195" customWidth="1"/>
    <col min="15619" max="15622" width="18.1640625" style="195" customWidth="1"/>
    <col min="15623" max="15623" width="2.5" style="195" customWidth="1"/>
    <col min="15624" max="15872" width="7.75" style="195"/>
    <col min="15873" max="15873" width="2.5" style="195" customWidth="1"/>
    <col min="15874" max="15874" width="5.5" style="195" customWidth="1"/>
    <col min="15875" max="15878" width="18.1640625" style="195" customWidth="1"/>
    <col min="15879" max="15879" width="2.5" style="195" customWidth="1"/>
    <col min="15880" max="16128" width="7.75" style="195"/>
    <col min="16129" max="16129" width="2.5" style="195" customWidth="1"/>
    <col min="16130" max="16130" width="5.5" style="195" customWidth="1"/>
    <col min="16131" max="16134" width="18.1640625" style="195" customWidth="1"/>
    <col min="16135" max="16135" width="2.5" style="195" customWidth="1"/>
    <col min="16136" max="16384" width="7.75" style="195"/>
  </cols>
  <sheetData>
    <row r="1" spans="1:26" s="172" customFormat="1" ht="16.5" customHeight="1">
      <c r="H1" s="173" t="s">
        <v>390</v>
      </c>
    </row>
    <row r="2" spans="1:26" s="176" customFormat="1" ht="19.5" customHeight="1">
      <c r="A2" s="174" t="s">
        <v>462</v>
      </c>
      <c r="B2" s="173"/>
      <c r="C2" s="173"/>
      <c r="D2" s="173"/>
      <c r="E2" s="173"/>
      <c r="F2" s="171" t="str">
        <f>'SP10-1'!L2</f>
        <v>Spreadsheet released 14-Apr-2023</v>
      </c>
      <c r="G2" s="173"/>
      <c r="H2" s="175" t="s">
        <v>392</v>
      </c>
      <c r="I2" s="173"/>
      <c r="J2" s="173"/>
      <c r="K2" s="173"/>
      <c r="L2" s="173"/>
      <c r="M2" s="173"/>
      <c r="N2" s="173"/>
      <c r="O2" s="173"/>
      <c r="P2" s="173"/>
      <c r="Q2" s="173"/>
      <c r="R2" s="173"/>
      <c r="S2" s="173"/>
      <c r="T2" s="173"/>
      <c r="U2" s="173"/>
      <c r="V2" s="173"/>
      <c r="W2" s="173"/>
      <c r="X2" s="173"/>
      <c r="Y2" s="173"/>
      <c r="Z2" s="173"/>
    </row>
    <row r="3" spans="1:26" s="172" customFormat="1" ht="11.25" customHeight="1">
      <c r="A3" s="177" t="s">
        <v>463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row>
    <row r="4" spans="1:26" s="176" customFormat="1" ht="22.5" customHeight="1">
      <c r="A4" s="174"/>
      <c r="B4" s="476" t="s">
        <v>464</v>
      </c>
      <c r="C4" s="476"/>
      <c r="D4" s="476"/>
      <c r="E4" s="476"/>
      <c r="F4" s="476"/>
      <c r="G4" s="476"/>
      <c r="H4" s="173"/>
      <c r="I4" s="173"/>
      <c r="J4" s="173"/>
      <c r="K4" s="173"/>
      <c r="L4" s="173"/>
      <c r="M4" s="173"/>
      <c r="N4" s="173"/>
      <c r="O4" s="173"/>
      <c r="P4" s="173"/>
      <c r="Q4" s="173"/>
      <c r="R4" s="173"/>
      <c r="S4" s="173"/>
      <c r="T4" s="173"/>
      <c r="U4" s="173"/>
      <c r="V4" s="173"/>
      <c r="W4" s="173"/>
      <c r="X4" s="173"/>
      <c r="Y4" s="173"/>
      <c r="Z4" s="173"/>
    </row>
    <row r="5" spans="1:26" s="172" customFormat="1" ht="11.25" customHeight="1">
      <c r="A5" s="192"/>
      <c r="B5" s="173"/>
      <c r="C5" s="173"/>
      <c r="D5" s="173"/>
      <c r="E5" s="173"/>
      <c r="F5" s="173"/>
      <c r="G5" s="173"/>
      <c r="H5" s="173"/>
      <c r="I5" s="173"/>
      <c r="J5" s="173"/>
      <c r="K5" s="173"/>
      <c r="L5" s="173"/>
      <c r="M5" s="173"/>
      <c r="N5" s="173"/>
      <c r="O5" s="173"/>
      <c r="P5" s="173"/>
      <c r="Q5" s="173"/>
      <c r="R5" s="173"/>
      <c r="S5" s="173"/>
      <c r="T5" s="173"/>
      <c r="U5" s="173"/>
      <c r="V5" s="173"/>
      <c r="W5" s="173"/>
      <c r="X5" s="173"/>
      <c r="Y5" s="173"/>
      <c r="Z5" s="173"/>
    </row>
    <row r="6" spans="1:26" s="173" customFormat="1" ht="3.75" customHeight="1">
      <c r="A6" s="236"/>
      <c r="B6" s="237"/>
      <c r="C6" s="237"/>
      <c r="D6" s="237"/>
      <c r="E6" s="237"/>
      <c r="F6" s="237"/>
      <c r="G6" s="237"/>
    </row>
    <row r="7" spans="1:26" s="194" customFormat="1" ht="24.75" customHeight="1">
      <c r="A7" s="244"/>
      <c r="B7" s="259" t="s">
        <v>465</v>
      </c>
      <c r="C7" s="259" t="s">
        <v>466</v>
      </c>
      <c r="D7" s="259" t="s">
        <v>467</v>
      </c>
      <c r="E7" s="259" t="s">
        <v>468</v>
      </c>
      <c r="F7" s="259" t="s">
        <v>469</v>
      </c>
      <c r="G7" s="236"/>
      <c r="H7" s="193"/>
      <c r="I7" s="193"/>
      <c r="J7" s="193"/>
      <c r="K7" s="193"/>
      <c r="L7" s="193"/>
      <c r="M7" s="193"/>
      <c r="N7" s="193"/>
      <c r="O7" s="193"/>
      <c r="P7" s="193"/>
      <c r="Q7" s="193"/>
      <c r="R7" s="193"/>
      <c r="S7" s="193"/>
      <c r="T7" s="193"/>
      <c r="U7" s="193"/>
      <c r="V7" s="193"/>
      <c r="W7" s="193"/>
      <c r="X7" s="193"/>
      <c r="Y7" s="193"/>
      <c r="Z7" s="193"/>
    </row>
    <row r="8" spans="1:26" s="194" customFormat="1" ht="15" customHeight="1">
      <c r="A8" s="244"/>
      <c r="B8" s="260">
        <v>1</v>
      </c>
      <c r="C8" s="261"/>
      <c r="D8" s="261"/>
      <c r="E8" s="262">
        <f>IF(B8="n/a",,1/(1+'SP10-1'!K$29)^'SP10-2'!B8)</f>
        <v>0.96153846153846145</v>
      </c>
      <c r="F8" s="263">
        <f>((C8+D8)*E8)</f>
        <v>0</v>
      </c>
      <c r="G8" s="236"/>
      <c r="H8" s="193"/>
      <c r="I8" s="193"/>
      <c r="J8" s="193"/>
      <c r="K8" s="193"/>
      <c r="L8" s="193"/>
      <c r="M8" s="193"/>
      <c r="N8" s="193"/>
      <c r="O8" s="193"/>
      <c r="P8" s="193"/>
      <c r="Q8" s="193"/>
      <c r="R8" s="193"/>
      <c r="S8" s="193"/>
      <c r="T8" s="193"/>
      <c r="U8" s="193"/>
      <c r="V8" s="193"/>
      <c r="W8" s="193"/>
      <c r="X8" s="193"/>
      <c r="Y8" s="193"/>
      <c r="Z8" s="193"/>
    </row>
    <row r="9" spans="1:26" s="194" customFormat="1" ht="15" customHeight="1">
      <c r="A9" s="244"/>
      <c r="B9" s="260">
        <v>2</v>
      </c>
      <c r="C9" s="261"/>
      <c r="D9" s="261"/>
      <c r="E9" s="262">
        <f>IF(B9="n/a",,1/(1+'SP10-1'!K$29)^'SP10-2'!B9)</f>
        <v>0.92455621301775137</v>
      </c>
      <c r="F9" s="263">
        <f t="shared" ref="F9:F47" si="0">((C9+D9)*E9)</f>
        <v>0</v>
      </c>
      <c r="G9" s="236"/>
      <c r="H9" s="193"/>
      <c r="I9" s="193"/>
      <c r="J9" s="193"/>
      <c r="K9" s="193"/>
      <c r="L9" s="193"/>
      <c r="M9" s="193"/>
      <c r="N9" s="193"/>
      <c r="O9" s="193"/>
      <c r="P9" s="193"/>
      <c r="Q9" s="193"/>
      <c r="R9" s="193"/>
      <c r="S9" s="193"/>
      <c r="T9" s="193"/>
      <c r="U9" s="193"/>
      <c r="V9" s="193"/>
      <c r="W9" s="193"/>
      <c r="X9" s="193"/>
      <c r="Y9" s="193"/>
      <c r="Z9" s="193"/>
    </row>
    <row r="10" spans="1:26" s="194" customFormat="1" ht="15" customHeight="1">
      <c r="A10" s="244"/>
      <c r="B10" s="260">
        <v>3</v>
      </c>
      <c r="C10" s="261"/>
      <c r="D10" s="261"/>
      <c r="E10" s="262">
        <f>IF(B10="n/a",,1/(1+'SP10-1'!K$29)^'SP10-2'!B10)</f>
        <v>0.88899635867091487</v>
      </c>
      <c r="F10" s="263">
        <f t="shared" si="0"/>
        <v>0</v>
      </c>
      <c r="G10" s="236"/>
      <c r="H10" s="193"/>
      <c r="I10" s="193"/>
      <c r="J10" s="193"/>
      <c r="K10" s="193"/>
      <c r="L10" s="193"/>
      <c r="M10" s="193"/>
      <c r="N10" s="193"/>
      <c r="O10" s="193"/>
      <c r="P10" s="193"/>
      <c r="Q10" s="193"/>
      <c r="R10" s="193"/>
      <c r="S10" s="193"/>
      <c r="T10" s="193"/>
      <c r="U10" s="193"/>
      <c r="V10" s="193"/>
      <c r="W10" s="193"/>
      <c r="X10" s="193"/>
      <c r="Y10" s="193"/>
      <c r="Z10" s="193"/>
    </row>
    <row r="11" spans="1:26" s="194" customFormat="1" ht="15" customHeight="1">
      <c r="A11" s="244"/>
      <c r="B11" s="260">
        <v>4</v>
      </c>
      <c r="C11" s="261"/>
      <c r="D11" s="261"/>
      <c r="E11" s="262">
        <f>IF(B11="n/a",,1/(1+'SP10-1'!K$29)^'SP10-2'!B11)</f>
        <v>0.85480419102972571</v>
      </c>
      <c r="F11" s="263">
        <f t="shared" si="0"/>
        <v>0</v>
      </c>
      <c r="G11" s="236"/>
      <c r="H11" s="193"/>
      <c r="I11" s="193"/>
      <c r="J11" s="193"/>
      <c r="K11" s="193"/>
      <c r="L11" s="193"/>
      <c r="M11" s="193"/>
      <c r="N11" s="193"/>
      <c r="O11" s="193"/>
      <c r="P11" s="193"/>
      <c r="Q11" s="193"/>
      <c r="R11" s="193"/>
      <c r="S11" s="193"/>
      <c r="T11" s="193"/>
      <c r="U11" s="193"/>
      <c r="V11" s="193"/>
      <c r="W11" s="193"/>
      <c r="X11" s="193"/>
      <c r="Y11" s="193"/>
      <c r="Z11" s="193"/>
    </row>
    <row r="12" spans="1:26" s="194" customFormat="1" ht="15" customHeight="1">
      <c r="A12" s="244"/>
      <c r="B12" s="260">
        <v>5</v>
      </c>
      <c r="C12" s="261"/>
      <c r="D12" s="261"/>
      <c r="E12" s="262">
        <f>IF(B12="n/a",,1/(1+'SP10-1'!K$29)^'SP10-2'!B12)</f>
        <v>0.82192710675935154</v>
      </c>
      <c r="F12" s="263">
        <f t="shared" si="0"/>
        <v>0</v>
      </c>
      <c r="G12" s="244"/>
      <c r="H12" s="193"/>
      <c r="I12" s="193"/>
      <c r="J12" s="193"/>
      <c r="K12" s="193"/>
      <c r="L12" s="193"/>
      <c r="M12" s="193"/>
      <c r="N12" s="193"/>
      <c r="O12" s="193"/>
      <c r="P12" s="193"/>
      <c r="Q12" s="193"/>
      <c r="R12" s="193"/>
      <c r="S12" s="193"/>
      <c r="T12" s="193"/>
      <c r="U12" s="193"/>
      <c r="V12" s="193"/>
      <c r="W12" s="193"/>
      <c r="X12" s="193"/>
      <c r="Y12" s="193"/>
      <c r="Z12" s="193"/>
    </row>
    <row r="13" spans="1:26" s="194" customFormat="1" ht="15" customHeight="1">
      <c r="A13" s="244"/>
      <c r="B13" s="260">
        <v>6</v>
      </c>
      <c r="C13" s="261"/>
      <c r="D13" s="261"/>
      <c r="E13" s="262">
        <f>IF(B13="n/a",,1/(1+'SP10-1'!K$29)^'SP10-2'!B13)</f>
        <v>0.79031452573014571</v>
      </c>
      <c r="F13" s="263">
        <f t="shared" si="0"/>
        <v>0</v>
      </c>
      <c r="G13" s="241"/>
      <c r="H13" s="193"/>
      <c r="I13" s="193"/>
      <c r="J13" s="193"/>
      <c r="K13" s="193"/>
      <c r="L13" s="193"/>
      <c r="M13" s="193"/>
      <c r="N13" s="193"/>
      <c r="O13" s="193"/>
      <c r="P13" s="193"/>
      <c r="Q13" s="193"/>
      <c r="R13" s="193"/>
      <c r="S13" s="193"/>
      <c r="T13" s="193"/>
      <c r="U13" s="193"/>
      <c r="V13" s="193"/>
      <c r="W13" s="193"/>
      <c r="X13" s="193"/>
      <c r="Y13" s="193"/>
      <c r="Z13" s="193"/>
    </row>
    <row r="14" spans="1:26" s="194" customFormat="1" ht="15" customHeight="1">
      <c r="A14" s="236"/>
      <c r="B14" s="260">
        <v>7</v>
      </c>
      <c r="C14" s="261"/>
      <c r="D14" s="261"/>
      <c r="E14" s="262">
        <f>IF(B14="n/a",,1/(1+'SP10-1'!K$29)^'SP10-2'!B14)</f>
        <v>0.75991781320206331</v>
      </c>
      <c r="F14" s="263">
        <f t="shared" si="0"/>
        <v>0</v>
      </c>
      <c r="G14" s="244"/>
      <c r="H14" s="193"/>
      <c r="I14" s="193"/>
      <c r="J14" s="193"/>
      <c r="K14" s="193"/>
      <c r="L14" s="193"/>
      <c r="M14" s="193"/>
      <c r="N14" s="193"/>
      <c r="O14" s="193"/>
      <c r="P14" s="193"/>
      <c r="Q14" s="193"/>
      <c r="R14" s="193"/>
      <c r="S14" s="193"/>
      <c r="T14" s="193"/>
      <c r="U14" s="193"/>
      <c r="V14" s="193"/>
      <c r="W14" s="193"/>
      <c r="X14" s="193"/>
      <c r="Y14" s="193"/>
      <c r="Z14" s="193"/>
    </row>
    <row r="15" spans="1:26" s="194" customFormat="1" ht="15" customHeight="1">
      <c r="A15" s="244"/>
      <c r="B15" s="260">
        <v>8</v>
      </c>
      <c r="C15" s="261"/>
      <c r="D15" s="261"/>
      <c r="E15" s="262">
        <f>IF(B15="n/a",,1/(1+'SP10-1'!K$29)^'SP10-2'!B15)</f>
        <v>0.73069020500198378</v>
      </c>
      <c r="F15" s="263">
        <f t="shared" si="0"/>
        <v>0</v>
      </c>
      <c r="G15" s="236"/>
      <c r="H15" s="193"/>
      <c r="I15" s="193"/>
      <c r="J15" s="193"/>
      <c r="K15" s="193"/>
      <c r="L15" s="193"/>
      <c r="M15" s="193"/>
      <c r="N15" s="193"/>
      <c r="O15" s="193"/>
      <c r="P15" s="193"/>
      <c r="Q15" s="193"/>
      <c r="R15" s="193"/>
      <c r="S15" s="193"/>
      <c r="T15" s="193"/>
      <c r="U15" s="193"/>
      <c r="V15" s="193"/>
      <c r="W15" s="193"/>
      <c r="X15" s="193"/>
      <c r="Y15" s="193"/>
      <c r="Z15" s="193"/>
    </row>
    <row r="16" spans="1:26" s="194" customFormat="1" ht="15" customHeight="1">
      <c r="A16" s="244"/>
      <c r="B16" s="260">
        <v>9</v>
      </c>
      <c r="C16" s="261"/>
      <c r="D16" s="261"/>
      <c r="E16" s="262">
        <f>IF(B16="n/a",,1/(1+'SP10-1'!K$29)^'SP10-2'!B16)</f>
        <v>0.70258673557883045</v>
      </c>
      <c r="F16" s="263">
        <f t="shared" si="0"/>
        <v>0</v>
      </c>
      <c r="G16" s="236"/>
      <c r="H16" s="193"/>
      <c r="I16" s="193"/>
      <c r="J16" s="193"/>
      <c r="K16" s="193"/>
      <c r="L16" s="193"/>
      <c r="M16" s="193"/>
      <c r="N16" s="193"/>
      <c r="O16" s="193"/>
      <c r="P16" s="193"/>
      <c r="Q16" s="193"/>
      <c r="R16" s="193"/>
      <c r="S16" s="193"/>
      <c r="T16" s="193"/>
      <c r="U16" s="193"/>
      <c r="V16" s="193"/>
      <c r="W16" s="193"/>
      <c r="X16" s="193"/>
      <c r="Y16" s="193"/>
      <c r="Z16" s="193"/>
    </row>
    <row r="17" spans="1:26" s="194" customFormat="1" ht="15" customHeight="1">
      <c r="A17" s="244"/>
      <c r="B17" s="260">
        <v>10</v>
      </c>
      <c r="C17" s="261"/>
      <c r="D17" s="261"/>
      <c r="E17" s="262">
        <f>IF(B17="n/a",,1/(1+'SP10-1'!K$29)^'SP10-2'!B17)</f>
        <v>0.67556416882579851</v>
      </c>
      <c r="F17" s="263">
        <f t="shared" si="0"/>
        <v>0</v>
      </c>
      <c r="G17" s="236"/>
      <c r="H17" s="193"/>
      <c r="I17" s="193"/>
      <c r="J17" s="193"/>
      <c r="K17" s="193"/>
      <c r="L17" s="193"/>
      <c r="M17" s="193"/>
      <c r="N17" s="193"/>
      <c r="O17" s="193"/>
      <c r="P17" s="193"/>
      <c r="Q17" s="193"/>
      <c r="R17" s="193"/>
      <c r="S17" s="193"/>
      <c r="T17" s="193"/>
      <c r="U17" s="193"/>
      <c r="V17" s="193"/>
      <c r="W17" s="193"/>
      <c r="X17" s="193"/>
      <c r="Y17" s="193"/>
      <c r="Z17" s="193"/>
    </row>
    <row r="18" spans="1:26" s="194" customFormat="1" ht="15" customHeight="1">
      <c r="A18" s="244"/>
      <c r="B18" s="260">
        <v>11</v>
      </c>
      <c r="C18" s="261"/>
      <c r="D18" s="261"/>
      <c r="E18" s="262">
        <f>IF(B18="n/a",,1/(1+'SP10-1'!K$29)^'SP10-2'!B18)</f>
        <v>0.6495809315632679</v>
      </c>
      <c r="F18" s="263">
        <f t="shared" si="0"/>
        <v>0</v>
      </c>
      <c r="G18" s="236"/>
      <c r="H18" s="193"/>
      <c r="I18" s="193"/>
      <c r="J18" s="193"/>
      <c r="K18" s="193"/>
      <c r="L18" s="193"/>
      <c r="M18" s="193"/>
      <c r="N18" s="193"/>
      <c r="O18" s="193"/>
      <c r="P18" s="193"/>
      <c r="Q18" s="193"/>
      <c r="R18" s="193"/>
      <c r="S18" s="193"/>
      <c r="T18" s="193"/>
      <c r="U18" s="193"/>
      <c r="V18" s="193"/>
      <c r="W18" s="193"/>
      <c r="X18" s="193"/>
      <c r="Y18" s="193"/>
      <c r="Z18" s="193"/>
    </row>
    <row r="19" spans="1:26" s="194" customFormat="1" ht="15" customHeight="1">
      <c r="A19" s="244"/>
      <c r="B19" s="260">
        <v>12</v>
      </c>
      <c r="C19" s="261"/>
      <c r="D19" s="261"/>
      <c r="E19" s="262">
        <f>IF(B19="n/a",,1/(1+'SP10-1'!K$29)^'SP10-2'!B19)</f>
        <v>0.62459704958006512</v>
      </c>
      <c r="F19" s="263">
        <f t="shared" si="0"/>
        <v>0</v>
      </c>
      <c r="G19" s="244"/>
      <c r="H19" s="193"/>
      <c r="I19" s="193"/>
      <c r="J19" s="193"/>
      <c r="K19" s="193"/>
      <c r="L19" s="193"/>
      <c r="M19" s="193"/>
      <c r="N19" s="193"/>
      <c r="O19" s="193"/>
      <c r="P19" s="193"/>
      <c r="Q19" s="193"/>
      <c r="R19" s="193"/>
      <c r="S19" s="193"/>
      <c r="T19" s="193"/>
      <c r="U19" s="193"/>
      <c r="V19" s="193"/>
      <c r="W19" s="193"/>
      <c r="X19" s="193"/>
      <c r="Y19" s="193"/>
      <c r="Z19" s="193"/>
    </row>
    <row r="20" spans="1:26" s="194" customFormat="1" ht="15" customHeight="1">
      <c r="A20" s="244"/>
      <c r="B20" s="260">
        <v>13</v>
      </c>
      <c r="C20" s="261"/>
      <c r="D20" s="261"/>
      <c r="E20" s="262">
        <f>IF(B20="n/a",,1/(1+'SP10-1'!K$29)^'SP10-2'!B20)</f>
        <v>0.600574086134678</v>
      </c>
      <c r="F20" s="263">
        <f t="shared" si="0"/>
        <v>0</v>
      </c>
      <c r="G20" s="244"/>
      <c r="H20" s="193"/>
      <c r="I20" s="193"/>
      <c r="J20" s="193"/>
      <c r="K20" s="193"/>
      <c r="L20" s="193"/>
      <c r="M20" s="193"/>
      <c r="N20" s="193"/>
      <c r="O20" s="193"/>
      <c r="P20" s="193"/>
      <c r="Q20" s="193"/>
      <c r="R20" s="193"/>
      <c r="S20" s="193"/>
      <c r="T20" s="193"/>
      <c r="U20" s="193"/>
      <c r="V20" s="193"/>
      <c r="W20" s="193"/>
      <c r="X20" s="193"/>
      <c r="Y20" s="193"/>
      <c r="Z20" s="193"/>
    </row>
    <row r="21" spans="1:26" s="194" customFormat="1" ht="15" customHeight="1">
      <c r="A21" s="244"/>
      <c r="B21" s="260">
        <v>14</v>
      </c>
      <c r="C21" s="261"/>
      <c r="D21" s="261"/>
      <c r="E21" s="262">
        <f>IF(B21="n/a",,1/(1+'SP10-1'!K$29)^'SP10-2'!B21)</f>
        <v>0.57747508282180582</v>
      </c>
      <c r="F21" s="263">
        <f t="shared" si="0"/>
        <v>0</v>
      </c>
      <c r="G21" s="236"/>
      <c r="H21" s="193"/>
      <c r="I21" s="193"/>
      <c r="J21" s="193"/>
      <c r="K21" s="193"/>
      <c r="L21" s="193"/>
      <c r="M21" s="193"/>
      <c r="N21" s="193"/>
      <c r="O21" s="193"/>
      <c r="P21" s="193"/>
      <c r="Q21" s="193"/>
      <c r="R21" s="193"/>
      <c r="S21" s="193"/>
      <c r="T21" s="193"/>
      <c r="U21" s="193"/>
      <c r="V21" s="193"/>
      <c r="W21" s="193"/>
      <c r="X21" s="193"/>
      <c r="Y21" s="193"/>
      <c r="Z21" s="193"/>
    </row>
    <row r="22" spans="1:26" s="194" customFormat="1" ht="15" customHeight="1">
      <c r="A22" s="244"/>
      <c r="B22" s="260">
        <v>15</v>
      </c>
      <c r="C22" s="261"/>
      <c r="D22" s="261"/>
      <c r="E22" s="262">
        <f>IF(B22="n/a",,1/(1+'SP10-1'!K$29)^'SP10-2'!B22)</f>
        <v>0.55526450271327477</v>
      </c>
      <c r="F22" s="263">
        <f t="shared" si="0"/>
        <v>0</v>
      </c>
      <c r="G22" s="236"/>
      <c r="H22" s="193"/>
      <c r="I22" s="193"/>
      <c r="J22" s="193"/>
      <c r="K22" s="193"/>
      <c r="L22" s="193"/>
      <c r="M22" s="193"/>
      <c r="N22" s="193"/>
      <c r="O22" s="193"/>
      <c r="P22" s="193"/>
      <c r="Q22" s="193"/>
      <c r="R22" s="193"/>
      <c r="S22" s="193"/>
      <c r="T22" s="193"/>
      <c r="U22" s="193"/>
      <c r="V22" s="193"/>
      <c r="W22" s="193"/>
      <c r="X22" s="193"/>
      <c r="Y22" s="193"/>
      <c r="Z22" s="193"/>
    </row>
    <row r="23" spans="1:26" s="194" customFormat="1" ht="15" customHeight="1">
      <c r="A23" s="244"/>
      <c r="B23" s="260">
        <v>16</v>
      </c>
      <c r="C23" s="261"/>
      <c r="D23" s="261"/>
      <c r="E23" s="262">
        <f>IF(B23="n/a",,1/(1+'SP10-1'!K$29)^'SP10-2'!B23)</f>
        <v>0.53390817568584104</v>
      </c>
      <c r="F23" s="263">
        <f t="shared" si="0"/>
        <v>0</v>
      </c>
      <c r="G23" s="236"/>
      <c r="H23" s="193"/>
      <c r="I23" s="193"/>
      <c r="J23" s="193"/>
      <c r="K23" s="193"/>
      <c r="L23" s="193"/>
      <c r="M23" s="193"/>
      <c r="N23" s="193"/>
      <c r="O23" s="193"/>
      <c r="P23" s="193"/>
      <c r="Q23" s="193"/>
      <c r="R23" s="193"/>
      <c r="S23" s="193"/>
      <c r="T23" s="193"/>
      <c r="U23" s="193"/>
      <c r="V23" s="193"/>
      <c r="W23" s="193"/>
      <c r="X23" s="193"/>
      <c r="Y23" s="193"/>
      <c r="Z23" s="193"/>
    </row>
    <row r="24" spans="1:26" s="194" customFormat="1" ht="15" customHeight="1">
      <c r="A24" s="244"/>
      <c r="B24" s="260">
        <v>17</v>
      </c>
      <c r="C24" s="261"/>
      <c r="D24" s="261"/>
      <c r="E24" s="262">
        <f>IF(B24="n/a",,1/(1+'SP10-1'!K$29)^'SP10-2'!B24)</f>
        <v>0.51337324585177024</v>
      </c>
      <c r="F24" s="263">
        <f t="shared" si="0"/>
        <v>0</v>
      </c>
      <c r="G24" s="236"/>
      <c r="H24" s="193"/>
      <c r="I24" s="193"/>
      <c r="J24" s="193"/>
      <c r="K24" s="193"/>
      <c r="L24" s="193"/>
      <c r="M24" s="193"/>
      <c r="N24" s="193"/>
      <c r="O24" s="193"/>
      <c r="P24" s="193"/>
      <c r="Q24" s="193"/>
      <c r="R24" s="193"/>
      <c r="S24" s="193"/>
      <c r="T24" s="193"/>
      <c r="U24" s="193"/>
      <c r="V24" s="193"/>
      <c r="W24" s="193"/>
      <c r="X24" s="193"/>
      <c r="Y24" s="193"/>
      <c r="Z24" s="193"/>
    </row>
    <row r="25" spans="1:26" s="194" customFormat="1" ht="15" customHeight="1">
      <c r="A25" s="244"/>
      <c r="B25" s="260">
        <v>18</v>
      </c>
      <c r="C25" s="261"/>
      <c r="D25" s="261"/>
      <c r="E25" s="262">
        <f>IF(B25="n/a",,1/(1+'SP10-1'!K$29)^'SP10-2'!B25)</f>
        <v>0.49362812101131748</v>
      </c>
      <c r="F25" s="263">
        <f t="shared" si="0"/>
        <v>0</v>
      </c>
      <c r="G25" s="236"/>
      <c r="H25" s="193"/>
      <c r="I25" s="193"/>
      <c r="J25" s="193"/>
      <c r="K25" s="193"/>
      <c r="L25" s="193"/>
      <c r="M25" s="193"/>
      <c r="N25" s="193"/>
      <c r="O25" s="193"/>
      <c r="P25" s="193"/>
      <c r="Q25" s="193"/>
      <c r="R25" s="193"/>
      <c r="S25" s="193"/>
      <c r="T25" s="193"/>
      <c r="U25" s="193"/>
      <c r="V25" s="193"/>
      <c r="W25" s="193"/>
      <c r="X25" s="193"/>
      <c r="Y25" s="193"/>
      <c r="Z25" s="193"/>
    </row>
    <row r="26" spans="1:26" s="194" customFormat="1" ht="15" customHeight="1">
      <c r="A26" s="244"/>
      <c r="B26" s="260">
        <v>19</v>
      </c>
      <c r="C26" s="261"/>
      <c r="D26" s="261"/>
      <c r="E26" s="262">
        <f>IF(B26="n/a",,1/(1+'SP10-1'!K$29)^'SP10-2'!B26)</f>
        <v>0.47464242404934376</v>
      </c>
      <c r="F26" s="263">
        <f t="shared" si="0"/>
        <v>0</v>
      </c>
      <c r="G26" s="236"/>
      <c r="H26" s="193"/>
      <c r="I26" s="193"/>
      <c r="J26" s="193"/>
      <c r="K26" s="193"/>
      <c r="L26" s="193"/>
      <c r="M26" s="193"/>
      <c r="N26" s="193"/>
      <c r="O26" s="193"/>
      <c r="P26" s="193"/>
      <c r="Q26" s="193"/>
      <c r="R26" s="193"/>
      <c r="S26" s="193"/>
      <c r="T26" s="193"/>
      <c r="U26" s="193"/>
      <c r="V26" s="193"/>
      <c r="W26" s="193"/>
      <c r="X26" s="193"/>
      <c r="Y26" s="193"/>
      <c r="Z26" s="193"/>
    </row>
    <row r="27" spans="1:26" s="194" customFormat="1" ht="15" customHeight="1">
      <c r="A27" s="244"/>
      <c r="B27" s="260">
        <v>20</v>
      </c>
      <c r="C27" s="261"/>
      <c r="D27" s="261"/>
      <c r="E27" s="262">
        <f>IF(B27="n/a",,1/(1+'SP10-1'!K$29)^'SP10-2'!B27)</f>
        <v>0.45638694620129205</v>
      </c>
      <c r="F27" s="263">
        <f t="shared" si="0"/>
        <v>0</v>
      </c>
      <c r="G27" s="236"/>
      <c r="H27" s="193"/>
      <c r="I27" s="193"/>
      <c r="J27" s="193"/>
      <c r="K27" s="193"/>
      <c r="L27" s="193"/>
      <c r="M27" s="193"/>
      <c r="N27" s="193"/>
      <c r="O27" s="193"/>
      <c r="P27" s="193"/>
      <c r="Q27" s="193"/>
      <c r="R27" s="193"/>
      <c r="S27" s="193"/>
      <c r="T27" s="193"/>
      <c r="U27" s="193"/>
      <c r="V27" s="193"/>
      <c r="W27" s="193"/>
      <c r="X27" s="193"/>
      <c r="Y27" s="193"/>
      <c r="Z27" s="193"/>
    </row>
    <row r="28" spans="1:26" s="194" customFormat="1" ht="15" customHeight="1">
      <c r="A28" s="244"/>
      <c r="B28" s="260">
        <v>21</v>
      </c>
      <c r="C28" s="261"/>
      <c r="D28" s="261"/>
      <c r="E28" s="262">
        <f>IF(B28="n/a",,1/(1+'SP10-1'!K$29)^'SP10-2'!B28)</f>
        <v>0.43883360211662686</v>
      </c>
      <c r="F28" s="263">
        <f t="shared" si="0"/>
        <v>0</v>
      </c>
      <c r="G28" s="236"/>
      <c r="H28" s="193"/>
      <c r="I28" s="193"/>
      <c r="J28" s="193"/>
      <c r="K28" s="193"/>
      <c r="L28" s="193"/>
      <c r="M28" s="193"/>
      <c r="N28" s="193"/>
      <c r="O28" s="193"/>
      <c r="P28" s="193"/>
      <c r="Q28" s="193"/>
      <c r="R28" s="193"/>
      <c r="S28" s="193"/>
      <c r="T28" s="193"/>
      <c r="U28" s="193"/>
      <c r="V28" s="193"/>
      <c r="W28" s="193"/>
      <c r="X28" s="193"/>
      <c r="Y28" s="193"/>
      <c r="Z28" s="193"/>
    </row>
    <row r="29" spans="1:26" s="194" customFormat="1" ht="15" customHeight="1">
      <c r="A29" s="244"/>
      <c r="B29" s="260">
        <v>22</v>
      </c>
      <c r="C29" s="261"/>
      <c r="D29" s="261"/>
      <c r="E29" s="262">
        <f>IF(B29="n/a",,1/(1+'SP10-1'!K$29)^'SP10-2'!B29)</f>
        <v>0.42195538665060278</v>
      </c>
      <c r="F29" s="263">
        <f t="shared" si="0"/>
        <v>0</v>
      </c>
      <c r="G29" s="236"/>
      <c r="H29" s="193"/>
      <c r="I29" s="193"/>
      <c r="J29" s="193"/>
      <c r="K29" s="193"/>
      <c r="L29" s="193"/>
      <c r="M29" s="193"/>
      <c r="N29" s="193"/>
      <c r="O29" s="193"/>
      <c r="P29" s="193"/>
      <c r="Q29" s="193"/>
      <c r="R29" s="193"/>
      <c r="S29" s="193"/>
      <c r="T29" s="193"/>
      <c r="U29" s="193"/>
      <c r="V29" s="193"/>
      <c r="W29" s="193"/>
      <c r="X29" s="193"/>
      <c r="Y29" s="193"/>
      <c r="Z29" s="193"/>
    </row>
    <row r="30" spans="1:26" s="194" customFormat="1" ht="15" customHeight="1">
      <c r="A30" s="244"/>
      <c r="B30" s="260">
        <v>23</v>
      </c>
      <c r="C30" s="261"/>
      <c r="D30" s="261"/>
      <c r="E30" s="262">
        <f>IF(B30="n/a",,1/(1+'SP10-1'!K$29)^'SP10-2'!B30)</f>
        <v>0.40572633331788732</v>
      </c>
      <c r="F30" s="263">
        <f t="shared" si="0"/>
        <v>0</v>
      </c>
      <c r="G30" s="236"/>
      <c r="H30" s="193"/>
      <c r="I30" s="193"/>
      <c r="J30" s="193"/>
      <c r="K30" s="193"/>
      <c r="L30" s="193"/>
      <c r="M30" s="193"/>
      <c r="N30" s="193"/>
      <c r="O30" s="193"/>
      <c r="P30" s="193"/>
      <c r="Q30" s="193"/>
      <c r="R30" s="193"/>
      <c r="S30" s="193"/>
      <c r="T30" s="193"/>
      <c r="U30" s="193"/>
      <c r="V30" s="193"/>
      <c r="W30" s="193"/>
      <c r="X30" s="193"/>
      <c r="Y30" s="193"/>
      <c r="Z30" s="193"/>
    </row>
    <row r="31" spans="1:26" s="194" customFormat="1" ht="15" customHeight="1">
      <c r="A31" s="244"/>
      <c r="B31" s="260">
        <v>24</v>
      </c>
      <c r="C31" s="261"/>
      <c r="D31" s="261"/>
      <c r="E31" s="262">
        <f>IF(B31="n/a",,1/(1+'SP10-1'!K$29)^'SP10-2'!B31)</f>
        <v>0.39012147434412242</v>
      </c>
      <c r="F31" s="263">
        <f t="shared" si="0"/>
        <v>0</v>
      </c>
      <c r="G31" s="236"/>
      <c r="H31" s="193"/>
      <c r="I31" s="193"/>
      <c r="J31" s="193"/>
      <c r="K31" s="193"/>
      <c r="L31" s="193"/>
      <c r="M31" s="193"/>
      <c r="N31" s="193"/>
      <c r="O31" s="193"/>
      <c r="P31" s="193"/>
      <c r="Q31" s="193"/>
      <c r="R31" s="193"/>
      <c r="S31" s="193"/>
      <c r="T31" s="193"/>
      <c r="U31" s="193"/>
      <c r="V31" s="193"/>
      <c r="W31" s="193"/>
      <c r="X31" s="193"/>
      <c r="Y31" s="193"/>
      <c r="Z31" s="193"/>
    </row>
    <row r="32" spans="1:26" s="194" customFormat="1" ht="15" customHeight="1">
      <c r="A32" s="244"/>
      <c r="B32" s="260">
        <v>25</v>
      </c>
      <c r="C32" s="261"/>
      <c r="D32" s="261"/>
      <c r="E32" s="262">
        <f>IF(B32="n/a",,1/(1+'SP10-1'!K$29)^'SP10-2'!B32)</f>
        <v>0.37511680225396377</v>
      </c>
      <c r="F32" s="263">
        <f t="shared" si="0"/>
        <v>0</v>
      </c>
      <c r="G32" s="236"/>
      <c r="H32" s="193"/>
      <c r="I32" s="193"/>
      <c r="J32" s="193"/>
      <c r="K32" s="193"/>
      <c r="L32" s="193"/>
      <c r="M32" s="193"/>
      <c r="N32" s="193"/>
      <c r="O32" s="193"/>
      <c r="P32" s="193"/>
      <c r="Q32" s="193"/>
      <c r="R32" s="193"/>
      <c r="S32" s="193"/>
      <c r="T32" s="193"/>
      <c r="U32" s="193"/>
      <c r="V32" s="193"/>
      <c r="W32" s="193"/>
      <c r="X32" s="193"/>
      <c r="Y32" s="193"/>
      <c r="Z32" s="193"/>
    </row>
    <row r="33" spans="1:26" s="194" customFormat="1" ht="15" customHeight="1">
      <c r="A33" s="244"/>
      <c r="B33" s="260">
        <v>26</v>
      </c>
      <c r="C33" s="261"/>
      <c r="D33" s="261"/>
      <c r="E33" s="262">
        <f>IF(B33="n/a",,1/(1+'SP10-1'!K$29)^'SP10-2'!B33)</f>
        <v>0.36068923293650368</v>
      </c>
      <c r="F33" s="263">
        <f t="shared" si="0"/>
        <v>0</v>
      </c>
      <c r="G33" s="236"/>
      <c r="H33" s="193"/>
      <c r="I33" s="193"/>
      <c r="J33" s="193"/>
      <c r="K33" s="193"/>
      <c r="L33" s="193"/>
      <c r="M33" s="193"/>
      <c r="N33" s="193"/>
      <c r="O33" s="193"/>
      <c r="P33" s="193"/>
      <c r="Q33" s="193"/>
      <c r="R33" s="193"/>
      <c r="S33" s="193"/>
      <c r="T33" s="193"/>
      <c r="U33" s="193"/>
      <c r="V33" s="193"/>
      <c r="W33" s="193"/>
      <c r="X33" s="193"/>
      <c r="Y33" s="193"/>
      <c r="Z33" s="193"/>
    </row>
    <row r="34" spans="1:26" s="194" customFormat="1" ht="15" customHeight="1">
      <c r="A34" s="244"/>
      <c r="B34" s="260">
        <v>27</v>
      </c>
      <c r="C34" s="261"/>
      <c r="D34" s="261"/>
      <c r="E34" s="262">
        <f>IF(B34="n/a",,1/(1+'SP10-1'!K$29)^'SP10-2'!B34)</f>
        <v>0.3468165701312535</v>
      </c>
      <c r="F34" s="263">
        <f t="shared" si="0"/>
        <v>0</v>
      </c>
      <c r="G34" s="236"/>
      <c r="H34" s="193"/>
      <c r="I34" s="193"/>
      <c r="J34" s="193"/>
      <c r="K34" s="193"/>
      <c r="L34" s="193"/>
      <c r="M34" s="193"/>
      <c r="N34" s="193"/>
      <c r="O34" s="193"/>
      <c r="P34" s="193"/>
      <c r="Q34" s="193"/>
      <c r="R34" s="193"/>
      <c r="S34" s="193"/>
      <c r="T34" s="193"/>
      <c r="U34" s="193"/>
      <c r="V34" s="193"/>
      <c r="W34" s="193"/>
      <c r="X34" s="193"/>
      <c r="Y34" s="193"/>
      <c r="Z34" s="193"/>
    </row>
    <row r="35" spans="1:26" s="194" customFormat="1" ht="15" customHeight="1">
      <c r="A35" s="244"/>
      <c r="B35" s="260">
        <v>28</v>
      </c>
      <c r="C35" s="261"/>
      <c r="D35" s="261"/>
      <c r="E35" s="262">
        <f>IF(B35="n/a",,1/(1+'SP10-1'!K$29)^'SP10-2'!B35)</f>
        <v>0.3334774712800514</v>
      </c>
      <c r="F35" s="263">
        <f t="shared" si="0"/>
        <v>0</v>
      </c>
      <c r="G35" s="236"/>
      <c r="H35" s="193"/>
      <c r="I35" s="193"/>
      <c r="J35" s="193"/>
      <c r="K35" s="193"/>
      <c r="L35" s="193"/>
      <c r="M35" s="193"/>
      <c r="N35" s="193"/>
      <c r="O35" s="193"/>
      <c r="P35" s="193"/>
      <c r="Q35" s="193"/>
      <c r="R35" s="193"/>
      <c r="S35" s="193"/>
      <c r="T35" s="193"/>
      <c r="U35" s="193"/>
      <c r="V35" s="193"/>
      <c r="W35" s="193"/>
      <c r="X35" s="193"/>
      <c r="Y35" s="193"/>
      <c r="Z35" s="193"/>
    </row>
    <row r="36" spans="1:26" s="194" customFormat="1" ht="15" customHeight="1">
      <c r="A36" s="244"/>
      <c r="B36" s="260">
        <v>29</v>
      </c>
      <c r="C36" s="261"/>
      <c r="D36" s="261"/>
      <c r="E36" s="262">
        <f>IF(B36="n/a",,1/(1+'SP10-1'!K$29)^'SP10-2'!B36)</f>
        <v>0.32065141469235708</v>
      </c>
      <c r="F36" s="263">
        <f t="shared" si="0"/>
        <v>0</v>
      </c>
      <c r="G36" s="236"/>
      <c r="H36" s="193"/>
      <c r="I36" s="193"/>
      <c r="J36" s="193"/>
      <c r="K36" s="193"/>
      <c r="L36" s="193"/>
      <c r="M36" s="193"/>
      <c r="N36" s="193"/>
      <c r="O36" s="193"/>
      <c r="P36" s="193"/>
      <c r="Q36" s="193"/>
      <c r="R36" s="193"/>
      <c r="S36" s="193"/>
      <c r="T36" s="193"/>
      <c r="U36" s="193"/>
      <c r="V36" s="193"/>
      <c r="W36" s="193"/>
      <c r="X36" s="193"/>
      <c r="Y36" s="193"/>
      <c r="Z36" s="193"/>
    </row>
    <row r="37" spans="1:26" s="194" customFormat="1" ht="15" customHeight="1">
      <c r="A37" s="244"/>
      <c r="B37" s="260">
        <v>30</v>
      </c>
      <c r="C37" s="261"/>
      <c r="D37" s="261"/>
      <c r="E37" s="262">
        <f>IF(B37="n/a",,1/(1+'SP10-1'!K$29)^'SP10-2'!B37)</f>
        <v>0.30831866797342034</v>
      </c>
      <c r="F37" s="263">
        <f t="shared" si="0"/>
        <v>0</v>
      </c>
      <c r="G37" s="236"/>
      <c r="H37" s="193"/>
      <c r="I37" s="193"/>
      <c r="J37" s="193"/>
      <c r="K37" s="193"/>
      <c r="L37" s="193"/>
      <c r="M37" s="193"/>
      <c r="N37" s="193"/>
      <c r="O37" s="193"/>
      <c r="P37" s="193"/>
      <c r="Q37" s="193"/>
      <c r="R37" s="193"/>
      <c r="S37" s="193"/>
      <c r="T37" s="193"/>
      <c r="U37" s="193"/>
      <c r="V37" s="193"/>
      <c r="W37" s="193"/>
      <c r="X37" s="193"/>
      <c r="Y37" s="193"/>
      <c r="Z37" s="193"/>
    </row>
    <row r="38" spans="1:26" s="194" customFormat="1" ht="15" customHeight="1">
      <c r="A38" s="244"/>
      <c r="B38" s="260">
        <v>31</v>
      </c>
      <c r="C38" s="261"/>
      <c r="D38" s="261"/>
      <c r="E38" s="262">
        <f>IF(B38="n/a",,1/(1+'SP10-1'!K$29)^'SP10-2'!B38)</f>
        <v>0.29646025766675027</v>
      </c>
      <c r="F38" s="263">
        <f t="shared" si="0"/>
        <v>0</v>
      </c>
      <c r="G38" s="236"/>
      <c r="H38" s="193"/>
      <c r="I38" s="193"/>
      <c r="J38" s="193"/>
      <c r="K38" s="193"/>
      <c r="L38" s="193"/>
      <c r="M38" s="193"/>
      <c r="N38" s="193"/>
      <c r="O38" s="193"/>
      <c r="P38" s="193"/>
      <c r="Q38" s="193"/>
      <c r="R38" s="193"/>
      <c r="S38" s="193"/>
      <c r="T38" s="193"/>
      <c r="U38" s="193"/>
      <c r="V38" s="193"/>
      <c r="W38" s="193"/>
      <c r="X38" s="193"/>
      <c r="Y38" s="193"/>
      <c r="Z38" s="193"/>
    </row>
    <row r="39" spans="1:26" s="194" customFormat="1" ht="15" customHeight="1">
      <c r="A39" s="244"/>
      <c r="B39" s="260">
        <v>32</v>
      </c>
      <c r="C39" s="261"/>
      <c r="D39" s="261"/>
      <c r="E39" s="262">
        <f>IF(B39="n/a",,1/(1+'SP10-1'!K$29)^'SP10-2'!B39)</f>
        <v>0.28505794006418295</v>
      </c>
      <c r="F39" s="263">
        <f t="shared" si="0"/>
        <v>0</v>
      </c>
      <c r="G39" s="236"/>
      <c r="H39" s="193"/>
      <c r="I39" s="193"/>
      <c r="J39" s="193"/>
      <c r="K39" s="193"/>
      <c r="L39" s="193"/>
      <c r="M39" s="193"/>
      <c r="N39" s="193"/>
      <c r="O39" s="193"/>
      <c r="P39" s="193"/>
      <c r="Q39" s="193"/>
      <c r="R39" s="193"/>
      <c r="S39" s="193"/>
      <c r="T39" s="193"/>
      <c r="U39" s="193"/>
      <c r="V39" s="193"/>
      <c r="W39" s="193"/>
      <c r="X39" s="193"/>
      <c r="Y39" s="193"/>
      <c r="Z39" s="193"/>
    </row>
    <row r="40" spans="1:26" s="194" customFormat="1" ht="15" customHeight="1">
      <c r="A40" s="244"/>
      <c r="B40" s="260">
        <v>33</v>
      </c>
      <c r="C40" s="261"/>
      <c r="D40" s="261"/>
      <c r="E40" s="262">
        <f>IF(B40="n/a",,1/(1+'SP10-1'!K$29)^'SP10-2'!B40)</f>
        <v>0.27409417313863743</v>
      </c>
      <c r="F40" s="263">
        <f t="shared" si="0"/>
        <v>0</v>
      </c>
      <c r="G40" s="236"/>
      <c r="H40" s="193"/>
      <c r="I40" s="193"/>
      <c r="J40" s="193"/>
      <c r="K40" s="193"/>
      <c r="L40" s="193"/>
      <c r="M40" s="193"/>
      <c r="N40" s="193"/>
      <c r="O40" s="193"/>
      <c r="P40" s="193"/>
      <c r="Q40" s="193"/>
      <c r="R40" s="193"/>
      <c r="S40" s="193"/>
      <c r="T40" s="193"/>
      <c r="U40" s="193"/>
      <c r="V40" s="193"/>
      <c r="W40" s="193"/>
      <c r="X40" s="193"/>
      <c r="Y40" s="193"/>
      <c r="Z40" s="193"/>
    </row>
    <row r="41" spans="1:26" s="194" customFormat="1" ht="15" customHeight="1">
      <c r="A41" s="244"/>
      <c r="B41" s="260">
        <v>34</v>
      </c>
      <c r="C41" s="261"/>
      <c r="D41" s="261"/>
      <c r="E41" s="262">
        <f>IF(B41="n/a",,1/(1+'SP10-1'!K$29)^'SP10-2'!B41)</f>
        <v>0.26355208955638215</v>
      </c>
      <c r="F41" s="263">
        <f t="shared" si="0"/>
        <v>0</v>
      </c>
      <c r="G41" s="236"/>
      <c r="H41" s="193"/>
      <c r="I41" s="193"/>
      <c r="J41" s="193"/>
      <c r="K41" s="193"/>
      <c r="L41" s="193"/>
      <c r="M41" s="193"/>
      <c r="N41" s="193"/>
      <c r="O41" s="193"/>
      <c r="P41" s="193"/>
      <c r="Q41" s="193"/>
      <c r="R41" s="193"/>
      <c r="S41" s="193"/>
      <c r="T41" s="193"/>
      <c r="U41" s="193"/>
      <c r="V41" s="193"/>
      <c r="W41" s="193"/>
      <c r="X41" s="193"/>
      <c r="Y41" s="193"/>
      <c r="Z41" s="193"/>
    </row>
    <row r="42" spans="1:26" s="194" customFormat="1" ht="15" customHeight="1">
      <c r="A42" s="244"/>
      <c r="B42" s="260">
        <v>35</v>
      </c>
      <c r="C42" s="261"/>
      <c r="D42" s="261"/>
      <c r="E42" s="262">
        <f>IF(B42="n/a",,1/(1+'SP10-1'!K$29)^'SP10-2'!B42)</f>
        <v>0.25341547072729048</v>
      </c>
      <c r="F42" s="263">
        <f t="shared" si="0"/>
        <v>0</v>
      </c>
      <c r="G42" s="236"/>
      <c r="H42" s="193"/>
      <c r="I42" s="193"/>
      <c r="J42" s="193"/>
      <c r="K42" s="193"/>
      <c r="L42" s="193"/>
      <c r="M42" s="193"/>
      <c r="N42" s="193"/>
      <c r="O42" s="193"/>
      <c r="P42" s="193"/>
      <c r="Q42" s="193"/>
      <c r="R42" s="193"/>
      <c r="S42" s="193"/>
      <c r="T42" s="193"/>
      <c r="U42" s="193"/>
      <c r="V42" s="193"/>
      <c r="W42" s="193"/>
      <c r="X42" s="193"/>
      <c r="Y42" s="193"/>
      <c r="Z42" s="193"/>
    </row>
    <row r="43" spans="1:26" s="194" customFormat="1" ht="15" customHeight="1">
      <c r="A43" s="244"/>
      <c r="B43" s="260">
        <v>36</v>
      </c>
      <c r="C43" s="261"/>
      <c r="D43" s="261"/>
      <c r="E43" s="262">
        <f>IF(B43="n/a",,1/(1+'SP10-1'!K$29)^'SP10-2'!B43)</f>
        <v>0.24366872185316396</v>
      </c>
      <c r="F43" s="263">
        <f t="shared" si="0"/>
        <v>0</v>
      </c>
      <c r="G43" s="236"/>
      <c r="H43" s="193"/>
      <c r="I43" s="193"/>
      <c r="J43" s="193"/>
      <c r="K43" s="193"/>
      <c r="L43" s="193"/>
      <c r="M43" s="193"/>
      <c r="N43" s="193"/>
      <c r="O43" s="193"/>
      <c r="P43" s="193"/>
      <c r="Q43" s="193"/>
      <c r="R43" s="193"/>
      <c r="S43" s="193"/>
      <c r="T43" s="193"/>
      <c r="U43" s="193"/>
      <c r="V43" s="193"/>
      <c r="W43" s="193"/>
      <c r="X43" s="193"/>
      <c r="Y43" s="193"/>
      <c r="Z43" s="193"/>
    </row>
    <row r="44" spans="1:26" s="194" customFormat="1" ht="15" customHeight="1">
      <c r="A44" s="244"/>
      <c r="B44" s="260">
        <v>37</v>
      </c>
      <c r="C44" s="261"/>
      <c r="D44" s="261"/>
      <c r="E44" s="262">
        <f>IF(B44="n/a",,1/(1+'SP10-1'!K$29)^'SP10-2'!B44)</f>
        <v>0.23429684793573452</v>
      </c>
      <c r="F44" s="263">
        <f t="shared" si="0"/>
        <v>0</v>
      </c>
      <c r="G44" s="236"/>
      <c r="H44" s="193"/>
      <c r="I44" s="193"/>
      <c r="J44" s="193"/>
      <c r="K44" s="193"/>
      <c r="L44" s="193"/>
      <c r="M44" s="193"/>
      <c r="N44" s="193"/>
      <c r="O44" s="193"/>
      <c r="P44" s="193"/>
      <c r="Q44" s="193"/>
      <c r="R44" s="193"/>
      <c r="S44" s="193"/>
      <c r="T44" s="193"/>
      <c r="U44" s="193"/>
      <c r="V44" s="193"/>
      <c r="W44" s="193"/>
      <c r="X44" s="193"/>
      <c r="Y44" s="193"/>
      <c r="Z44" s="193"/>
    </row>
    <row r="45" spans="1:26" s="194" customFormat="1" ht="15" customHeight="1">
      <c r="A45" s="244"/>
      <c r="B45" s="260">
        <v>38</v>
      </c>
      <c r="C45" s="261"/>
      <c r="D45" s="261"/>
      <c r="E45" s="262">
        <f>IF(B45="n/a",,1/(1+'SP10-1'!K$29)^'SP10-2'!B45)</f>
        <v>0.22528543070743706</v>
      </c>
      <c r="F45" s="263">
        <f t="shared" si="0"/>
        <v>0</v>
      </c>
      <c r="G45" s="236"/>
      <c r="H45" s="193"/>
      <c r="I45" s="193"/>
      <c r="J45" s="193"/>
      <c r="K45" s="193"/>
      <c r="L45" s="193"/>
      <c r="M45" s="193"/>
      <c r="N45" s="193"/>
      <c r="O45" s="193"/>
      <c r="P45" s="193"/>
      <c r="Q45" s="193"/>
      <c r="R45" s="193"/>
      <c r="S45" s="193"/>
      <c r="T45" s="193"/>
      <c r="U45" s="193"/>
      <c r="V45" s="193"/>
      <c r="W45" s="193"/>
      <c r="X45" s="193"/>
      <c r="Y45" s="193"/>
      <c r="Z45" s="193"/>
    </row>
    <row r="46" spans="1:26" s="194" customFormat="1" ht="15" customHeight="1">
      <c r="A46" s="244"/>
      <c r="B46" s="260">
        <v>39</v>
      </c>
      <c r="C46" s="261"/>
      <c r="D46" s="261"/>
      <c r="E46" s="262">
        <f>IF(B46="n/a",,1/(1+'SP10-1'!K$29)^'SP10-2'!B46)</f>
        <v>0.21662060644945874</v>
      </c>
      <c r="F46" s="263">
        <f t="shared" si="0"/>
        <v>0</v>
      </c>
      <c r="G46" s="236"/>
      <c r="H46" s="193"/>
      <c r="I46" s="193"/>
      <c r="J46" s="193"/>
      <c r="K46" s="193"/>
      <c r="L46" s="193"/>
      <c r="M46" s="193"/>
      <c r="N46" s="193"/>
      <c r="O46" s="193"/>
      <c r="P46" s="193"/>
      <c r="Q46" s="193"/>
      <c r="R46" s="193"/>
      <c r="S46" s="193"/>
      <c r="T46" s="193"/>
      <c r="U46" s="193"/>
      <c r="V46" s="193"/>
      <c r="W46" s="193"/>
      <c r="X46" s="193"/>
      <c r="Y46" s="193"/>
      <c r="Z46" s="193"/>
    </row>
    <row r="47" spans="1:26" s="194" customFormat="1" ht="15" customHeight="1">
      <c r="A47" s="244"/>
      <c r="B47" s="260">
        <v>40</v>
      </c>
      <c r="C47" s="261"/>
      <c r="D47" s="261"/>
      <c r="E47" s="262">
        <f>IF(B47="n/a",,1/(1+'SP10-1'!K$29)^'SP10-2'!B47)</f>
        <v>0.20828904466294101</v>
      </c>
      <c r="F47" s="263">
        <f t="shared" si="0"/>
        <v>0</v>
      </c>
      <c r="G47" s="236"/>
      <c r="H47" s="193"/>
      <c r="I47" s="193"/>
      <c r="J47" s="193"/>
      <c r="K47" s="193"/>
      <c r="L47" s="193"/>
      <c r="M47" s="193"/>
      <c r="N47" s="193"/>
      <c r="O47" s="193"/>
      <c r="P47" s="193"/>
      <c r="Q47" s="193"/>
      <c r="R47" s="193"/>
      <c r="S47" s="193"/>
      <c r="T47" s="193"/>
      <c r="U47" s="193"/>
      <c r="V47" s="193"/>
      <c r="W47" s="193"/>
      <c r="X47" s="193"/>
      <c r="Y47" s="193"/>
      <c r="Z47" s="193"/>
    </row>
    <row r="48" spans="1:26" s="194" customFormat="1" ht="15" customHeight="1">
      <c r="A48" s="244">
        <v>5</v>
      </c>
      <c r="B48" s="435" t="s">
        <v>441</v>
      </c>
      <c r="C48" s="435"/>
      <c r="D48" s="234"/>
      <c r="E48" s="234"/>
      <c r="F48" s="263">
        <f>SUM(F8:F47)</f>
        <v>0</v>
      </c>
      <c r="G48" s="244" t="s">
        <v>442</v>
      </c>
      <c r="H48" s="193"/>
      <c r="I48" s="193"/>
      <c r="J48" s="193"/>
      <c r="K48" s="193"/>
      <c r="L48" s="193"/>
      <c r="M48" s="193"/>
      <c r="N48" s="193"/>
      <c r="O48" s="193"/>
      <c r="P48" s="193"/>
      <c r="Q48" s="193"/>
      <c r="R48" s="193"/>
      <c r="S48" s="193"/>
      <c r="T48" s="193"/>
      <c r="U48" s="193"/>
      <c r="V48" s="193"/>
      <c r="W48" s="193"/>
      <c r="X48" s="193"/>
      <c r="Y48" s="193"/>
      <c r="Z48" s="193"/>
    </row>
    <row r="49" spans="1:26" s="194" customFormat="1" ht="15" customHeight="1">
      <c r="A49" s="244"/>
      <c r="B49" s="246" t="s">
        <v>470</v>
      </c>
      <c r="C49" s="234"/>
      <c r="D49" s="234"/>
      <c r="E49" s="234"/>
      <c r="F49" s="234"/>
      <c r="G49" s="236"/>
      <c r="H49" s="193"/>
      <c r="I49" s="193"/>
      <c r="J49" s="193"/>
      <c r="K49" s="193"/>
      <c r="L49" s="193"/>
      <c r="M49" s="193"/>
      <c r="N49" s="193"/>
      <c r="O49" s="193"/>
      <c r="P49" s="193"/>
      <c r="Q49" s="193"/>
      <c r="R49" s="193"/>
      <c r="S49" s="193"/>
      <c r="T49" s="193"/>
      <c r="U49" s="193"/>
      <c r="V49" s="193"/>
      <c r="W49" s="193"/>
      <c r="X49" s="193"/>
      <c r="Y49" s="193"/>
      <c r="Z49" s="193"/>
    </row>
    <row r="50" spans="1:26" s="194" customFormat="1" ht="13">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row>
    <row r="51" spans="1:26">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row>
    <row r="52" spans="1:26">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row>
    <row r="53" spans="1:26">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row>
    <row r="54" spans="1:26">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row r="55" spans="1:26">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row>
    <row r="56" spans="1:26">
      <c r="A56" s="193"/>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row>
    <row r="57" spans="1:26">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row>
    <row r="58" spans="1:26">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row>
    <row r="59" spans="1:26">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row>
    <row r="60" spans="1:26">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row>
    <row r="61" spans="1:26">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row>
    <row r="62" spans="1:26">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row>
    <row r="63" spans="1:26">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row>
    <row r="64" spans="1:26">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row>
    <row r="65" spans="1:26">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row>
    <row r="70" spans="1:26">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row>
    <row r="71" spans="1:26">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row>
    <row r="72" spans="1:26">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row>
    <row r="73" spans="1:26">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row>
    <row r="74" spans="1:26">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row>
    <row r="75" spans="1:26">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row>
    <row r="76" spans="1:26">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row>
    <row r="77" spans="1:26">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row>
    <row r="78" spans="1:26">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row>
    <row r="79" spans="1:26">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row>
    <row r="80" spans="1:26">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row>
    <row r="81" spans="1:26">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row>
    <row r="82" spans="1:26">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row>
    <row r="83" spans="1:26">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row>
    <row r="84" spans="1:26">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row>
    <row r="85" spans="1:26">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row>
    <row r="86" spans="1:26">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row>
    <row r="87" spans="1:26">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row>
    <row r="88" spans="1:26">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row>
    <row r="89" spans="1:26">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row>
    <row r="90" spans="1:26">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row>
    <row r="91" spans="1:26">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row>
    <row r="92" spans="1:26">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row>
    <row r="93" spans="1:26">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row>
    <row r="94" spans="1:26">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row>
    <row r="95" spans="1:26">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row>
    <row r="96" spans="1:26">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row>
    <row r="97" spans="1:26">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row>
    <row r="98" spans="1:26">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row>
    <row r="99" spans="1:26">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row>
    <row r="100" spans="1:26">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row>
    <row r="101" spans="1:26">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row>
    <row r="102" spans="1:26">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row>
    <row r="103" spans="1:26">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row>
    <row r="104" spans="1:26">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row>
    <row r="106" spans="1:26">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row>
    <row r="107" spans="1:26">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row>
  </sheetData>
  <sheetProtection algorithmName="SHA-512" hashValue="mYwyxW4orTMcihOJwlkqhNryi1FB3AA49f828+lCSyTg83U+yGk4KM4lTEcHxy2VrWYENhpg3GWLylruyMvXCg==" saltValue="82qNqHoUy5CnAI1jgVn4eQ==" spinCount="100000" sheet="1"/>
  <protectedRanges>
    <protectedRange sqref="F7 C7:D7" name="Range1"/>
    <protectedRange sqref="G20" name="Range5"/>
  </protectedRanges>
  <mergeCells count="2">
    <mergeCell ref="B4:G4"/>
    <mergeCell ref="B48:C48"/>
  </mergeCells>
  <printOptions horizontalCentered="1"/>
  <pageMargins left="0.74803149606299213" right="0.74803149606299213" top="0.98425196850393704" bottom="0.98425196850393704" header="0.51181102362204722" footer="0.51181102362204722"/>
  <pageSetup paperSize="9" scale="92" orientation="portrait" r:id="rId1"/>
  <headerFooter scaleWithDoc="0" alignWithMargins="0">
    <oddHeader xml:space="preserve">&amp;L&amp;"-,Regular"&amp;8&amp;F&amp;R&amp;"-,Regular"&amp;8&amp;A
_________________________________________________________________________________
</oddHeader>
    <oddFooter>&amp;L&amp;"-,Regular"&amp;8__________________________________________________________________________________
NZ Transport Agency’s Economic evaluation manual 
Effective from Jul 2013</oddFooter>
  </headerFooter>
  <colBreaks count="1" manualBreakCount="1">
    <brk id="18"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4D34-54A6-4140-A0C7-3DE6CD4E0C12}">
  <sheetPr codeName="Sheet3">
    <pageSetUpPr fitToPage="1"/>
  </sheetPr>
  <dimension ref="A1:AA105"/>
  <sheetViews>
    <sheetView tabSelected="1" topLeftCell="A31" zoomScale="85" zoomScaleNormal="85" workbookViewId="0">
      <selection activeCell="L57" sqref="L57"/>
    </sheetView>
  </sheetViews>
  <sheetFormatPr defaultColWidth="7.75" defaultRowHeight="13.5"/>
  <cols>
    <col min="1" max="1" width="3" style="195" customWidth="1"/>
    <col min="2" max="2" width="2.25" style="195" customWidth="1"/>
    <col min="3" max="3" width="2.5" style="195" customWidth="1"/>
    <col min="4" max="6" width="8.83203125" style="195" customWidth="1"/>
    <col min="7" max="7" width="13.5" style="195" customWidth="1"/>
    <col min="8" max="8" width="8.83203125" style="195" customWidth="1"/>
    <col min="9" max="9" width="11.25" style="195" customWidth="1"/>
    <col min="10" max="11" width="8.83203125" style="195" customWidth="1"/>
    <col min="12" max="12" width="10" style="195" customWidth="1"/>
    <col min="13" max="13" width="2.5" style="195" customWidth="1"/>
    <col min="14" max="19" width="10" style="195" customWidth="1"/>
    <col min="20" max="22" width="7.75" style="195" customWidth="1"/>
    <col min="23" max="256" width="7.75" style="195"/>
    <col min="257" max="257" width="3" style="195" customWidth="1"/>
    <col min="258" max="258" width="2.25" style="195" customWidth="1"/>
    <col min="259" max="259" width="2.5" style="195" customWidth="1"/>
    <col min="260" max="262" width="8.83203125" style="195" customWidth="1"/>
    <col min="263" max="263" width="13.5" style="195" customWidth="1"/>
    <col min="264" max="264" width="8.83203125" style="195" customWidth="1"/>
    <col min="265" max="265" width="11.25" style="195" customWidth="1"/>
    <col min="266" max="267" width="8.83203125" style="195" customWidth="1"/>
    <col min="268" max="268" width="10" style="195" customWidth="1"/>
    <col min="269" max="269" width="2.5" style="195" customWidth="1"/>
    <col min="270" max="275" width="10" style="195" customWidth="1"/>
    <col min="276" max="512" width="7.75" style="195"/>
    <col min="513" max="513" width="3" style="195" customWidth="1"/>
    <col min="514" max="514" width="2.25" style="195" customWidth="1"/>
    <col min="515" max="515" width="2.5" style="195" customWidth="1"/>
    <col min="516" max="518" width="8.83203125" style="195" customWidth="1"/>
    <col min="519" max="519" width="13.5" style="195" customWidth="1"/>
    <col min="520" max="520" width="8.83203125" style="195" customWidth="1"/>
    <col min="521" max="521" width="11.25" style="195" customWidth="1"/>
    <col min="522" max="523" width="8.83203125" style="195" customWidth="1"/>
    <col min="524" max="524" width="10" style="195" customWidth="1"/>
    <col min="525" max="525" width="2.5" style="195" customWidth="1"/>
    <col min="526" max="531" width="10" style="195" customWidth="1"/>
    <col min="532" max="768" width="7.75" style="195"/>
    <col min="769" max="769" width="3" style="195" customWidth="1"/>
    <col min="770" max="770" width="2.25" style="195" customWidth="1"/>
    <col min="771" max="771" width="2.5" style="195" customWidth="1"/>
    <col min="772" max="774" width="8.83203125" style="195" customWidth="1"/>
    <col min="775" max="775" width="13.5" style="195" customWidth="1"/>
    <col min="776" max="776" width="8.83203125" style="195" customWidth="1"/>
    <col min="777" max="777" width="11.25" style="195" customWidth="1"/>
    <col min="778" max="779" width="8.83203125" style="195" customWidth="1"/>
    <col min="780" max="780" width="10" style="195" customWidth="1"/>
    <col min="781" max="781" width="2.5" style="195" customWidth="1"/>
    <col min="782" max="787" width="10" style="195" customWidth="1"/>
    <col min="788" max="1024" width="7.75" style="195"/>
    <col min="1025" max="1025" width="3" style="195" customWidth="1"/>
    <col min="1026" max="1026" width="2.25" style="195" customWidth="1"/>
    <col min="1027" max="1027" width="2.5" style="195" customWidth="1"/>
    <col min="1028" max="1030" width="8.83203125" style="195" customWidth="1"/>
    <col min="1031" max="1031" width="13.5" style="195" customWidth="1"/>
    <col min="1032" max="1032" width="8.83203125" style="195" customWidth="1"/>
    <col min="1033" max="1033" width="11.25" style="195" customWidth="1"/>
    <col min="1034" max="1035" width="8.83203125" style="195" customWidth="1"/>
    <col min="1036" max="1036" width="10" style="195" customWidth="1"/>
    <col min="1037" max="1037" width="2.5" style="195" customWidth="1"/>
    <col min="1038" max="1043" width="10" style="195" customWidth="1"/>
    <col min="1044" max="1280" width="7.75" style="195"/>
    <col min="1281" max="1281" width="3" style="195" customWidth="1"/>
    <col min="1282" max="1282" width="2.25" style="195" customWidth="1"/>
    <col min="1283" max="1283" width="2.5" style="195" customWidth="1"/>
    <col min="1284" max="1286" width="8.83203125" style="195" customWidth="1"/>
    <col min="1287" max="1287" width="13.5" style="195" customWidth="1"/>
    <col min="1288" max="1288" width="8.83203125" style="195" customWidth="1"/>
    <col min="1289" max="1289" width="11.25" style="195" customWidth="1"/>
    <col min="1290" max="1291" width="8.83203125" style="195" customWidth="1"/>
    <col min="1292" max="1292" width="10" style="195" customWidth="1"/>
    <col min="1293" max="1293" width="2.5" style="195" customWidth="1"/>
    <col min="1294" max="1299" width="10" style="195" customWidth="1"/>
    <col min="1300" max="1536" width="7.75" style="195"/>
    <col min="1537" max="1537" width="3" style="195" customWidth="1"/>
    <col min="1538" max="1538" width="2.25" style="195" customWidth="1"/>
    <col min="1539" max="1539" width="2.5" style="195" customWidth="1"/>
    <col min="1540" max="1542" width="8.83203125" style="195" customWidth="1"/>
    <col min="1543" max="1543" width="13.5" style="195" customWidth="1"/>
    <col min="1544" max="1544" width="8.83203125" style="195" customWidth="1"/>
    <col min="1545" max="1545" width="11.25" style="195" customWidth="1"/>
    <col min="1546" max="1547" width="8.83203125" style="195" customWidth="1"/>
    <col min="1548" max="1548" width="10" style="195" customWidth="1"/>
    <col min="1549" max="1549" width="2.5" style="195" customWidth="1"/>
    <col min="1550" max="1555" width="10" style="195" customWidth="1"/>
    <col min="1556" max="1792" width="7.75" style="195"/>
    <col min="1793" max="1793" width="3" style="195" customWidth="1"/>
    <col min="1794" max="1794" width="2.25" style="195" customWidth="1"/>
    <col min="1795" max="1795" width="2.5" style="195" customWidth="1"/>
    <col min="1796" max="1798" width="8.83203125" style="195" customWidth="1"/>
    <col min="1799" max="1799" width="13.5" style="195" customWidth="1"/>
    <col min="1800" max="1800" width="8.83203125" style="195" customWidth="1"/>
    <col min="1801" max="1801" width="11.25" style="195" customWidth="1"/>
    <col min="1802" max="1803" width="8.83203125" style="195" customWidth="1"/>
    <col min="1804" max="1804" width="10" style="195" customWidth="1"/>
    <col min="1805" max="1805" width="2.5" style="195" customWidth="1"/>
    <col min="1806" max="1811" width="10" style="195" customWidth="1"/>
    <col min="1812" max="2048" width="7.75" style="195"/>
    <col min="2049" max="2049" width="3" style="195" customWidth="1"/>
    <col min="2050" max="2050" width="2.25" style="195" customWidth="1"/>
    <col min="2051" max="2051" width="2.5" style="195" customWidth="1"/>
    <col min="2052" max="2054" width="8.83203125" style="195" customWidth="1"/>
    <col min="2055" max="2055" width="13.5" style="195" customWidth="1"/>
    <col min="2056" max="2056" width="8.83203125" style="195" customWidth="1"/>
    <col min="2057" max="2057" width="11.25" style="195" customWidth="1"/>
    <col min="2058" max="2059" width="8.83203125" style="195" customWidth="1"/>
    <col min="2060" max="2060" width="10" style="195" customWidth="1"/>
    <col min="2061" max="2061" width="2.5" style="195" customWidth="1"/>
    <col min="2062" max="2067" width="10" style="195" customWidth="1"/>
    <col min="2068" max="2304" width="7.75" style="195"/>
    <col min="2305" max="2305" width="3" style="195" customWidth="1"/>
    <col min="2306" max="2306" width="2.25" style="195" customWidth="1"/>
    <col min="2307" max="2307" width="2.5" style="195" customWidth="1"/>
    <col min="2308" max="2310" width="8.83203125" style="195" customWidth="1"/>
    <col min="2311" max="2311" width="13.5" style="195" customWidth="1"/>
    <col min="2312" max="2312" width="8.83203125" style="195" customWidth="1"/>
    <col min="2313" max="2313" width="11.25" style="195" customWidth="1"/>
    <col min="2314" max="2315" width="8.83203125" style="195" customWidth="1"/>
    <col min="2316" max="2316" width="10" style="195" customWidth="1"/>
    <col min="2317" max="2317" width="2.5" style="195" customWidth="1"/>
    <col min="2318" max="2323" width="10" style="195" customWidth="1"/>
    <col min="2324" max="2560" width="7.75" style="195"/>
    <col min="2561" max="2561" width="3" style="195" customWidth="1"/>
    <col min="2562" max="2562" width="2.25" style="195" customWidth="1"/>
    <col min="2563" max="2563" width="2.5" style="195" customWidth="1"/>
    <col min="2564" max="2566" width="8.83203125" style="195" customWidth="1"/>
    <col min="2567" max="2567" width="13.5" style="195" customWidth="1"/>
    <col min="2568" max="2568" width="8.83203125" style="195" customWidth="1"/>
    <col min="2569" max="2569" width="11.25" style="195" customWidth="1"/>
    <col min="2570" max="2571" width="8.83203125" style="195" customWidth="1"/>
    <col min="2572" max="2572" width="10" style="195" customWidth="1"/>
    <col min="2573" max="2573" width="2.5" style="195" customWidth="1"/>
    <col min="2574" max="2579" width="10" style="195" customWidth="1"/>
    <col min="2580" max="2816" width="7.75" style="195"/>
    <col min="2817" max="2817" width="3" style="195" customWidth="1"/>
    <col min="2818" max="2818" width="2.25" style="195" customWidth="1"/>
    <col min="2819" max="2819" width="2.5" style="195" customWidth="1"/>
    <col min="2820" max="2822" width="8.83203125" style="195" customWidth="1"/>
    <col min="2823" max="2823" width="13.5" style="195" customWidth="1"/>
    <col min="2824" max="2824" width="8.83203125" style="195" customWidth="1"/>
    <col min="2825" max="2825" width="11.25" style="195" customWidth="1"/>
    <col min="2826" max="2827" width="8.83203125" style="195" customWidth="1"/>
    <col min="2828" max="2828" width="10" style="195" customWidth="1"/>
    <col min="2829" max="2829" width="2.5" style="195" customWidth="1"/>
    <col min="2830" max="2835" width="10" style="195" customWidth="1"/>
    <col min="2836" max="3072" width="7.75" style="195"/>
    <col min="3073" max="3073" width="3" style="195" customWidth="1"/>
    <col min="3074" max="3074" width="2.25" style="195" customWidth="1"/>
    <col min="3075" max="3075" width="2.5" style="195" customWidth="1"/>
    <col min="3076" max="3078" width="8.83203125" style="195" customWidth="1"/>
    <col min="3079" max="3079" width="13.5" style="195" customWidth="1"/>
    <col min="3080" max="3080" width="8.83203125" style="195" customWidth="1"/>
    <col min="3081" max="3081" width="11.25" style="195" customWidth="1"/>
    <col min="3082" max="3083" width="8.83203125" style="195" customWidth="1"/>
    <col min="3084" max="3084" width="10" style="195" customWidth="1"/>
    <col min="3085" max="3085" width="2.5" style="195" customWidth="1"/>
    <col min="3086" max="3091" width="10" style="195" customWidth="1"/>
    <col min="3092" max="3328" width="7.75" style="195"/>
    <col min="3329" max="3329" width="3" style="195" customWidth="1"/>
    <col min="3330" max="3330" width="2.25" style="195" customWidth="1"/>
    <col min="3331" max="3331" width="2.5" style="195" customWidth="1"/>
    <col min="3332" max="3334" width="8.83203125" style="195" customWidth="1"/>
    <col min="3335" max="3335" width="13.5" style="195" customWidth="1"/>
    <col min="3336" max="3336" width="8.83203125" style="195" customWidth="1"/>
    <col min="3337" max="3337" width="11.25" style="195" customWidth="1"/>
    <col min="3338" max="3339" width="8.83203125" style="195" customWidth="1"/>
    <col min="3340" max="3340" width="10" style="195" customWidth="1"/>
    <col min="3341" max="3341" width="2.5" style="195" customWidth="1"/>
    <col min="3342" max="3347" width="10" style="195" customWidth="1"/>
    <col min="3348" max="3584" width="7.75" style="195"/>
    <col min="3585" max="3585" width="3" style="195" customWidth="1"/>
    <col min="3586" max="3586" width="2.25" style="195" customWidth="1"/>
    <col min="3587" max="3587" width="2.5" style="195" customWidth="1"/>
    <col min="3588" max="3590" width="8.83203125" style="195" customWidth="1"/>
    <col min="3591" max="3591" width="13.5" style="195" customWidth="1"/>
    <col min="3592" max="3592" width="8.83203125" style="195" customWidth="1"/>
    <col min="3593" max="3593" width="11.25" style="195" customWidth="1"/>
    <col min="3594" max="3595" width="8.83203125" style="195" customWidth="1"/>
    <col min="3596" max="3596" width="10" style="195" customWidth="1"/>
    <col min="3597" max="3597" width="2.5" style="195" customWidth="1"/>
    <col min="3598" max="3603" width="10" style="195" customWidth="1"/>
    <col min="3604" max="3840" width="7.75" style="195"/>
    <col min="3841" max="3841" width="3" style="195" customWidth="1"/>
    <col min="3842" max="3842" width="2.25" style="195" customWidth="1"/>
    <col min="3843" max="3843" width="2.5" style="195" customWidth="1"/>
    <col min="3844" max="3846" width="8.83203125" style="195" customWidth="1"/>
    <col min="3847" max="3847" width="13.5" style="195" customWidth="1"/>
    <col min="3848" max="3848" width="8.83203125" style="195" customWidth="1"/>
    <col min="3849" max="3849" width="11.25" style="195" customWidth="1"/>
    <col min="3850" max="3851" width="8.83203125" style="195" customWidth="1"/>
    <col min="3852" max="3852" width="10" style="195" customWidth="1"/>
    <col min="3853" max="3853" width="2.5" style="195" customWidth="1"/>
    <col min="3854" max="3859" width="10" style="195" customWidth="1"/>
    <col min="3860" max="4096" width="7.75" style="195"/>
    <col min="4097" max="4097" width="3" style="195" customWidth="1"/>
    <col min="4098" max="4098" width="2.25" style="195" customWidth="1"/>
    <col min="4099" max="4099" width="2.5" style="195" customWidth="1"/>
    <col min="4100" max="4102" width="8.83203125" style="195" customWidth="1"/>
    <col min="4103" max="4103" width="13.5" style="195" customWidth="1"/>
    <col min="4104" max="4104" width="8.83203125" style="195" customWidth="1"/>
    <col min="4105" max="4105" width="11.25" style="195" customWidth="1"/>
    <col min="4106" max="4107" width="8.83203125" style="195" customWidth="1"/>
    <col min="4108" max="4108" width="10" style="195" customWidth="1"/>
    <col min="4109" max="4109" width="2.5" style="195" customWidth="1"/>
    <col min="4110" max="4115" width="10" style="195" customWidth="1"/>
    <col min="4116" max="4352" width="7.75" style="195"/>
    <col min="4353" max="4353" width="3" style="195" customWidth="1"/>
    <col min="4354" max="4354" width="2.25" style="195" customWidth="1"/>
    <col min="4355" max="4355" width="2.5" style="195" customWidth="1"/>
    <col min="4356" max="4358" width="8.83203125" style="195" customWidth="1"/>
    <col min="4359" max="4359" width="13.5" style="195" customWidth="1"/>
    <col min="4360" max="4360" width="8.83203125" style="195" customWidth="1"/>
    <col min="4361" max="4361" width="11.25" style="195" customWidth="1"/>
    <col min="4362" max="4363" width="8.83203125" style="195" customWidth="1"/>
    <col min="4364" max="4364" width="10" style="195" customWidth="1"/>
    <col min="4365" max="4365" width="2.5" style="195" customWidth="1"/>
    <col min="4366" max="4371" width="10" style="195" customWidth="1"/>
    <col min="4372" max="4608" width="7.75" style="195"/>
    <col min="4609" max="4609" width="3" style="195" customWidth="1"/>
    <col min="4610" max="4610" width="2.25" style="195" customWidth="1"/>
    <col min="4611" max="4611" width="2.5" style="195" customWidth="1"/>
    <col min="4612" max="4614" width="8.83203125" style="195" customWidth="1"/>
    <col min="4615" max="4615" width="13.5" style="195" customWidth="1"/>
    <col min="4616" max="4616" width="8.83203125" style="195" customWidth="1"/>
    <col min="4617" max="4617" width="11.25" style="195" customWidth="1"/>
    <col min="4618" max="4619" width="8.83203125" style="195" customWidth="1"/>
    <col min="4620" max="4620" width="10" style="195" customWidth="1"/>
    <col min="4621" max="4621" width="2.5" style="195" customWidth="1"/>
    <col min="4622" max="4627" width="10" style="195" customWidth="1"/>
    <col min="4628" max="4864" width="7.75" style="195"/>
    <col min="4865" max="4865" width="3" style="195" customWidth="1"/>
    <col min="4866" max="4866" width="2.25" style="195" customWidth="1"/>
    <col min="4867" max="4867" width="2.5" style="195" customWidth="1"/>
    <col min="4868" max="4870" width="8.83203125" style="195" customWidth="1"/>
    <col min="4871" max="4871" width="13.5" style="195" customWidth="1"/>
    <col min="4872" max="4872" width="8.83203125" style="195" customWidth="1"/>
    <col min="4873" max="4873" width="11.25" style="195" customWidth="1"/>
    <col min="4874" max="4875" width="8.83203125" style="195" customWidth="1"/>
    <col min="4876" max="4876" width="10" style="195" customWidth="1"/>
    <col min="4877" max="4877" width="2.5" style="195" customWidth="1"/>
    <col min="4878" max="4883" width="10" style="195" customWidth="1"/>
    <col min="4884" max="5120" width="7.75" style="195"/>
    <col min="5121" max="5121" width="3" style="195" customWidth="1"/>
    <col min="5122" max="5122" width="2.25" style="195" customWidth="1"/>
    <col min="5123" max="5123" width="2.5" style="195" customWidth="1"/>
    <col min="5124" max="5126" width="8.83203125" style="195" customWidth="1"/>
    <col min="5127" max="5127" width="13.5" style="195" customWidth="1"/>
    <col min="5128" max="5128" width="8.83203125" style="195" customWidth="1"/>
    <col min="5129" max="5129" width="11.25" style="195" customWidth="1"/>
    <col min="5130" max="5131" width="8.83203125" style="195" customWidth="1"/>
    <col min="5132" max="5132" width="10" style="195" customWidth="1"/>
    <col min="5133" max="5133" width="2.5" style="195" customWidth="1"/>
    <col min="5134" max="5139" width="10" style="195" customWidth="1"/>
    <col min="5140" max="5376" width="7.75" style="195"/>
    <col min="5377" max="5377" width="3" style="195" customWidth="1"/>
    <col min="5378" max="5378" width="2.25" style="195" customWidth="1"/>
    <col min="5379" max="5379" width="2.5" style="195" customWidth="1"/>
    <col min="5380" max="5382" width="8.83203125" style="195" customWidth="1"/>
    <col min="5383" max="5383" width="13.5" style="195" customWidth="1"/>
    <col min="5384" max="5384" width="8.83203125" style="195" customWidth="1"/>
    <col min="5385" max="5385" width="11.25" style="195" customWidth="1"/>
    <col min="5386" max="5387" width="8.83203125" style="195" customWidth="1"/>
    <col min="5388" max="5388" width="10" style="195" customWidth="1"/>
    <col min="5389" max="5389" width="2.5" style="195" customWidth="1"/>
    <col min="5390" max="5395" width="10" style="195" customWidth="1"/>
    <col min="5396" max="5632" width="7.75" style="195"/>
    <col min="5633" max="5633" width="3" style="195" customWidth="1"/>
    <col min="5634" max="5634" width="2.25" style="195" customWidth="1"/>
    <col min="5635" max="5635" width="2.5" style="195" customWidth="1"/>
    <col min="5636" max="5638" width="8.83203125" style="195" customWidth="1"/>
    <col min="5639" max="5639" width="13.5" style="195" customWidth="1"/>
    <col min="5640" max="5640" width="8.83203125" style="195" customWidth="1"/>
    <col min="5641" max="5641" width="11.25" style="195" customWidth="1"/>
    <col min="5642" max="5643" width="8.83203125" style="195" customWidth="1"/>
    <col min="5644" max="5644" width="10" style="195" customWidth="1"/>
    <col min="5645" max="5645" width="2.5" style="195" customWidth="1"/>
    <col min="5646" max="5651" width="10" style="195" customWidth="1"/>
    <col min="5652" max="5888" width="7.75" style="195"/>
    <col min="5889" max="5889" width="3" style="195" customWidth="1"/>
    <col min="5890" max="5890" width="2.25" style="195" customWidth="1"/>
    <col min="5891" max="5891" width="2.5" style="195" customWidth="1"/>
    <col min="5892" max="5894" width="8.83203125" style="195" customWidth="1"/>
    <col min="5895" max="5895" width="13.5" style="195" customWidth="1"/>
    <col min="5896" max="5896" width="8.83203125" style="195" customWidth="1"/>
    <col min="5897" max="5897" width="11.25" style="195" customWidth="1"/>
    <col min="5898" max="5899" width="8.83203125" style="195" customWidth="1"/>
    <col min="5900" max="5900" width="10" style="195" customWidth="1"/>
    <col min="5901" max="5901" width="2.5" style="195" customWidth="1"/>
    <col min="5902" max="5907" width="10" style="195" customWidth="1"/>
    <col min="5908" max="6144" width="7.75" style="195"/>
    <col min="6145" max="6145" width="3" style="195" customWidth="1"/>
    <col min="6146" max="6146" width="2.25" style="195" customWidth="1"/>
    <col min="6147" max="6147" width="2.5" style="195" customWidth="1"/>
    <col min="6148" max="6150" width="8.83203125" style="195" customWidth="1"/>
    <col min="6151" max="6151" width="13.5" style="195" customWidth="1"/>
    <col min="6152" max="6152" width="8.83203125" style="195" customWidth="1"/>
    <col min="6153" max="6153" width="11.25" style="195" customWidth="1"/>
    <col min="6154" max="6155" width="8.83203125" style="195" customWidth="1"/>
    <col min="6156" max="6156" width="10" style="195" customWidth="1"/>
    <col min="6157" max="6157" width="2.5" style="195" customWidth="1"/>
    <col min="6158" max="6163" width="10" style="195" customWidth="1"/>
    <col min="6164" max="6400" width="7.75" style="195"/>
    <col min="6401" max="6401" width="3" style="195" customWidth="1"/>
    <col min="6402" max="6402" width="2.25" style="195" customWidth="1"/>
    <col min="6403" max="6403" width="2.5" style="195" customWidth="1"/>
    <col min="6404" max="6406" width="8.83203125" style="195" customWidth="1"/>
    <col min="6407" max="6407" width="13.5" style="195" customWidth="1"/>
    <col min="6408" max="6408" width="8.83203125" style="195" customWidth="1"/>
    <col min="6409" max="6409" width="11.25" style="195" customWidth="1"/>
    <col min="6410" max="6411" width="8.83203125" style="195" customWidth="1"/>
    <col min="6412" max="6412" width="10" style="195" customWidth="1"/>
    <col min="6413" max="6413" width="2.5" style="195" customWidth="1"/>
    <col min="6414" max="6419" width="10" style="195" customWidth="1"/>
    <col min="6420" max="6656" width="7.75" style="195"/>
    <col min="6657" max="6657" width="3" style="195" customWidth="1"/>
    <col min="6658" max="6658" width="2.25" style="195" customWidth="1"/>
    <col min="6659" max="6659" width="2.5" style="195" customWidth="1"/>
    <col min="6660" max="6662" width="8.83203125" style="195" customWidth="1"/>
    <col min="6663" max="6663" width="13.5" style="195" customWidth="1"/>
    <col min="6664" max="6664" width="8.83203125" style="195" customWidth="1"/>
    <col min="6665" max="6665" width="11.25" style="195" customWidth="1"/>
    <col min="6666" max="6667" width="8.83203125" style="195" customWidth="1"/>
    <col min="6668" max="6668" width="10" style="195" customWidth="1"/>
    <col min="6669" max="6669" width="2.5" style="195" customWidth="1"/>
    <col min="6670" max="6675" width="10" style="195" customWidth="1"/>
    <col min="6676" max="6912" width="7.75" style="195"/>
    <col min="6913" max="6913" width="3" style="195" customWidth="1"/>
    <col min="6914" max="6914" width="2.25" style="195" customWidth="1"/>
    <col min="6915" max="6915" width="2.5" style="195" customWidth="1"/>
    <col min="6916" max="6918" width="8.83203125" style="195" customWidth="1"/>
    <col min="6919" max="6919" width="13.5" style="195" customWidth="1"/>
    <col min="6920" max="6920" width="8.83203125" style="195" customWidth="1"/>
    <col min="6921" max="6921" width="11.25" style="195" customWidth="1"/>
    <col min="6922" max="6923" width="8.83203125" style="195" customWidth="1"/>
    <col min="6924" max="6924" width="10" style="195" customWidth="1"/>
    <col min="6925" max="6925" width="2.5" style="195" customWidth="1"/>
    <col min="6926" max="6931" width="10" style="195" customWidth="1"/>
    <col min="6932" max="7168" width="7.75" style="195"/>
    <col min="7169" max="7169" width="3" style="195" customWidth="1"/>
    <col min="7170" max="7170" width="2.25" style="195" customWidth="1"/>
    <col min="7171" max="7171" width="2.5" style="195" customWidth="1"/>
    <col min="7172" max="7174" width="8.83203125" style="195" customWidth="1"/>
    <col min="7175" max="7175" width="13.5" style="195" customWidth="1"/>
    <col min="7176" max="7176" width="8.83203125" style="195" customWidth="1"/>
    <col min="7177" max="7177" width="11.25" style="195" customWidth="1"/>
    <col min="7178" max="7179" width="8.83203125" style="195" customWidth="1"/>
    <col min="7180" max="7180" width="10" style="195" customWidth="1"/>
    <col min="7181" max="7181" width="2.5" style="195" customWidth="1"/>
    <col min="7182" max="7187" width="10" style="195" customWidth="1"/>
    <col min="7188" max="7424" width="7.75" style="195"/>
    <col min="7425" max="7425" width="3" style="195" customWidth="1"/>
    <col min="7426" max="7426" width="2.25" style="195" customWidth="1"/>
    <col min="7427" max="7427" width="2.5" style="195" customWidth="1"/>
    <col min="7428" max="7430" width="8.83203125" style="195" customWidth="1"/>
    <col min="7431" max="7431" width="13.5" style="195" customWidth="1"/>
    <col min="7432" max="7432" width="8.83203125" style="195" customWidth="1"/>
    <col min="7433" max="7433" width="11.25" style="195" customWidth="1"/>
    <col min="7434" max="7435" width="8.83203125" style="195" customWidth="1"/>
    <col min="7436" max="7436" width="10" style="195" customWidth="1"/>
    <col min="7437" max="7437" width="2.5" style="195" customWidth="1"/>
    <col min="7438" max="7443" width="10" style="195" customWidth="1"/>
    <col min="7444" max="7680" width="7.75" style="195"/>
    <col min="7681" max="7681" width="3" style="195" customWidth="1"/>
    <col min="7682" max="7682" width="2.25" style="195" customWidth="1"/>
    <col min="7683" max="7683" width="2.5" style="195" customWidth="1"/>
    <col min="7684" max="7686" width="8.83203125" style="195" customWidth="1"/>
    <col min="7687" max="7687" width="13.5" style="195" customWidth="1"/>
    <col min="7688" max="7688" width="8.83203125" style="195" customWidth="1"/>
    <col min="7689" max="7689" width="11.25" style="195" customWidth="1"/>
    <col min="7690" max="7691" width="8.83203125" style="195" customWidth="1"/>
    <col min="7692" max="7692" width="10" style="195" customWidth="1"/>
    <col min="7693" max="7693" width="2.5" style="195" customWidth="1"/>
    <col min="7694" max="7699" width="10" style="195" customWidth="1"/>
    <col min="7700" max="7936" width="7.75" style="195"/>
    <col min="7937" max="7937" width="3" style="195" customWidth="1"/>
    <col min="7938" max="7938" width="2.25" style="195" customWidth="1"/>
    <col min="7939" max="7939" width="2.5" style="195" customWidth="1"/>
    <col min="7940" max="7942" width="8.83203125" style="195" customWidth="1"/>
    <col min="7943" max="7943" width="13.5" style="195" customWidth="1"/>
    <col min="7944" max="7944" width="8.83203125" style="195" customWidth="1"/>
    <col min="7945" max="7945" width="11.25" style="195" customWidth="1"/>
    <col min="7946" max="7947" width="8.83203125" style="195" customWidth="1"/>
    <col min="7948" max="7948" width="10" style="195" customWidth="1"/>
    <col min="7949" max="7949" width="2.5" style="195" customWidth="1"/>
    <col min="7950" max="7955" width="10" style="195" customWidth="1"/>
    <col min="7956" max="8192" width="7.75" style="195"/>
    <col min="8193" max="8193" width="3" style="195" customWidth="1"/>
    <col min="8194" max="8194" width="2.25" style="195" customWidth="1"/>
    <col min="8195" max="8195" width="2.5" style="195" customWidth="1"/>
    <col min="8196" max="8198" width="8.83203125" style="195" customWidth="1"/>
    <col min="8199" max="8199" width="13.5" style="195" customWidth="1"/>
    <col min="8200" max="8200" width="8.83203125" style="195" customWidth="1"/>
    <col min="8201" max="8201" width="11.25" style="195" customWidth="1"/>
    <col min="8202" max="8203" width="8.83203125" style="195" customWidth="1"/>
    <col min="8204" max="8204" width="10" style="195" customWidth="1"/>
    <col min="8205" max="8205" width="2.5" style="195" customWidth="1"/>
    <col min="8206" max="8211" width="10" style="195" customWidth="1"/>
    <col min="8212" max="8448" width="7.75" style="195"/>
    <col min="8449" max="8449" width="3" style="195" customWidth="1"/>
    <col min="8450" max="8450" width="2.25" style="195" customWidth="1"/>
    <col min="8451" max="8451" width="2.5" style="195" customWidth="1"/>
    <col min="8452" max="8454" width="8.83203125" style="195" customWidth="1"/>
    <col min="8455" max="8455" width="13.5" style="195" customWidth="1"/>
    <col min="8456" max="8456" width="8.83203125" style="195" customWidth="1"/>
    <col min="8457" max="8457" width="11.25" style="195" customWidth="1"/>
    <col min="8458" max="8459" width="8.83203125" style="195" customWidth="1"/>
    <col min="8460" max="8460" width="10" style="195" customWidth="1"/>
    <col min="8461" max="8461" width="2.5" style="195" customWidth="1"/>
    <col min="8462" max="8467" width="10" style="195" customWidth="1"/>
    <col min="8468" max="8704" width="7.75" style="195"/>
    <col min="8705" max="8705" width="3" style="195" customWidth="1"/>
    <col min="8706" max="8706" width="2.25" style="195" customWidth="1"/>
    <col min="8707" max="8707" width="2.5" style="195" customWidth="1"/>
    <col min="8708" max="8710" width="8.83203125" style="195" customWidth="1"/>
    <col min="8711" max="8711" width="13.5" style="195" customWidth="1"/>
    <col min="8712" max="8712" width="8.83203125" style="195" customWidth="1"/>
    <col min="8713" max="8713" width="11.25" style="195" customWidth="1"/>
    <col min="8714" max="8715" width="8.83203125" style="195" customWidth="1"/>
    <col min="8716" max="8716" width="10" style="195" customWidth="1"/>
    <col min="8717" max="8717" width="2.5" style="195" customWidth="1"/>
    <col min="8718" max="8723" width="10" style="195" customWidth="1"/>
    <col min="8724" max="8960" width="7.75" style="195"/>
    <col min="8961" max="8961" width="3" style="195" customWidth="1"/>
    <col min="8962" max="8962" width="2.25" style="195" customWidth="1"/>
    <col min="8963" max="8963" width="2.5" style="195" customWidth="1"/>
    <col min="8964" max="8966" width="8.83203125" style="195" customWidth="1"/>
    <col min="8967" max="8967" width="13.5" style="195" customWidth="1"/>
    <col min="8968" max="8968" width="8.83203125" style="195" customWidth="1"/>
    <col min="8969" max="8969" width="11.25" style="195" customWidth="1"/>
    <col min="8970" max="8971" width="8.83203125" style="195" customWidth="1"/>
    <col min="8972" max="8972" width="10" style="195" customWidth="1"/>
    <col min="8973" max="8973" width="2.5" style="195" customWidth="1"/>
    <col min="8974" max="8979" width="10" style="195" customWidth="1"/>
    <col min="8980" max="9216" width="7.75" style="195"/>
    <col min="9217" max="9217" width="3" style="195" customWidth="1"/>
    <col min="9218" max="9218" width="2.25" style="195" customWidth="1"/>
    <col min="9219" max="9219" width="2.5" style="195" customWidth="1"/>
    <col min="9220" max="9222" width="8.83203125" style="195" customWidth="1"/>
    <col min="9223" max="9223" width="13.5" style="195" customWidth="1"/>
    <col min="9224" max="9224" width="8.83203125" style="195" customWidth="1"/>
    <col min="9225" max="9225" width="11.25" style="195" customWidth="1"/>
    <col min="9226" max="9227" width="8.83203125" style="195" customWidth="1"/>
    <col min="9228" max="9228" width="10" style="195" customWidth="1"/>
    <col min="9229" max="9229" width="2.5" style="195" customWidth="1"/>
    <col min="9230" max="9235" width="10" style="195" customWidth="1"/>
    <col min="9236" max="9472" width="7.75" style="195"/>
    <col min="9473" max="9473" width="3" style="195" customWidth="1"/>
    <col min="9474" max="9474" width="2.25" style="195" customWidth="1"/>
    <col min="9475" max="9475" width="2.5" style="195" customWidth="1"/>
    <col min="9476" max="9478" width="8.83203125" style="195" customWidth="1"/>
    <col min="9479" max="9479" width="13.5" style="195" customWidth="1"/>
    <col min="9480" max="9480" width="8.83203125" style="195" customWidth="1"/>
    <col min="9481" max="9481" width="11.25" style="195" customWidth="1"/>
    <col min="9482" max="9483" width="8.83203125" style="195" customWidth="1"/>
    <col min="9484" max="9484" width="10" style="195" customWidth="1"/>
    <col min="9485" max="9485" width="2.5" style="195" customWidth="1"/>
    <col min="9486" max="9491" width="10" style="195" customWidth="1"/>
    <col min="9492" max="9728" width="7.75" style="195"/>
    <col min="9729" max="9729" width="3" style="195" customWidth="1"/>
    <col min="9730" max="9730" width="2.25" style="195" customWidth="1"/>
    <col min="9731" max="9731" width="2.5" style="195" customWidth="1"/>
    <col min="9732" max="9734" width="8.83203125" style="195" customWidth="1"/>
    <col min="9735" max="9735" width="13.5" style="195" customWidth="1"/>
    <col min="9736" max="9736" width="8.83203125" style="195" customWidth="1"/>
    <col min="9737" max="9737" width="11.25" style="195" customWidth="1"/>
    <col min="9738" max="9739" width="8.83203125" style="195" customWidth="1"/>
    <col min="9740" max="9740" width="10" style="195" customWidth="1"/>
    <col min="9741" max="9741" width="2.5" style="195" customWidth="1"/>
    <col min="9742" max="9747" width="10" style="195" customWidth="1"/>
    <col min="9748" max="9984" width="7.75" style="195"/>
    <col min="9985" max="9985" width="3" style="195" customWidth="1"/>
    <col min="9986" max="9986" width="2.25" style="195" customWidth="1"/>
    <col min="9987" max="9987" width="2.5" style="195" customWidth="1"/>
    <col min="9988" max="9990" width="8.83203125" style="195" customWidth="1"/>
    <col min="9991" max="9991" width="13.5" style="195" customWidth="1"/>
    <col min="9992" max="9992" width="8.83203125" style="195" customWidth="1"/>
    <col min="9993" max="9993" width="11.25" style="195" customWidth="1"/>
    <col min="9994" max="9995" width="8.83203125" style="195" customWidth="1"/>
    <col min="9996" max="9996" width="10" style="195" customWidth="1"/>
    <col min="9997" max="9997" width="2.5" style="195" customWidth="1"/>
    <col min="9998" max="10003" width="10" style="195" customWidth="1"/>
    <col min="10004" max="10240" width="7.75" style="195"/>
    <col min="10241" max="10241" width="3" style="195" customWidth="1"/>
    <col min="10242" max="10242" width="2.25" style="195" customWidth="1"/>
    <col min="10243" max="10243" width="2.5" style="195" customWidth="1"/>
    <col min="10244" max="10246" width="8.83203125" style="195" customWidth="1"/>
    <col min="10247" max="10247" width="13.5" style="195" customWidth="1"/>
    <col min="10248" max="10248" width="8.83203125" style="195" customWidth="1"/>
    <col min="10249" max="10249" width="11.25" style="195" customWidth="1"/>
    <col min="10250" max="10251" width="8.83203125" style="195" customWidth="1"/>
    <col min="10252" max="10252" width="10" style="195" customWidth="1"/>
    <col min="10253" max="10253" width="2.5" style="195" customWidth="1"/>
    <col min="10254" max="10259" width="10" style="195" customWidth="1"/>
    <col min="10260" max="10496" width="7.75" style="195"/>
    <col min="10497" max="10497" width="3" style="195" customWidth="1"/>
    <col min="10498" max="10498" width="2.25" style="195" customWidth="1"/>
    <col min="10499" max="10499" width="2.5" style="195" customWidth="1"/>
    <col min="10500" max="10502" width="8.83203125" style="195" customWidth="1"/>
    <col min="10503" max="10503" width="13.5" style="195" customWidth="1"/>
    <col min="10504" max="10504" width="8.83203125" style="195" customWidth="1"/>
    <col min="10505" max="10505" width="11.25" style="195" customWidth="1"/>
    <col min="10506" max="10507" width="8.83203125" style="195" customWidth="1"/>
    <col min="10508" max="10508" width="10" style="195" customWidth="1"/>
    <col min="10509" max="10509" width="2.5" style="195" customWidth="1"/>
    <col min="10510" max="10515" width="10" style="195" customWidth="1"/>
    <col min="10516" max="10752" width="7.75" style="195"/>
    <col min="10753" max="10753" width="3" style="195" customWidth="1"/>
    <col min="10754" max="10754" width="2.25" style="195" customWidth="1"/>
    <col min="10755" max="10755" width="2.5" style="195" customWidth="1"/>
    <col min="10756" max="10758" width="8.83203125" style="195" customWidth="1"/>
    <col min="10759" max="10759" width="13.5" style="195" customWidth="1"/>
    <col min="10760" max="10760" width="8.83203125" style="195" customWidth="1"/>
    <col min="10761" max="10761" width="11.25" style="195" customWidth="1"/>
    <col min="10762" max="10763" width="8.83203125" style="195" customWidth="1"/>
    <col min="10764" max="10764" width="10" style="195" customWidth="1"/>
    <col min="10765" max="10765" width="2.5" style="195" customWidth="1"/>
    <col min="10766" max="10771" width="10" style="195" customWidth="1"/>
    <col min="10772" max="11008" width="7.75" style="195"/>
    <col min="11009" max="11009" width="3" style="195" customWidth="1"/>
    <col min="11010" max="11010" width="2.25" style="195" customWidth="1"/>
    <col min="11011" max="11011" width="2.5" style="195" customWidth="1"/>
    <col min="11012" max="11014" width="8.83203125" style="195" customWidth="1"/>
    <col min="11015" max="11015" width="13.5" style="195" customWidth="1"/>
    <col min="11016" max="11016" width="8.83203125" style="195" customWidth="1"/>
    <col min="11017" max="11017" width="11.25" style="195" customWidth="1"/>
    <col min="11018" max="11019" width="8.83203125" style="195" customWidth="1"/>
    <col min="11020" max="11020" width="10" style="195" customWidth="1"/>
    <col min="11021" max="11021" width="2.5" style="195" customWidth="1"/>
    <col min="11022" max="11027" width="10" style="195" customWidth="1"/>
    <col min="11028" max="11264" width="7.75" style="195"/>
    <col min="11265" max="11265" width="3" style="195" customWidth="1"/>
    <col min="11266" max="11266" width="2.25" style="195" customWidth="1"/>
    <col min="11267" max="11267" width="2.5" style="195" customWidth="1"/>
    <col min="11268" max="11270" width="8.83203125" style="195" customWidth="1"/>
    <col min="11271" max="11271" width="13.5" style="195" customWidth="1"/>
    <col min="11272" max="11272" width="8.83203125" style="195" customWidth="1"/>
    <col min="11273" max="11273" width="11.25" style="195" customWidth="1"/>
    <col min="11274" max="11275" width="8.83203125" style="195" customWidth="1"/>
    <col min="11276" max="11276" width="10" style="195" customWidth="1"/>
    <col min="11277" max="11277" width="2.5" style="195" customWidth="1"/>
    <col min="11278" max="11283" width="10" style="195" customWidth="1"/>
    <col min="11284" max="11520" width="7.75" style="195"/>
    <col min="11521" max="11521" width="3" style="195" customWidth="1"/>
    <col min="11522" max="11522" width="2.25" style="195" customWidth="1"/>
    <col min="11523" max="11523" width="2.5" style="195" customWidth="1"/>
    <col min="11524" max="11526" width="8.83203125" style="195" customWidth="1"/>
    <col min="11527" max="11527" width="13.5" style="195" customWidth="1"/>
    <col min="11528" max="11528" width="8.83203125" style="195" customWidth="1"/>
    <col min="11529" max="11529" width="11.25" style="195" customWidth="1"/>
    <col min="11530" max="11531" width="8.83203125" style="195" customWidth="1"/>
    <col min="11532" max="11532" width="10" style="195" customWidth="1"/>
    <col min="11533" max="11533" width="2.5" style="195" customWidth="1"/>
    <col min="11534" max="11539" width="10" style="195" customWidth="1"/>
    <col min="11540" max="11776" width="7.75" style="195"/>
    <col min="11777" max="11777" width="3" style="195" customWidth="1"/>
    <col min="11778" max="11778" width="2.25" style="195" customWidth="1"/>
    <col min="11779" max="11779" width="2.5" style="195" customWidth="1"/>
    <col min="11780" max="11782" width="8.83203125" style="195" customWidth="1"/>
    <col min="11783" max="11783" width="13.5" style="195" customWidth="1"/>
    <col min="11784" max="11784" width="8.83203125" style="195" customWidth="1"/>
    <col min="11785" max="11785" width="11.25" style="195" customWidth="1"/>
    <col min="11786" max="11787" width="8.83203125" style="195" customWidth="1"/>
    <col min="11788" max="11788" width="10" style="195" customWidth="1"/>
    <col min="11789" max="11789" width="2.5" style="195" customWidth="1"/>
    <col min="11790" max="11795" width="10" style="195" customWidth="1"/>
    <col min="11796" max="12032" width="7.75" style="195"/>
    <col min="12033" max="12033" width="3" style="195" customWidth="1"/>
    <col min="12034" max="12034" width="2.25" style="195" customWidth="1"/>
    <col min="12035" max="12035" width="2.5" style="195" customWidth="1"/>
    <col min="12036" max="12038" width="8.83203125" style="195" customWidth="1"/>
    <col min="12039" max="12039" width="13.5" style="195" customWidth="1"/>
    <col min="12040" max="12040" width="8.83203125" style="195" customWidth="1"/>
    <col min="12041" max="12041" width="11.25" style="195" customWidth="1"/>
    <col min="12042" max="12043" width="8.83203125" style="195" customWidth="1"/>
    <col min="12044" max="12044" width="10" style="195" customWidth="1"/>
    <col min="12045" max="12045" width="2.5" style="195" customWidth="1"/>
    <col min="12046" max="12051" width="10" style="195" customWidth="1"/>
    <col min="12052" max="12288" width="7.75" style="195"/>
    <col min="12289" max="12289" width="3" style="195" customWidth="1"/>
    <col min="12290" max="12290" width="2.25" style="195" customWidth="1"/>
    <col min="12291" max="12291" width="2.5" style="195" customWidth="1"/>
    <col min="12292" max="12294" width="8.83203125" style="195" customWidth="1"/>
    <col min="12295" max="12295" width="13.5" style="195" customWidth="1"/>
    <col min="12296" max="12296" width="8.83203125" style="195" customWidth="1"/>
    <col min="12297" max="12297" width="11.25" style="195" customWidth="1"/>
    <col min="12298" max="12299" width="8.83203125" style="195" customWidth="1"/>
    <col min="12300" max="12300" width="10" style="195" customWidth="1"/>
    <col min="12301" max="12301" width="2.5" style="195" customWidth="1"/>
    <col min="12302" max="12307" width="10" style="195" customWidth="1"/>
    <col min="12308" max="12544" width="7.75" style="195"/>
    <col min="12545" max="12545" width="3" style="195" customWidth="1"/>
    <col min="12546" max="12546" width="2.25" style="195" customWidth="1"/>
    <col min="12547" max="12547" width="2.5" style="195" customWidth="1"/>
    <col min="12548" max="12550" width="8.83203125" style="195" customWidth="1"/>
    <col min="12551" max="12551" width="13.5" style="195" customWidth="1"/>
    <col min="12552" max="12552" width="8.83203125" style="195" customWidth="1"/>
    <col min="12553" max="12553" width="11.25" style="195" customWidth="1"/>
    <col min="12554" max="12555" width="8.83203125" style="195" customWidth="1"/>
    <col min="12556" max="12556" width="10" style="195" customWidth="1"/>
    <col min="12557" max="12557" width="2.5" style="195" customWidth="1"/>
    <col min="12558" max="12563" width="10" style="195" customWidth="1"/>
    <col min="12564" max="12800" width="7.75" style="195"/>
    <col min="12801" max="12801" width="3" style="195" customWidth="1"/>
    <col min="12802" max="12802" width="2.25" style="195" customWidth="1"/>
    <col min="12803" max="12803" width="2.5" style="195" customWidth="1"/>
    <col min="12804" max="12806" width="8.83203125" style="195" customWidth="1"/>
    <col min="12807" max="12807" width="13.5" style="195" customWidth="1"/>
    <col min="12808" max="12808" width="8.83203125" style="195" customWidth="1"/>
    <col min="12809" max="12809" width="11.25" style="195" customWidth="1"/>
    <col min="12810" max="12811" width="8.83203125" style="195" customWidth="1"/>
    <col min="12812" max="12812" width="10" style="195" customWidth="1"/>
    <col min="12813" max="12813" width="2.5" style="195" customWidth="1"/>
    <col min="12814" max="12819" width="10" style="195" customWidth="1"/>
    <col min="12820" max="13056" width="7.75" style="195"/>
    <col min="13057" max="13057" width="3" style="195" customWidth="1"/>
    <col min="13058" max="13058" width="2.25" style="195" customWidth="1"/>
    <col min="13059" max="13059" width="2.5" style="195" customWidth="1"/>
    <col min="13060" max="13062" width="8.83203125" style="195" customWidth="1"/>
    <col min="13063" max="13063" width="13.5" style="195" customWidth="1"/>
    <col min="13064" max="13064" width="8.83203125" style="195" customWidth="1"/>
    <col min="13065" max="13065" width="11.25" style="195" customWidth="1"/>
    <col min="13066" max="13067" width="8.83203125" style="195" customWidth="1"/>
    <col min="13068" max="13068" width="10" style="195" customWidth="1"/>
    <col min="13069" max="13069" width="2.5" style="195" customWidth="1"/>
    <col min="13070" max="13075" width="10" style="195" customWidth="1"/>
    <col min="13076" max="13312" width="7.75" style="195"/>
    <col min="13313" max="13313" width="3" style="195" customWidth="1"/>
    <col min="13314" max="13314" width="2.25" style="195" customWidth="1"/>
    <col min="13315" max="13315" width="2.5" style="195" customWidth="1"/>
    <col min="13316" max="13318" width="8.83203125" style="195" customWidth="1"/>
    <col min="13319" max="13319" width="13.5" style="195" customWidth="1"/>
    <col min="13320" max="13320" width="8.83203125" style="195" customWidth="1"/>
    <col min="13321" max="13321" width="11.25" style="195" customWidth="1"/>
    <col min="13322" max="13323" width="8.83203125" style="195" customWidth="1"/>
    <col min="13324" max="13324" width="10" style="195" customWidth="1"/>
    <col min="13325" max="13325" width="2.5" style="195" customWidth="1"/>
    <col min="13326" max="13331" width="10" style="195" customWidth="1"/>
    <col min="13332" max="13568" width="7.75" style="195"/>
    <col min="13569" max="13569" width="3" style="195" customWidth="1"/>
    <col min="13570" max="13570" width="2.25" style="195" customWidth="1"/>
    <col min="13571" max="13571" width="2.5" style="195" customWidth="1"/>
    <col min="13572" max="13574" width="8.83203125" style="195" customWidth="1"/>
    <col min="13575" max="13575" width="13.5" style="195" customWidth="1"/>
    <col min="13576" max="13576" width="8.83203125" style="195" customWidth="1"/>
    <col min="13577" max="13577" width="11.25" style="195" customWidth="1"/>
    <col min="13578" max="13579" width="8.83203125" style="195" customWidth="1"/>
    <col min="13580" max="13580" width="10" style="195" customWidth="1"/>
    <col min="13581" max="13581" width="2.5" style="195" customWidth="1"/>
    <col min="13582" max="13587" width="10" style="195" customWidth="1"/>
    <col min="13588" max="13824" width="7.75" style="195"/>
    <col min="13825" max="13825" width="3" style="195" customWidth="1"/>
    <col min="13826" max="13826" width="2.25" style="195" customWidth="1"/>
    <col min="13827" max="13827" width="2.5" style="195" customWidth="1"/>
    <col min="13828" max="13830" width="8.83203125" style="195" customWidth="1"/>
    <col min="13831" max="13831" width="13.5" style="195" customWidth="1"/>
    <col min="13832" max="13832" width="8.83203125" style="195" customWidth="1"/>
    <col min="13833" max="13833" width="11.25" style="195" customWidth="1"/>
    <col min="13834" max="13835" width="8.83203125" style="195" customWidth="1"/>
    <col min="13836" max="13836" width="10" style="195" customWidth="1"/>
    <col min="13837" max="13837" width="2.5" style="195" customWidth="1"/>
    <col min="13838" max="13843" width="10" style="195" customWidth="1"/>
    <col min="13844" max="14080" width="7.75" style="195"/>
    <col min="14081" max="14081" width="3" style="195" customWidth="1"/>
    <col min="14082" max="14082" width="2.25" style="195" customWidth="1"/>
    <col min="14083" max="14083" width="2.5" style="195" customWidth="1"/>
    <col min="14084" max="14086" width="8.83203125" style="195" customWidth="1"/>
    <col min="14087" max="14087" width="13.5" style="195" customWidth="1"/>
    <col min="14088" max="14088" width="8.83203125" style="195" customWidth="1"/>
    <col min="14089" max="14089" width="11.25" style="195" customWidth="1"/>
    <col min="14090" max="14091" width="8.83203125" style="195" customWidth="1"/>
    <col min="14092" max="14092" width="10" style="195" customWidth="1"/>
    <col min="14093" max="14093" width="2.5" style="195" customWidth="1"/>
    <col min="14094" max="14099" width="10" style="195" customWidth="1"/>
    <col min="14100" max="14336" width="7.75" style="195"/>
    <col min="14337" max="14337" width="3" style="195" customWidth="1"/>
    <col min="14338" max="14338" width="2.25" style="195" customWidth="1"/>
    <col min="14339" max="14339" width="2.5" style="195" customWidth="1"/>
    <col min="14340" max="14342" width="8.83203125" style="195" customWidth="1"/>
    <col min="14343" max="14343" width="13.5" style="195" customWidth="1"/>
    <col min="14344" max="14344" width="8.83203125" style="195" customWidth="1"/>
    <col min="14345" max="14345" width="11.25" style="195" customWidth="1"/>
    <col min="14346" max="14347" width="8.83203125" style="195" customWidth="1"/>
    <col min="14348" max="14348" width="10" style="195" customWidth="1"/>
    <col min="14349" max="14349" width="2.5" style="195" customWidth="1"/>
    <col min="14350" max="14355" width="10" style="195" customWidth="1"/>
    <col min="14356" max="14592" width="7.75" style="195"/>
    <col min="14593" max="14593" width="3" style="195" customWidth="1"/>
    <col min="14594" max="14594" width="2.25" style="195" customWidth="1"/>
    <col min="14595" max="14595" width="2.5" style="195" customWidth="1"/>
    <col min="14596" max="14598" width="8.83203125" style="195" customWidth="1"/>
    <col min="14599" max="14599" width="13.5" style="195" customWidth="1"/>
    <col min="14600" max="14600" width="8.83203125" style="195" customWidth="1"/>
    <col min="14601" max="14601" width="11.25" style="195" customWidth="1"/>
    <col min="14602" max="14603" width="8.83203125" style="195" customWidth="1"/>
    <col min="14604" max="14604" width="10" style="195" customWidth="1"/>
    <col min="14605" max="14605" width="2.5" style="195" customWidth="1"/>
    <col min="14606" max="14611" width="10" style="195" customWidth="1"/>
    <col min="14612" max="14848" width="7.75" style="195"/>
    <col min="14849" max="14849" width="3" style="195" customWidth="1"/>
    <col min="14850" max="14850" width="2.25" style="195" customWidth="1"/>
    <col min="14851" max="14851" width="2.5" style="195" customWidth="1"/>
    <col min="14852" max="14854" width="8.83203125" style="195" customWidth="1"/>
    <col min="14855" max="14855" width="13.5" style="195" customWidth="1"/>
    <col min="14856" max="14856" width="8.83203125" style="195" customWidth="1"/>
    <col min="14857" max="14857" width="11.25" style="195" customWidth="1"/>
    <col min="14858" max="14859" width="8.83203125" style="195" customWidth="1"/>
    <col min="14860" max="14860" width="10" style="195" customWidth="1"/>
    <col min="14861" max="14861" width="2.5" style="195" customWidth="1"/>
    <col min="14862" max="14867" width="10" style="195" customWidth="1"/>
    <col min="14868" max="15104" width="7.75" style="195"/>
    <col min="15105" max="15105" width="3" style="195" customWidth="1"/>
    <col min="15106" max="15106" width="2.25" style="195" customWidth="1"/>
    <col min="15107" max="15107" width="2.5" style="195" customWidth="1"/>
    <col min="15108" max="15110" width="8.83203125" style="195" customWidth="1"/>
    <col min="15111" max="15111" width="13.5" style="195" customWidth="1"/>
    <col min="15112" max="15112" width="8.83203125" style="195" customWidth="1"/>
    <col min="15113" max="15113" width="11.25" style="195" customWidth="1"/>
    <col min="15114" max="15115" width="8.83203125" style="195" customWidth="1"/>
    <col min="15116" max="15116" width="10" style="195" customWidth="1"/>
    <col min="15117" max="15117" width="2.5" style="195" customWidth="1"/>
    <col min="15118" max="15123" width="10" style="195" customWidth="1"/>
    <col min="15124" max="15360" width="7.75" style="195"/>
    <col min="15361" max="15361" width="3" style="195" customWidth="1"/>
    <col min="15362" max="15362" width="2.25" style="195" customWidth="1"/>
    <col min="15363" max="15363" width="2.5" style="195" customWidth="1"/>
    <col min="15364" max="15366" width="8.83203125" style="195" customWidth="1"/>
    <col min="15367" max="15367" width="13.5" style="195" customWidth="1"/>
    <col min="15368" max="15368" width="8.83203125" style="195" customWidth="1"/>
    <col min="15369" max="15369" width="11.25" style="195" customWidth="1"/>
    <col min="15370" max="15371" width="8.83203125" style="195" customWidth="1"/>
    <col min="15372" max="15372" width="10" style="195" customWidth="1"/>
    <col min="15373" max="15373" width="2.5" style="195" customWidth="1"/>
    <col min="15374" max="15379" width="10" style="195" customWidth="1"/>
    <col min="15380" max="15616" width="7.75" style="195"/>
    <col min="15617" max="15617" width="3" style="195" customWidth="1"/>
    <col min="15618" max="15618" width="2.25" style="195" customWidth="1"/>
    <col min="15619" max="15619" width="2.5" style="195" customWidth="1"/>
    <col min="15620" max="15622" width="8.83203125" style="195" customWidth="1"/>
    <col min="15623" max="15623" width="13.5" style="195" customWidth="1"/>
    <col min="15624" max="15624" width="8.83203125" style="195" customWidth="1"/>
    <col min="15625" max="15625" width="11.25" style="195" customWidth="1"/>
    <col min="15626" max="15627" width="8.83203125" style="195" customWidth="1"/>
    <col min="15628" max="15628" width="10" style="195" customWidth="1"/>
    <col min="15629" max="15629" width="2.5" style="195" customWidth="1"/>
    <col min="15630" max="15635" width="10" style="195" customWidth="1"/>
    <col min="15636" max="15872" width="7.75" style="195"/>
    <col min="15873" max="15873" width="3" style="195" customWidth="1"/>
    <col min="15874" max="15874" width="2.25" style="195" customWidth="1"/>
    <col min="15875" max="15875" width="2.5" style="195" customWidth="1"/>
    <col min="15876" max="15878" width="8.83203125" style="195" customWidth="1"/>
    <col min="15879" max="15879" width="13.5" style="195" customWidth="1"/>
    <col min="15880" max="15880" width="8.83203125" style="195" customWidth="1"/>
    <col min="15881" max="15881" width="11.25" style="195" customWidth="1"/>
    <col min="15882" max="15883" width="8.83203125" style="195" customWidth="1"/>
    <col min="15884" max="15884" width="10" style="195" customWidth="1"/>
    <col min="15885" max="15885" width="2.5" style="195" customWidth="1"/>
    <col min="15886" max="15891" width="10" style="195" customWidth="1"/>
    <col min="15892" max="16128" width="7.75" style="195"/>
    <col min="16129" max="16129" width="3" style="195" customWidth="1"/>
    <col min="16130" max="16130" width="2.25" style="195" customWidth="1"/>
    <col min="16131" max="16131" width="2.5" style="195" customWidth="1"/>
    <col min="16132" max="16134" width="8.83203125" style="195" customWidth="1"/>
    <col min="16135" max="16135" width="13.5" style="195" customWidth="1"/>
    <col min="16136" max="16136" width="8.83203125" style="195" customWidth="1"/>
    <col min="16137" max="16137" width="11.25" style="195" customWidth="1"/>
    <col min="16138" max="16139" width="8.83203125" style="195" customWidth="1"/>
    <col min="16140" max="16140" width="10" style="195" customWidth="1"/>
    <col min="16141" max="16141" width="2.5" style="195" customWidth="1"/>
    <col min="16142" max="16147" width="10" style="195" customWidth="1"/>
    <col min="16148" max="16384" width="7.75" style="195"/>
  </cols>
  <sheetData>
    <row r="1" spans="1:27" s="172" customFormat="1" ht="16.5" customHeight="1">
      <c r="N1" s="173" t="s">
        <v>390</v>
      </c>
    </row>
    <row r="2" spans="1:27" s="176" customFormat="1" ht="19.5" customHeight="1">
      <c r="A2" s="174" t="s">
        <v>462</v>
      </c>
      <c r="B2" s="173"/>
      <c r="C2" s="173"/>
      <c r="D2" s="173"/>
      <c r="E2" s="173"/>
      <c r="F2" s="173"/>
      <c r="G2" s="173"/>
      <c r="H2" s="173"/>
      <c r="I2" s="173"/>
      <c r="J2" s="173"/>
      <c r="K2" s="171" t="str">
        <f>'SP10-1'!L2</f>
        <v>Spreadsheet released 14-Apr-2023</v>
      </c>
      <c r="L2" s="173"/>
      <c r="M2" s="173"/>
      <c r="N2" s="175" t="s">
        <v>392</v>
      </c>
      <c r="O2" s="173"/>
      <c r="P2" s="173"/>
      <c r="Q2" s="173"/>
      <c r="R2" s="173"/>
      <c r="S2" s="173"/>
      <c r="T2" s="173"/>
      <c r="U2" s="173"/>
      <c r="V2" s="173"/>
      <c r="W2" s="173"/>
      <c r="X2" s="173"/>
      <c r="Y2" s="173"/>
      <c r="Z2" s="173"/>
      <c r="AA2" s="173"/>
    </row>
    <row r="3" spans="1:27" s="172" customFormat="1" ht="11.25" customHeight="1">
      <c r="A3" s="177" t="s">
        <v>471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s="176" customFormat="1" ht="34.5" customHeight="1">
      <c r="A4" s="174"/>
      <c r="B4" s="476" t="s">
        <v>472</v>
      </c>
      <c r="C4" s="476"/>
      <c r="D4" s="476"/>
      <c r="E4" s="476"/>
      <c r="F4" s="476"/>
      <c r="G4" s="476"/>
      <c r="H4" s="476"/>
      <c r="I4" s="476"/>
      <c r="J4" s="476"/>
      <c r="K4" s="476"/>
      <c r="L4" s="476"/>
      <c r="M4" s="476"/>
      <c r="N4" s="173"/>
      <c r="O4" s="173"/>
      <c r="P4" s="173"/>
      <c r="Q4" s="173"/>
      <c r="R4" s="173"/>
      <c r="S4" s="173"/>
      <c r="T4" s="173"/>
      <c r="U4" s="173"/>
      <c r="V4" s="173"/>
      <c r="W4" s="173"/>
      <c r="X4" s="173"/>
      <c r="Y4" s="173"/>
      <c r="Z4" s="173"/>
      <c r="AA4" s="173"/>
    </row>
    <row r="5" spans="1:27" s="172" customFormat="1" ht="11.25" customHeight="1">
      <c r="A5" s="19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row>
    <row r="6" spans="1:27" s="173" customFormat="1" ht="3.75" customHeight="1">
      <c r="A6" s="236"/>
      <c r="B6" s="237"/>
      <c r="C6" s="237"/>
      <c r="D6" s="237"/>
      <c r="E6" s="237"/>
      <c r="F6" s="237"/>
      <c r="G6" s="237"/>
      <c r="H6" s="237"/>
      <c r="I6" s="237"/>
      <c r="J6" s="237"/>
      <c r="K6" s="237"/>
      <c r="L6" s="237"/>
      <c r="M6" s="237"/>
    </row>
    <row r="7" spans="1:27" s="196" customFormat="1" ht="13.5" customHeight="1">
      <c r="A7" s="244">
        <v>1</v>
      </c>
      <c r="B7" s="477" t="s">
        <v>473</v>
      </c>
      <c r="C7" s="477"/>
      <c r="D7" s="477"/>
      <c r="E7" s="477"/>
      <c r="F7" s="477"/>
      <c r="G7" s="477"/>
      <c r="H7" s="477"/>
      <c r="I7" s="477"/>
      <c r="J7" s="251"/>
      <c r="K7" s="478"/>
      <c r="L7" s="478"/>
      <c r="M7" s="237"/>
      <c r="N7" s="173"/>
      <c r="O7" s="409" t="s">
        <v>474</v>
      </c>
      <c r="P7" s="410"/>
      <c r="Q7" s="410"/>
      <c r="R7" s="410"/>
      <c r="S7" s="410"/>
      <c r="T7" s="410"/>
      <c r="U7" s="410"/>
      <c r="V7" s="411"/>
      <c r="W7" s="173"/>
      <c r="X7" s="173"/>
      <c r="Y7" s="173"/>
      <c r="Z7" s="173"/>
      <c r="AA7" s="173"/>
    </row>
    <row r="8" spans="1:27" s="196" customFormat="1" ht="13.5" customHeight="1">
      <c r="A8" s="244">
        <v>2</v>
      </c>
      <c r="B8" s="477" t="s">
        <v>475</v>
      </c>
      <c r="C8" s="477"/>
      <c r="D8" s="477"/>
      <c r="E8" s="477"/>
      <c r="F8" s="477"/>
      <c r="G8" s="477"/>
      <c r="H8" s="477"/>
      <c r="I8" s="477"/>
      <c r="J8" s="251"/>
      <c r="K8" s="430"/>
      <c r="L8" s="430"/>
      <c r="M8" s="237"/>
      <c r="N8" s="173"/>
      <c r="O8" s="479"/>
      <c r="P8" s="480"/>
      <c r="Q8" s="480"/>
      <c r="R8" s="480"/>
      <c r="S8" s="480"/>
      <c r="T8" s="480"/>
      <c r="U8" s="480"/>
      <c r="V8" s="481"/>
      <c r="W8" s="173"/>
      <c r="X8" s="173"/>
      <c r="Y8" s="173"/>
      <c r="Z8" s="173"/>
      <c r="AA8" s="173"/>
    </row>
    <row r="9" spans="1:27" s="196" customFormat="1" ht="13.5" customHeight="1">
      <c r="A9" s="244">
        <v>3</v>
      </c>
      <c r="B9" s="477" t="s">
        <v>476</v>
      </c>
      <c r="C9" s="477"/>
      <c r="D9" s="477"/>
      <c r="E9" s="477"/>
      <c r="F9" s="477"/>
      <c r="G9" s="477"/>
      <c r="H9" s="477"/>
      <c r="I9" s="477"/>
      <c r="J9" s="251"/>
      <c r="K9" s="482">
        <f>'SP10-1'!I41</f>
        <v>0</v>
      </c>
      <c r="L9" s="483"/>
      <c r="M9" s="237"/>
      <c r="N9" s="173"/>
      <c r="O9" s="412"/>
      <c r="P9" s="413"/>
      <c r="Q9" s="413"/>
      <c r="R9" s="413"/>
      <c r="S9" s="413"/>
      <c r="T9" s="413"/>
      <c r="U9" s="413"/>
      <c r="V9" s="414"/>
      <c r="W9" s="173"/>
      <c r="X9" s="173"/>
      <c r="Y9" s="173"/>
      <c r="Z9" s="173"/>
      <c r="AA9" s="173"/>
    </row>
    <row r="10" spans="1:27" s="196" customFormat="1" ht="13.5" customHeight="1">
      <c r="A10" s="244">
        <v>4</v>
      </c>
      <c r="B10" s="477" t="s">
        <v>477</v>
      </c>
      <c r="C10" s="477"/>
      <c r="D10" s="477"/>
      <c r="E10" s="477"/>
      <c r="F10" s="477"/>
      <c r="G10" s="477"/>
      <c r="H10" s="477"/>
      <c r="I10" s="477"/>
      <c r="J10" s="251"/>
      <c r="K10" s="484"/>
      <c r="L10" s="484"/>
      <c r="M10" s="237"/>
      <c r="N10" s="173"/>
      <c r="O10" s="173"/>
      <c r="P10" s="173"/>
      <c r="Q10" s="173"/>
      <c r="R10" s="173"/>
      <c r="S10" s="173"/>
      <c r="T10" s="173"/>
      <c r="U10" s="173"/>
      <c r="V10" s="173"/>
      <c r="W10" s="173"/>
      <c r="X10" s="173"/>
      <c r="Y10" s="173"/>
      <c r="Z10" s="173"/>
      <c r="AA10" s="173"/>
    </row>
    <row r="11" spans="1:27" s="196" customFormat="1" ht="13.5" customHeight="1">
      <c r="A11" s="244">
        <v>5</v>
      </c>
      <c r="B11" s="477" t="s">
        <v>478</v>
      </c>
      <c r="C11" s="477"/>
      <c r="D11" s="477"/>
      <c r="E11" s="477"/>
      <c r="F11" s="477"/>
      <c r="G11" s="477"/>
      <c r="H11" s="477"/>
      <c r="I11" s="477"/>
      <c r="J11" s="251"/>
      <c r="K11" s="430"/>
      <c r="L11" s="430"/>
      <c r="M11" s="237"/>
      <c r="N11" s="173"/>
      <c r="O11" s="173"/>
      <c r="P11" s="173"/>
      <c r="Q11" s="173"/>
      <c r="R11" s="173"/>
      <c r="S11" s="173"/>
      <c r="T11" s="173"/>
      <c r="U11" s="173"/>
      <c r="V11" s="173"/>
      <c r="W11" s="173"/>
      <c r="X11" s="173"/>
      <c r="Y11" s="173"/>
      <c r="Z11" s="173"/>
      <c r="AA11" s="173"/>
    </row>
    <row r="12" spans="1:27" s="196" customFormat="1" ht="13.5" customHeight="1">
      <c r="A12" s="244">
        <v>6</v>
      </c>
      <c r="B12" s="477" t="s">
        <v>479</v>
      </c>
      <c r="C12" s="477"/>
      <c r="D12" s="477"/>
      <c r="E12" s="477"/>
      <c r="F12" s="477"/>
      <c r="G12" s="477"/>
      <c r="H12" s="477"/>
      <c r="I12" s="477"/>
      <c r="J12" s="251"/>
      <c r="K12" s="425"/>
      <c r="L12" s="425"/>
      <c r="M12" s="237"/>
      <c r="N12" s="173"/>
      <c r="O12" s="173"/>
      <c r="P12" s="173"/>
      <c r="Q12" s="173"/>
      <c r="R12" s="173"/>
      <c r="S12" s="173"/>
      <c r="T12" s="173"/>
      <c r="U12" s="173"/>
      <c r="V12" s="173"/>
      <c r="W12" s="173"/>
      <c r="X12" s="173"/>
      <c r="Y12" s="173"/>
      <c r="Z12" s="173"/>
      <c r="AA12" s="173"/>
    </row>
    <row r="13" spans="1:27" s="196" customFormat="1" ht="13.5" customHeight="1">
      <c r="A13" s="244">
        <v>7</v>
      </c>
      <c r="B13" s="477" t="s">
        <v>480</v>
      </c>
      <c r="C13" s="477"/>
      <c r="D13" s="477"/>
      <c r="E13" s="477"/>
      <c r="F13" s="477"/>
      <c r="G13" s="477"/>
      <c r="H13" s="477"/>
      <c r="I13" s="477"/>
      <c r="J13" s="251"/>
      <c r="K13" s="484"/>
      <c r="L13" s="484"/>
      <c r="M13" s="237"/>
      <c r="N13" s="173"/>
      <c r="O13" s="173"/>
      <c r="P13" s="173"/>
      <c r="Q13" s="173"/>
      <c r="R13" s="173"/>
      <c r="S13" s="173"/>
      <c r="T13" s="173"/>
      <c r="U13" s="173"/>
      <c r="V13" s="173"/>
      <c r="W13" s="173"/>
      <c r="X13" s="173"/>
      <c r="Y13" s="173"/>
      <c r="Z13" s="173"/>
      <c r="AA13" s="173"/>
    </row>
    <row r="14" spans="1:27" s="196" customFormat="1" ht="3" customHeight="1">
      <c r="A14" s="236"/>
      <c r="B14" s="251"/>
      <c r="C14" s="251"/>
      <c r="D14" s="251"/>
      <c r="E14" s="251"/>
      <c r="F14" s="251"/>
      <c r="G14" s="251"/>
      <c r="H14" s="251"/>
      <c r="I14" s="251"/>
      <c r="J14" s="251"/>
      <c r="K14" s="251"/>
      <c r="L14" s="251"/>
      <c r="M14" s="237"/>
      <c r="N14" s="173"/>
      <c r="O14" s="173"/>
      <c r="P14" s="173"/>
      <c r="Q14" s="173"/>
      <c r="R14" s="173"/>
      <c r="S14" s="173"/>
      <c r="T14" s="173"/>
      <c r="U14" s="173"/>
      <c r="V14" s="183"/>
      <c r="W14" s="173"/>
      <c r="X14" s="173"/>
      <c r="Y14" s="173"/>
      <c r="Z14" s="173"/>
      <c r="AA14" s="173"/>
    </row>
    <row r="15" spans="1:27" s="196" customFormat="1" ht="53.25" customHeight="1">
      <c r="A15" s="236"/>
      <c r="B15" s="486" t="s">
        <v>481</v>
      </c>
      <c r="C15" s="486"/>
      <c r="D15" s="259" t="s">
        <v>482</v>
      </c>
      <c r="E15" s="259" t="s">
        <v>483</v>
      </c>
      <c r="F15" s="259" t="s">
        <v>484</v>
      </c>
      <c r="G15" s="259" t="s">
        <v>485</v>
      </c>
      <c r="H15" s="259" t="s">
        <v>486</v>
      </c>
      <c r="I15" s="259" t="s">
        <v>487</v>
      </c>
      <c r="J15" s="259" t="s">
        <v>488</v>
      </c>
      <c r="K15" s="259" t="s">
        <v>489</v>
      </c>
      <c r="L15" s="259" t="s">
        <v>490</v>
      </c>
      <c r="M15" s="264"/>
      <c r="N15" s="197"/>
      <c r="O15" s="197"/>
      <c r="P15" s="197"/>
      <c r="Q15" s="197"/>
      <c r="R15" s="197"/>
      <c r="S15" s="173"/>
      <c r="T15" s="173"/>
      <c r="U15" s="173"/>
      <c r="V15" s="173"/>
      <c r="W15" s="173"/>
      <c r="X15" s="173"/>
      <c r="Y15" s="173"/>
      <c r="Z15" s="173"/>
      <c r="AA15" s="173"/>
    </row>
    <row r="16" spans="1:27" s="196" customFormat="1" ht="13.5" customHeight="1">
      <c r="A16" s="236"/>
      <c r="B16" s="485">
        <v>1</v>
      </c>
      <c r="C16" s="485"/>
      <c r="D16" s="261"/>
      <c r="E16" s="261"/>
      <c r="F16" s="261"/>
      <c r="G16" s="263">
        <f>IF(B16="n/a",,(((K$11*K$12)-(K$8*K$9))*((1+K$13-K$10)^(B16-1))+F16))</f>
        <v>0</v>
      </c>
      <c r="H16" s="261"/>
      <c r="I16" s="263">
        <f>(G16+H16)-(D16+E16)</f>
        <v>0</v>
      </c>
      <c r="J16" s="262">
        <f>IF(B16="n/a",,(1/(1+$K$7)^B16))</f>
        <v>1</v>
      </c>
      <c r="K16" s="263">
        <f>I16*J16</f>
        <v>0</v>
      </c>
      <c r="L16" s="263">
        <f>H16*J16</f>
        <v>0</v>
      </c>
      <c r="M16" s="237"/>
      <c r="N16" s="173"/>
      <c r="O16" s="173"/>
      <c r="P16" s="173"/>
      <c r="Q16" s="198"/>
      <c r="R16" s="173"/>
      <c r="S16" s="173"/>
      <c r="T16" s="173"/>
      <c r="U16" s="173"/>
      <c r="V16" s="173"/>
      <c r="W16" s="173"/>
      <c r="X16" s="173"/>
      <c r="Y16" s="173"/>
      <c r="Z16" s="173"/>
      <c r="AA16" s="173"/>
    </row>
    <row r="17" spans="1:27" s="196" customFormat="1" ht="13.5" customHeight="1">
      <c r="A17" s="236"/>
      <c r="B17" s="485">
        <v>2</v>
      </c>
      <c r="C17" s="485"/>
      <c r="D17" s="261"/>
      <c r="E17" s="261"/>
      <c r="F17" s="261"/>
      <c r="G17" s="263">
        <f>IF(B17="n/a",,(((K$11*K$12)-(K$8*K$9))*(1+(K$13-K$10)*(B17-2))+F17))</f>
        <v>0</v>
      </c>
      <c r="H17" s="261"/>
      <c r="I17" s="263">
        <f t="shared" ref="I17:I55" si="0">(G17+H17)-(D17+E17)</f>
        <v>0</v>
      </c>
      <c r="J17" s="262">
        <f t="shared" ref="J17:J55" si="1">IF(B17="n/a",,(1/(1+$K$7)^B17))</f>
        <v>1</v>
      </c>
      <c r="K17" s="263">
        <f t="shared" ref="K17:K55" si="2">I17*J17</f>
        <v>0</v>
      </c>
      <c r="L17" s="263">
        <f t="shared" ref="L17:L55" si="3">H17*J17</f>
        <v>0</v>
      </c>
      <c r="M17" s="237"/>
      <c r="N17" s="173"/>
      <c r="O17" s="173"/>
      <c r="P17" s="173"/>
      <c r="Q17" s="198"/>
      <c r="R17" s="173"/>
      <c r="S17" s="173"/>
      <c r="T17" s="173"/>
      <c r="U17" s="173"/>
      <c r="V17" s="173"/>
      <c r="W17" s="173"/>
      <c r="X17" s="173"/>
      <c r="Y17" s="173"/>
      <c r="Z17" s="173"/>
      <c r="AA17" s="173"/>
    </row>
    <row r="18" spans="1:27" s="196" customFormat="1" ht="13.5" customHeight="1">
      <c r="A18" s="236"/>
      <c r="B18" s="485">
        <v>3</v>
      </c>
      <c r="C18" s="485"/>
      <c r="D18" s="261"/>
      <c r="E18" s="261"/>
      <c r="F18" s="261"/>
      <c r="G18" s="263">
        <f>IF(B18="n/a",,(((K$11*K$12)-(K$8*K$9))*(1+(K$13-K$10)*(B18-2))+F18))</f>
        <v>0</v>
      </c>
      <c r="H18" s="261"/>
      <c r="I18" s="263">
        <f t="shared" si="0"/>
        <v>0</v>
      </c>
      <c r="J18" s="262">
        <f t="shared" si="1"/>
        <v>1</v>
      </c>
      <c r="K18" s="263">
        <f t="shared" si="2"/>
        <v>0</v>
      </c>
      <c r="L18" s="263">
        <f t="shared" si="3"/>
        <v>0</v>
      </c>
      <c r="M18" s="237"/>
      <c r="N18" s="173"/>
      <c r="O18" s="173"/>
      <c r="P18" s="173"/>
      <c r="Q18" s="198"/>
      <c r="R18" s="173"/>
      <c r="S18" s="173"/>
      <c r="T18" s="173"/>
      <c r="U18" s="173"/>
      <c r="V18" s="173"/>
      <c r="W18" s="173"/>
      <c r="X18" s="173"/>
      <c r="Y18" s="173"/>
      <c r="Z18" s="173"/>
      <c r="AA18" s="173"/>
    </row>
    <row r="19" spans="1:27" s="196" customFormat="1" ht="13.5" customHeight="1">
      <c r="A19" s="236"/>
      <c r="B19" s="485">
        <v>4</v>
      </c>
      <c r="C19" s="485"/>
      <c r="D19" s="261"/>
      <c r="E19" s="261"/>
      <c r="F19" s="261"/>
      <c r="G19" s="263">
        <f>IF(B19="n/a",,(((K$11*K$12)-(K$8*K$9))*(1+(K$13-K$10)*(B19-2))+F19))</f>
        <v>0</v>
      </c>
      <c r="H19" s="261"/>
      <c r="I19" s="263">
        <f t="shared" si="0"/>
        <v>0</v>
      </c>
      <c r="J19" s="262">
        <f t="shared" si="1"/>
        <v>1</v>
      </c>
      <c r="K19" s="263">
        <f t="shared" si="2"/>
        <v>0</v>
      </c>
      <c r="L19" s="263">
        <f t="shared" si="3"/>
        <v>0</v>
      </c>
      <c r="M19" s="237"/>
      <c r="N19" s="173"/>
      <c r="O19" s="173"/>
      <c r="P19" s="173"/>
      <c r="Q19" s="198"/>
      <c r="R19" s="173"/>
      <c r="S19" s="173"/>
      <c r="T19" s="173"/>
      <c r="U19" s="173"/>
      <c r="V19" s="173"/>
      <c r="W19" s="173"/>
      <c r="X19" s="173"/>
      <c r="Y19" s="173"/>
      <c r="Z19" s="173"/>
      <c r="AA19" s="173"/>
    </row>
    <row r="20" spans="1:27" s="196" customFormat="1" ht="13.5" customHeight="1">
      <c r="A20" s="236"/>
      <c r="B20" s="485">
        <v>5</v>
      </c>
      <c r="C20" s="485"/>
      <c r="D20" s="261"/>
      <c r="E20" s="261"/>
      <c r="F20" s="261"/>
      <c r="G20" s="263">
        <f t="shared" ref="G20:G55" si="4">IF(B20="n/a",,(((K$11*K$12)-(K$8*K$9))*((1+K$13-K$10)^(B20-1))+F20))</f>
        <v>0</v>
      </c>
      <c r="H20" s="261"/>
      <c r="I20" s="263">
        <f t="shared" si="0"/>
        <v>0</v>
      </c>
      <c r="J20" s="262">
        <f t="shared" si="1"/>
        <v>1</v>
      </c>
      <c r="K20" s="263">
        <f t="shared" si="2"/>
        <v>0</v>
      </c>
      <c r="L20" s="263">
        <f t="shared" si="3"/>
        <v>0</v>
      </c>
      <c r="M20" s="237"/>
      <c r="N20" s="173"/>
      <c r="O20" s="173"/>
      <c r="P20" s="173"/>
      <c r="Q20" s="198"/>
      <c r="R20" s="173"/>
      <c r="S20" s="173"/>
      <c r="T20" s="173"/>
      <c r="U20" s="173"/>
      <c r="V20" s="173"/>
      <c r="W20" s="173"/>
      <c r="X20" s="173"/>
      <c r="Y20" s="173"/>
      <c r="Z20" s="173"/>
      <c r="AA20" s="173"/>
    </row>
    <row r="21" spans="1:27" s="196" customFormat="1" ht="13.5" customHeight="1">
      <c r="A21" s="236"/>
      <c r="B21" s="485">
        <v>6</v>
      </c>
      <c r="C21" s="485"/>
      <c r="D21" s="261"/>
      <c r="E21" s="261"/>
      <c r="F21" s="261"/>
      <c r="G21" s="263">
        <f t="shared" si="4"/>
        <v>0</v>
      </c>
      <c r="H21" s="261"/>
      <c r="I21" s="263">
        <f t="shared" si="0"/>
        <v>0</v>
      </c>
      <c r="J21" s="262">
        <f t="shared" si="1"/>
        <v>1</v>
      </c>
      <c r="K21" s="263">
        <f t="shared" si="2"/>
        <v>0</v>
      </c>
      <c r="L21" s="263">
        <f t="shared" si="3"/>
        <v>0</v>
      </c>
      <c r="M21" s="237"/>
      <c r="N21" s="173"/>
      <c r="O21" s="173"/>
      <c r="P21" s="173"/>
      <c r="Q21" s="198"/>
      <c r="R21" s="173"/>
      <c r="S21" s="173"/>
      <c r="T21" s="173"/>
      <c r="U21" s="173"/>
      <c r="V21" s="173"/>
      <c r="W21" s="173"/>
      <c r="X21" s="173"/>
      <c r="Y21" s="173"/>
      <c r="Z21" s="173"/>
      <c r="AA21" s="173"/>
    </row>
    <row r="22" spans="1:27" s="196" customFormat="1" ht="13.5" customHeight="1">
      <c r="A22" s="236"/>
      <c r="B22" s="485">
        <v>7</v>
      </c>
      <c r="C22" s="485"/>
      <c r="D22" s="261"/>
      <c r="E22" s="261"/>
      <c r="F22" s="261"/>
      <c r="G22" s="263">
        <f t="shared" si="4"/>
        <v>0</v>
      </c>
      <c r="H22" s="261"/>
      <c r="I22" s="263">
        <f t="shared" si="0"/>
        <v>0</v>
      </c>
      <c r="J22" s="262">
        <f t="shared" si="1"/>
        <v>1</v>
      </c>
      <c r="K22" s="263">
        <f t="shared" si="2"/>
        <v>0</v>
      </c>
      <c r="L22" s="263">
        <f t="shared" si="3"/>
        <v>0</v>
      </c>
      <c r="M22" s="237"/>
      <c r="N22" s="173"/>
      <c r="O22" s="173"/>
      <c r="P22" s="173"/>
      <c r="Q22" s="198"/>
      <c r="R22" s="173"/>
      <c r="S22" s="173"/>
      <c r="T22" s="173"/>
      <c r="U22" s="173"/>
      <c r="V22" s="173"/>
      <c r="W22" s="173"/>
      <c r="X22" s="173"/>
      <c r="Y22" s="173"/>
      <c r="Z22" s="173"/>
      <c r="AA22" s="173"/>
    </row>
    <row r="23" spans="1:27" s="196" customFormat="1" ht="13.5" customHeight="1">
      <c r="A23" s="236"/>
      <c r="B23" s="485">
        <v>8</v>
      </c>
      <c r="C23" s="485"/>
      <c r="D23" s="261"/>
      <c r="E23" s="261"/>
      <c r="F23" s="261"/>
      <c r="G23" s="263">
        <f t="shared" si="4"/>
        <v>0</v>
      </c>
      <c r="H23" s="261"/>
      <c r="I23" s="263">
        <f t="shared" si="0"/>
        <v>0</v>
      </c>
      <c r="J23" s="262">
        <f t="shared" si="1"/>
        <v>1</v>
      </c>
      <c r="K23" s="263">
        <f t="shared" si="2"/>
        <v>0</v>
      </c>
      <c r="L23" s="263">
        <f t="shared" si="3"/>
        <v>0</v>
      </c>
      <c r="M23" s="237"/>
      <c r="N23" s="173"/>
      <c r="O23" s="173"/>
      <c r="P23" s="173"/>
      <c r="Q23" s="198"/>
      <c r="R23" s="173"/>
      <c r="S23" s="173"/>
      <c r="T23" s="173"/>
      <c r="U23" s="173"/>
      <c r="V23" s="173"/>
      <c r="W23" s="173"/>
      <c r="X23" s="173"/>
      <c r="Y23" s="173"/>
      <c r="Z23" s="173"/>
      <c r="AA23" s="173"/>
    </row>
    <row r="24" spans="1:27" s="196" customFormat="1" ht="13.5" customHeight="1">
      <c r="A24" s="236"/>
      <c r="B24" s="485">
        <v>9</v>
      </c>
      <c r="C24" s="485"/>
      <c r="D24" s="261"/>
      <c r="E24" s="261"/>
      <c r="F24" s="261"/>
      <c r="G24" s="263">
        <f t="shared" si="4"/>
        <v>0</v>
      </c>
      <c r="H24" s="261"/>
      <c r="I24" s="263">
        <f t="shared" si="0"/>
        <v>0</v>
      </c>
      <c r="J24" s="262">
        <f t="shared" si="1"/>
        <v>1</v>
      </c>
      <c r="K24" s="263">
        <f t="shared" si="2"/>
        <v>0</v>
      </c>
      <c r="L24" s="263">
        <f t="shared" si="3"/>
        <v>0</v>
      </c>
      <c r="M24" s="237"/>
      <c r="N24" s="173"/>
      <c r="O24" s="173"/>
      <c r="P24" s="173"/>
      <c r="Q24" s="198"/>
      <c r="R24" s="173"/>
      <c r="S24" s="173"/>
      <c r="T24" s="173"/>
      <c r="U24" s="173"/>
      <c r="V24" s="173"/>
      <c r="W24" s="173"/>
      <c r="X24" s="173"/>
      <c r="Y24" s="173"/>
      <c r="Z24" s="173"/>
      <c r="AA24" s="173"/>
    </row>
    <row r="25" spans="1:27" s="196" customFormat="1" ht="13.5" customHeight="1">
      <c r="A25" s="236"/>
      <c r="B25" s="485">
        <v>10</v>
      </c>
      <c r="C25" s="485"/>
      <c r="D25" s="261"/>
      <c r="E25" s="261"/>
      <c r="F25" s="261"/>
      <c r="G25" s="263">
        <f t="shared" si="4"/>
        <v>0</v>
      </c>
      <c r="H25" s="261"/>
      <c r="I25" s="263">
        <f t="shared" si="0"/>
        <v>0</v>
      </c>
      <c r="J25" s="262">
        <f t="shared" si="1"/>
        <v>1</v>
      </c>
      <c r="K25" s="263">
        <f t="shared" si="2"/>
        <v>0</v>
      </c>
      <c r="L25" s="263">
        <f t="shared" si="3"/>
        <v>0</v>
      </c>
      <c r="M25" s="237"/>
      <c r="N25" s="173"/>
      <c r="O25" s="173"/>
      <c r="P25" s="173"/>
      <c r="Q25" s="198"/>
      <c r="R25" s="173"/>
      <c r="S25" s="173"/>
      <c r="T25" s="173"/>
      <c r="U25" s="173"/>
      <c r="V25" s="173"/>
      <c r="W25" s="173"/>
      <c r="X25" s="173"/>
      <c r="Y25" s="173"/>
      <c r="Z25" s="173"/>
      <c r="AA25" s="173"/>
    </row>
    <row r="26" spans="1:27" s="196" customFormat="1" ht="13.5" customHeight="1">
      <c r="A26" s="236"/>
      <c r="B26" s="485">
        <v>11</v>
      </c>
      <c r="C26" s="485"/>
      <c r="D26" s="261"/>
      <c r="E26" s="261"/>
      <c r="F26" s="261"/>
      <c r="G26" s="263">
        <f t="shared" si="4"/>
        <v>0</v>
      </c>
      <c r="H26" s="261"/>
      <c r="I26" s="263">
        <f t="shared" si="0"/>
        <v>0</v>
      </c>
      <c r="J26" s="262">
        <f t="shared" si="1"/>
        <v>1</v>
      </c>
      <c r="K26" s="263">
        <f t="shared" si="2"/>
        <v>0</v>
      </c>
      <c r="L26" s="263">
        <f t="shared" si="3"/>
        <v>0</v>
      </c>
      <c r="M26" s="237"/>
      <c r="N26" s="173"/>
      <c r="O26" s="173"/>
      <c r="P26" s="173"/>
      <c r="Q26" s="198"/>
      <c r="R26" s="173"/>
      <c r="S26" s="173"/>
      <c r="T26" s="173"/>
      <c r="U26" s="173"/>
      <c r="V26" s="199"/>
      <c r="W26" s="173"/>
      <c r="X26" s="173"/>
      <c r="Y26" s="173"/>
      <c r="Z26" s="173"/>
      <c r="AA26" s="173"/>
    </row>
    <row r="27" spans="1:27" s="196" customFormat="1" ht="13.5" customHeight="1">
      <c r="A27" s="236"/>
      <c r="B27" s="485">
        <v>12</v>
      </c>
      <c r="C27" s="485"/>
      <c r="D27" s="261"/>
      <c r="E27" s="261"/>
      <c r="F27" s="261"/>
      <c r="G27" s="263">
        <f t="shared" si="4"/>
        <v>0</v>
      </c>
      <c r="H27" s="261"/>
      <c r="I27" s="263">
        <f t="shared" si="0"/>
        <v>0</v>
      </c>
      <c r="J27" s="262">
        <f t="shared" si="1"/>
        <v>1</v>
      </c>
      <c r="K27" s="263">
        <f t="shared" si="2"/>
        <v>0</v>
      </c>
      <c r="L27" s="263">
        <f t="shared" si="3"/>
        <v>0</v>
      </c>
      <c r="M27" s="237"/>
      <c r="N27" s="173"/>
      <c r="O27" s="173"/>
      <c r="P27" s="173"/>
      <c r="Q27" s="198"/>
      <c r="R27" s="173"/>
      <c r="S27" s="173"/>
      <c r="T27" s="173"/>
      <c r="U27" s="173"/>
      <c r="V27" s="173"/>
      <c r="W27" s="173"/>
      <c r="X27" s="173"/>
      <c r="Y27" s="173"/>
      <c r="Z27" s="173"/>
      <c r="AA27" s="173"/>
    </row>
    <row r="28" spans="1:27" s="196" customFormat="1" ht="13.5" customHeight="1">
      <c r="A28" s="236"/>
      <c r="B28" s="485">
        <v>13</v>
      </c>
      <c r="C28" s="485"/>
      <c r="D28" s="261"/>
      <c r="E28" s="261"/>
      <c r="F28" s="261"/>
      <c r="G28" s="263">
        <f t="shared" si="4"/>
        <v>0</v>
      </c>
      <c r="H28" s="261"/>
      <c r="I28" s="263">
        <f t="shared" si="0"/>
        <v>0</v>
      </c>
      <c r="J28" s="262">
        <f t="shared" si="1"/>
        <v>1</v>
      </c>
      <c r="K28" s="263">
        <f t="shared" si="2"/>
        <v>0</v>
      </c>
      <c r="L28" s="263">
        <f t="shared" si="3"/>
        <v>0</v>
      </c>
      <c r="M28" s="237"/>
      <c r="N28" s="173"/>
      <c r="O28" s="173"/>
      <c r="P28" s="173"/>
      <c r="Q28" s="198"/>
      <c r="R28" s="173"/>
      <c r="S28" s="173"/>
      <c r="T28" s="173"/>
      <c r="U28" s="173"/>
      <c r="V28" s="173"/>
      <c r="W28" s="173"/>
      <c r="X28" s="173"/>
      <c r="Y28" s="173"/>
      <c r="Z28" s="173"/>
      <c r="AA28" s="173"/>
    </row>
    <row r="29" spans="1:27" s="196" customFormat="1" ht="13.5" customHeight="1">
      <c r="A29" s="236"/>
      <c r="B29" s="485">
        <v>14</v>
      </c>
      <c r="C29" s="485"/>
      <c r="D29" s="261"/>
      <c r="E29" s="261"/>
      <c r="F29" s="261"/>
      <c r="G29" s="263">
        <f t="shared" si="4"/>
        <v>0</v>
      </c>
      <c r="H29" s="261"/>
      <c r="I29" s="263">
        <f t="shared" si="0"/>
        <v>0</v>
      </c>
      <c r="J29" s="262">
        <f t="shared" si="1"/>
        <v>1</v>
      </c>
      <c r="K29" s="263">
        <f t="shared" si="2"/>
        <v>0</v>
      </c>
      <c r="L29" s="263">
        <f t="shared" si="3"/>
        <v>0</v>
      </c>
      <c r="M29" s="237"/>
      <c r="N29" s="173"/>
      <c r="O29" s="173"/>
      <c r="P29" s="173"/>
      <c r="Q29" s="198"/>
      <c r="R29" s="173"/>
      <c r="S29" s="173"/>
      <c r="T29" s="173"/>
      <c r="U29" s="173"/>
      <c r="V29" s="173"/>
      <c r="W29" s="173"/>
      <c r="X29" s="173"/>
      <c r="Y29" s="173"/>
      <c r="Z29" s="173"/>
      <c r="AA29" s="173"/>
    </row>
    <row r="30" spans="1:27" s="196" customFormat="1" ht="13.5" customHeight="1">
      <c r="A30" s="236"/>
      <c r="B30" s="485">
        <v>15</v>
      </c>
      <c r="C30" s="485"/>
      <c r="D30" s="261"/>
      <c r="E30" s="261"/>
      <c r="F30" s="261"/>
      <c r="G30" s="263">
        <f t="shared" si="4"/>
        <v>0</v>
      </c>
      <c r="H30" s="261"/>
      <c r="I30" s="263">
        <f t="shared" si="0"/>
        <v>0</v>
      </c>
      <c r="J30" s="262">
        <f t="shared" si="1"/>
        <v>1</v>
      </c>
      <c r="K30" s="263">
        <f t="shared" si="2"/>
        <v>0</v>
      </c>
      <c r="L30" s="263">
        <f t="shared" si="3"/>
        <v>0</v>
      </c>
      <c r="M30" s="237"/>
      <c r="N30" s="173"/>
      <c r="O30" s="173"/>
      <c r="P30" s="173"/>
      <c r="Q30" s="198"/>
      <c r="R30" s="173"/>
      <c r="S30" s="173"/>
      <c r="T30" s="173"/>
      <c r="U30" s="173"/>
      <c r="V30" s="173"/>
      <c r="W30" s="173"/>
      <c r="X30" s="173"/>
      <c r="Y30" s="173"/>
      <c r="Z30" s="173"/>
      <c r="AA30" s="173"/>
    </row>
    <row r="31" spans="1:27" s="196" customFormat="1" ht="13.5" customHeight="1">
      <c r="A31" s="236"/>
      <c r="B31" s="485">
        <v>16</v>
      </c>
      <c r="C31" s="485"/>
      <c r="D31" s="261"/>
      <c r="E31" s="261"/>
      <c r="F31" s="261"/>
      <c r="G31" s="263">
        <f t="shared" si="4"/>
        <v>0</v>
      </c>
      <c r="H31" s="261"/>
      <c r="I31" s="263">
        <f t="shared" si="0"/>
        <v>0</v>
      </c>
      <c r="J31" s="262">
        <f t="shared" si="1"/>
        <v>1</v>
      </c>
      <c r="K31" s="263">
        <f t="shared" si="2"/>
        <v>0</v>
      </c>
      <c r="L31" s="263">
        <f t="shared" si="3"/>
        <v>0</v>
      </c>
      <c r="M31" s="237"/>
      <c r="N31" s="173"/>
      <c r="O31" s="173"/>
      <c r="P31" s="173"/>
      <c r="Q31" s="198"/>
      <c r="R31" s="173"/>
      <c r="S31" s="173"/>
      <c r="T31" s="173"/>
      <c r="U31" s="173"/>
      <c r="V31" s="173"/>
      <c r="W31" s="173"/>
      <c r="X31" s="173"/>
      <c r="Y31" s="173"/>
      <c r="Z31" s="173"/>
      <c r="AA31" s="173"/>
    </row>
    <row r="32" spans="1:27" s="196" customFormat="1" ht="13.5" customHeight="1">
      <c r="A32" s="236"/>
      <c r="B32" s="485">
        <v>17</v>
      </c>
      <c r="C32" s="485"/>
      <c r="D32" s="261"/>
      <c r="E32" s="261"/>
      <c r="F32" s="261"/>
      <c r="G32" s="263">
        <f t="shared" si="4"/>
        <v>0</v>
      </c>
      <c r="H32" s="261"/>
      <c r="I32" s="263">
        <f t="shared" si="0"/>
        <v>0</v>
      </c>
      <c r="J32" s="262">
        <f t="shared" si="1"/>
        <v>1</v>
      </c>
      <c r="K32" s="263">
        <f t="shared" si="2"/>
        <v>0</v>
      </c>
      <c r="L32" s="263">
        <f t="shared" si="3"/>
        <v>0</v>
      </c>
      <c r="M32" s="237"/>
      <c r="N32" s="173"/>
      <c r="O32" s="173"/>
      <c r="P32" s="173"/>
      <c r="Q32" s="198"/>
      <c r="R32" s="173"/>
      <c r="S32" s="173"/>
      <c r="T32" s="173"/>
      <c r="U32" s="173"/>
      <c r="V32" s="173"/>
      <c r="W32" s="173"/>
      <c r="X32" s="173"/>
      <c r="Y32" s="173"/>
      <c r="Z32" s="173"/>
      <c r="AA32" s="173"/>
    </row>
    <row r="33" spans="1:27" s="196" customFormat="1" ht="13.5" customHeight="1">
      <c r="A33" s="236"/>
      <c r="B33" s="485">
        <v>18</v>
      </c>
      <c r="C33" s="485"/>
      <c r="D33" s="261"/>
      <c r="E33" s="261"/>
      <c r="F33" s="261"/>
      <c r="G33" s="263">
        <f t="shared" si="4"/>
        <v>0</v>
      </c>
      <c r="H33" s="261"/>
      <c r="I33" s="263">
        <f t="shared" si="0"/>
        <v>0</v>
      </c>
      <c r="J33" s="262">
        <f t="shared" si="1"/>
        <v>1</v>
      </c>
      <c r="K33" s="263">
        <f t="shared" si="2"/>
        <v>0</v>
      </c>
      <c r="L33" s="263">
        <f t="shared" si="3"/>
        <v>0</v>
      </c>
      <c r="M33" s="237"/>
      <c r="N33" s="173"/>
      <c r="O33" s="173"/>
      <c r="P33" s="173"/>
      <c r="Q33" s="198"/>
      <c r="R33" s="173"/>
      <c r="S33" s="173"/>
      <c r="T33" s="173"/>
      <c r="U33" s="173"/>
      <c r="V33" s="173"/>
      <c r="W33" s="173"/>
      <c r="X33" s="173"/>
      <c r="Y33" s="173"/>
      <c r="Z33" s="173"/>
      <c r="AA33" s="173"/>
    </row>
    <row r="34" spans="1:27" s="196" customFormat="1" ht="13.5" customHeight="1">
      <c r="A34" s="236"/>
      <c r="B34" s="485">
        <v>19</v>
      </c>
      <c r="C34" s="485"/>
      <c r="D34" s="261"/>
      <c r="E34" s="261"/>
      <c r="F34" s="261"/>
      <c r="G34" s="263">
        <f t="shared" si="4"/>
        <v>0</v>
      </c>
      <c r="H34" s="261"/>
      <c r="I34" s="263">
        <f t="shared" si="0"/>
        <v>0</v>
      </c>
      <c r="J34" s="262">
        <f t="shared" si="1"/>
        <v>1</v>
      </c>
      <c r="K34" s="263">
        <f t="shared" si="2"/>
        <v>0</v>
      </c>
      <c r="L34" s="263">
        <f t="shared" si="3"/>
        <v>0</v>
      </c>
      <c r="M34" s="237"/>
      <c r="N34" s="173"/>
      <c r="O34" s="173"/>
      <c r="P34" s="173"/>
      <c r="Q34" s="198"/>
      <c r="R34" s="173"/>
      <c r="S34" s="173"/>
      <c r="T34" s="173"/>
      <c r="U34" s="173"/>
      <c r="V34" s="173"/>
      <c r="W34" s="173"/>
      <c r="X34" s="173"/>
      <c r="Y34" s="173"/>
      <c r="Z34" s="173"/>
      <c r="AA34" s="173"/>
    </row>
    <row r="35" spans="1:27" s="196" customFormat="1" ht="13.5" customHeight="1">
      <c r="A35" s="236"/>
      <c r="B35" s="485">
        <v>20</v>
      </c>
      <c r="C35" s="485"/>
      <c r="D35" s="261"/>
      <c r="E35" s="261"/>
      <c r="F35" s="261"/>
      <c r="G35" s="263">
        <f t="shared" si="4"/>
        <v>0</v>
      </c>
      <c r="H35" s="261"/>
      <c r="I35" s="263">
        <f t="shared" si="0"/>
        <v>0</v>
      </c>
      <c r="J35" s="262">
        <f t="shared" si="1"/>
        <v>1</v>
      </c>
      <c r="K35" s="263">
        <f t="shared" si="2"/>
        <v>0</v>
      </c>
      <c r="L35" s="263">
        <f t="shared" si="3"/>
        <v>0</v>
      </c>
      <c r="M35" s="237"/>
      <c r="N35" s="173"/>
      <c r="O35" s="173"/>
      <c r="P35" s="173"/>
      <c r="Q35" s="198"/>
      <c r="R35" s="173"/>
      <c r="S35" s="173"/>
      <c r="T35" s="173"/>
      <c r="U35" s="173"/>
      <c r="V35" s="173"/>
      <c r="W35" s="173"/>
      <c r="X35" s="173"/>
      <c r="Y35" s="173"/>
      <c r="Z35" s="173"/>
      <c r="AA35" s="173"/>
    </row>
    <row r="36" spans="1:27" s="196" customFormat="1" ht="13.5" customHeight="1">
      <c r="A36" s="236"/>
      <c r="B36" s="485">
        <v>21</v>
      </c>
      <c r="C36" s="485"/>
      <c r="D36" s="261"/>
      <c r="E36" s="261"/>
      <c r="F36" s="261"/>
      <c r="G36" s="263">
        <f t="shared" si="4"/>
        <v>0</v>
      </c>
      <c r="H36" s="261"/>
      <c r="I36" s="263">
        <f t="shared" si="0"/>
        <v>0</v>
      </c>
      <c r="J36" s="262">
        <f t="shared" si="1"/>
        <v>1</v>
      </c>
      <c r="K36" s="263">
        <f t="shared" si="2"/>
        <v>0</v>
      </c>
      <c r="L36" s="263">
        <f t="shared" si="3"/>
        <v>0</v>
      </c>
      <c r="M36" s="237"/>
      <c r="N36" s="173"/>
      <c r="O36" s="173"/>
      <c r="P36" s="173"/>
      <c r="Q36" s="198"/>
      <c r="R36" s="173"/>
      <c r="S36" s="173"/>
      <c r="T36" s="173"/>
      <c r="U36" s="173"/>
      <c r="V36" s="173"/>
      <c r="W36" s="173"/>
      <c r="X36" s="173"/>
      <c r="Y36" s="173"/>
      <c r="Z36" s="173"/>
      <c r="AA36" s="173"/>
    </row>
    <row r="37" spans="1:27" s="196" customFormat="1" ht="13.5" customHeight="1">
      <c r="A37" s="236"/>
      <c r="B37" s="485">
        <v>22</v>
      </c>
      <c r="C37" s="485"/>
      <c r="D37" s="261"/>
      <c r="E37" s="261"/>
      <c r="F37" s="261"/>
      <c r="G37" s="263">
        <f t="shared" si="4"/>
        <v>0</v>
      </c>
      <c r="H37" s="261"/>
      <c r="I37" s="263">
        <f t="shared" si="0"/>
        <v>0</v>
      </c>
      <c r="J37" s="262">
        <f t="shared" si="1"/>
        <v>1</v>
      </c>
      <c r="K37" s="263">
        <f t="shared" si="2"/>
        <v>0</v>
      </c>
      <c r="L37" s="263">
        <f t="shared" si="3"/>
        <v>0</v>
      </c>
      <c r="M37" s="237"/>
      <c r="N37" s="173"/>
      <c r="O37" s="173"/>
      <c r="P37" s="173"/>
      <c r="Q37" s="198"/>
      <c r="R37" s="173"/>
      <c r="S37" s="173"/>
      <c r="T37" s="173"/>
      <c r="U37" s="173"/>
      <c r="V37" s="173"/>
      <c r="W37" s="173"/>
      <c r="X37" s="173"/>
      <c r="Y37" s="173"/>
      <c r="Z37" s="173"/>
      <c r="AA37" s="173"/>
    </row>
    <row r="38" spans="1:27" s="196" customFormat="1" ht="13.5" customHeight="1">
      <c r="A38" s="236"/>
      <c r="B38" s="485">
        <v>23</v>
      </c>
      <c r="C38" s="485"/>
      <c r="D38" s="261"/>
      <c r="E38" s="261"/>
      <c r="F38" s="261"/>
      <c r="G38" s="263">
        <f t="shared" si="4"/>
        <v>0</v>
      </c>
      <c r="H38" s="261"/>
      <c r="I38" s="263">
        <f t="shared" si="0"/>
        <v>0</v>
      </c>
      <c r="J38" s="262">
        <f t="shared" si="1"/>
        <v>1</v>
      </c>
      <c r="K38" s="263">
        <f t="shared" si="2"/>
        <v>0</v>
      </c>
      <c r="L38" s="263">
        <f t="shared" si="3"/>
        <v>0</v>
      </c>
      <c r="M38" s="237"/>
      <c r="N38" s="173"/>
      <c r="O38" s="173"/>
      <c r="P38" s="173"/>
      <c r="Q38" s="198"/>
      <c r="R38" s="173"/>
      <c r="S38" s="173"/>
      <c r="T38" s="173"/>
      <c r="U38" s="173"/>
      <c r="V38" s="173"/>
      <c r="W38" s="173"/>
      <c r="X38" s="173"/>
      <c r="Y38" s="173"/>
      <c r="Z38" s="173"/>
      <c r="AA38" s="173"/>
    </row>
    <row r="39" spans="1:27" s="196" customFormat="1" ht="13.5" customHeight="1">
      <c r="A39" s="236"/>
      <c r="B39" s="485">
        <v>24</v>
      </c>
      <c r="C39" s="485"/>
      <c r="D39" s="261"/>
      <c r="E39" s="261"/>
      <c r="F39" s="261"/>
      <c r="G39" s="263">
        <f t="shared" si="4"/>
        <v>0</v>
      </c>
      <c r="H39" s="261"/>
      <c r="I39" s="263">
        <f t="shared" si="0"/>
        <v>0</v>
      </c>
      <c r="J39" s="262">
        <f t="shared" si="1"/>
        <v>1</v>
      </c>
      <c r="K39" s="263">
        <f t="shared" si="2"/>
        <v>0</v>
      </c>
      <c r="L39" s="263">
        <f t="shared" si="3"/>
        <v>0</v>
      </c>
      <c r="M39" s="237"/>
      <c r="N39" s="173"/>
      <c r="O39" s="173"/>
      <c r="P39" s="173"/>
      <c r="Q39" s="198"/>
      <c r="R39" s="173"/>
      <c r="S39" s="173"/>
      <c r="T39" s="173"/>
      <c r="U39" s="173"/>
      <c r="V39" s="173"/>
      <c r="W39" s="173"/>
      <c r="X39" s="173"/>
      <c r="Y39" s="173"/>
      <c r="Z39" s="173"/>
      <c r="AA39" s="173"/>
    </row>
    <row r="40" spans="1:27" s="196" customFormat="1" ht="13.5" customHeight="1">
      <c r="A40" s="236"/>
      <c r="B40" s="485">
        <v>25</v>
      </c>
      <c r="C40" s="485"/>
      <c r="D40" s="261"/>
      <c r="E40" s="261"/>
      <c r="F40" s="261"/>
      <c r="G40" s="263">
        <f t="shared" si="4"/>
        <v>0</v>
      </c>
      <c r="H40" s="261"/>
      <c r="I40" s="263">
        <f t="shared" si="0"/>
        <v>0</v>
      </c>
      <c r="J40" s="262">
        <f t="shared" si="1"/>
        <v>1</v>
      </c>
      <c r="K40" s="263">
        <f t="shared" si="2"/>
        <v>0</v>
      </c>
      <c r="L40" s="263">
        <f t="shared" si="3"/>
        <v>0</v>
      </c>
      <c r="M40" s="237"/>
      <c r="N40" s="173"/>
      <c r="O40" s="173"/>
      <c r="P40" s="173"/>
      <c r="Q40" s="198"/>
      <c r="R40" s="173"/>
      <c r="S40" s="173"/>
      <c r="T40" s="173"/>
      <c r="U40" s="173"/>
      <c r="V40" s="173"/>
      <c r="W40" s="173"/>
      <c r="X40" s="173"/>
      <c r="Y40" s="173"/>
      <c r="Z40" s="173"/>
      <c r="AA40" s="173"/>
    </row>
    <row r="41" spans="1:27" s="196" customFormat="1" ht="13.5" customHeight="1">
      <c r="A41" s="236"/>
      <c r="B41" s="485">
        <v>26</v>
      </c>
      <c r="C41" s="485"/>
      <c r="D41" s="261"/>
      <c r="E41" s="261"/>
      <c r="F41" s="261"/>
      <c r="G41" s="263">
        <f t="shared" si="4"/>
        <v>0</v>
      </c>
      <c r="H41" s="261"/>
      <c r="I41" s="263">
        <f t="shared" si="0"/>
        <v>0</v>
      </c>
      <c r="J41" s="262">
        <f t="shared" si="1"/>
        <v>1</v>
      </c>
      <c r="K41" s="263">
        <f t="shared" si="2"/>
        <v>0</v>
      </c>
      <c r="L41" s="263">
        <f t="shared" si="3"/>
        <v>0</v>
      </c>
      <c r="M41" s="237"/>
      <c r="N41" s="173"/>
      <c r="O41" s="173"/>
      <c r="P41" s="173"/>
      <c r="Q41" s="198"/>
      <c r="R41" s="173"/>
      <c r="S41" s="173"/>
      <c r="T41" s="173"/>
      <c r="U41" s="173"/>
      <c r="V41" s="173"/>
      <c r="W41" s="173"/>
      <c r="X41" s="173"/>
      <c r="Y41" s="173"/>
      <c r="Z41" s="173"/>
      <c r="AA41" s="173"/>
    </row>
    <row r="42" spans="1:27" s="196" customFormat="1" ht="13.5" customHeight="1">
      <c r="A42" s="236"/>
      <c r="B42" s="485">
        <v>27</v>
      </c>
      <c r="C42" s="485"/>
      <c r="D42" s="261"/>
      <c r="E42" s="261"/>
      <c r="F42" s="261"/>
      <c r="G42" s="263">
        <f t="shared" si="4"/>
        <v>0</v>
      </c>
      <c r="H42" s="261"/>
      <c r="I42" s="263">
        <f t="shared" si="0"/>
        <v>0</v>
      </c>
      <c r="J42" s="262">
        <f t="shared" si="1"/>
        <v>1</v>
      </c>
      <c r="K42" s="263">
        <f t="shared" si="2"/>
        <v>0</v>
      </c>
      <c r="L42" s="263">
        <f t="shared" si="3"/>
        <v>0</v>
      </c>
      <c r="M42" s="237"/>
      <c r="N42" s="173"/>
      <c r="O42" s="173"/>
      <c r="P42" s="173"/>
      <c r="Q42" s="198"/>
      <c r="R42" s="173"/>
      <c r="S42" s="173"/>
      <c r="T42" s="173"/>
      <c r="U42" s="173"/>
      <c r="V42" s="173"/>
      <c r="W42" s="173"/>
      <c r="X42" s="173"/>
      <c r="Y42" s="173"/>
      <c r="Z42" s="173"/>
      <c r="AA42" s="173"/>
    </row>
    <row r="43" spans="1:27" s="196" customFormat="1" ht="13.5" customHeight="1">
      <c r="A43" s="236"/>
      <c r="B43" s="485">
        <v>28</v>
      </c>
      <c r="C43" s="485"/>
      <c r="D43" s="261"/>
      <c r="E43" s="261"/>
      <c r="F43" s="261"/>
      <c r="G43" s="263">
        <f t="shared" si="4"/>
        <v>0</v>
      </c>
      <c r="H43" s="261"/>
      <c r="I43" s="263">
        <f t="shared" si="0"/>
        <v>0</v>
      </c>
      <c r="J43" s="262">
        <f t="shared" si="1"/>
        <v>1</v>
      </c>
      <c r="K43" s="263">
        <f t="shared" si="2"/>
        <v>0</v>
      </c>
      <c r="L43" s="263">
        <f t="shared" si="3"/>
        <v>0</v>
      </c>
      <c r="M43" s="237"/>
      <c r="N43" s="173"/>
      <c r="O43" s="173"/>
      <c r="P43" s="173"/>
      <c r="Q43" s="198"/>
      <c r="R43" s="173"/>
      <c r="S43" s="173"/>
      <c r="T43" s="173"/>
      <c r="U43" s="173"/>
      <c r="V43" s="173"/>
      <c r="W43" s="173"/>
      <c r="X43" s="173"/>
      <c r="Y43" s="173"/>
      <c r="Z43" s="173"/>
      <c r="AA43" s="173"/>
    </row>
    <row r="44" spans="1:27" s="196" customFormat="1" ht="13.5" customHeight="1">
      <c r="A44" s="236"/>
      <c r="B44" s="485">
        <v>29</v>
      </c>
      <c r="C44" s="485"/>
      <c r="D44" s="261"/>
      <c r="E44" s="261"/>
      <c r="F44" s="261"/>
      <c r="G44" s="263">
        <f t="shared" si="4"/>
        <v>0</v>
      </c>
      <c r="H44" s="261"/>
      <c r="I44" s="263">
        <f t="shared" si="0"/>
        <v>0</v>
      </c>
      <c r="J44" s="262">
        <f t="shared" si="1"/>
        <v>1</v>
      </c>
      <c r="K44" s="263">
        <f t="shared" si="2"/>
        <v>0</v>
      </c>
      <c r="L44" s="263">
        <f t="shared" si="3"/>
        <v>0</v>
      </c>
      <c r="M44" s="237"/>
      <c r="N44" s="173"/>
      <c r="O44" s="173"/>
      <c r="P44" s="173"/>
      <c r="Q44" s="198"/>
      <c r="R44" s="173"/>
      <c r="S44" s="173"/>
      <c r="T44" s="173"/>
      <c r="U44" s="173"/>
      <c r="V44" s="173"/>
      <c r="W44" s="173"/>
      <c r="X44" s="173"/>
      <c r="Y44" s="173"/>
      <c r="Z44" s="173"/>
      <c r="AA44" s="173"/>
    </row>
    <row r="45" spans="1:27" s="196" customFormat="1" ht="13.5" customHeight="1">
      <c r="A45" s="236"/>
      <c r="B45" s="485">
        <v>30</v>
      </c>
      <c r="C45" s="485"/>
      <c r="D45" s="261"/>
      <c r="E45" s="261"/>
      <c r="F45" s="261"/>
      <c r="G45" s="263">
        <f t="shared" si="4"/>
        <v>0</v>
      </c>
      <c r="H45" s="261"/>
      <c r="I45" s="263">
        <f t="shared" si="0"/>
        <v>0</v>
      </c>
      <c r="J45" s="262">
        <f t="shared" si="1"/>
        <v>1</v>
      </c>
      <c r="K45" s="263">
        <f t="shared" si="2"/>
        <v>0</v>
      </c>
      <c r="L45" s="263">
        <f t="shared" si="3"/>
        <v>0</v>
      </c>
      <c r="M45" s="237"/>
      <c r="N45" s="173"/>
      <c r="O45" s="173"/>
      <c r="P45" s="173"/>
      <c r="Q45" s="198"/>
      <c r="R45" s="173"/>
      <c r="S45" s="173"/>
      <c r="T45" s="173"/>
      <c r="U45" s="173"/>
      <c r="V45" s="173"/>
      <c r="W45" s="173"/>
      <c r="X45" s="173"/>
      <c r="Y45" s="173"/>
      <c r="Z45" s="173"/>
      <c r="AA45" s="173"/>
    </row>
    <row r="46" spans="1:27" s="196" customFormat="1" ht="13.5" customHeight="1">
      <c r="A46" s="236"/>
      <c r="B46" s="485">
        <v>31</v>
      </c>
      <c r="C46" s="485"/>
      <c r="D46" s="261"/>
      <c r="E46" s="261"/>
      <c r="F46" s="261"/>
      <c r="G46" s="263">
        <f t="shared" si="4"/>
        <v>0</v>
      </c>
      <c r="H46" s="261"/>
      <c r="I46" s="263">
        <f t="shared" si="0"/>
        <v>0</v>
      </c>
      <c r="J46" s="262">
        <f t="shared" si="1"/>
        <v>1</v>
      </c>
      <c r="K46" s="263">
        <f t="shared" si="2"/>
        <v>0</v>
      </c>
      <c r="L46" s="263">
        <f t="shared" si="3"/>
        <v>0</v>
      </c>
      <c r="M46" s="237"/>
      <c r="N46" s="173"/>
      <c r="O46" s="173"/>
      <c r="P46" s="173"/>
      <c r="Q46" s="198"/>
      <c r="R46" s="173"/>
      <c r="S46" s="173"/>
      <c r="T46" s="173"/>
      <c r="U46" s="173"/>
      <c r="V46" s="173"/>
      <c r="W46" s="173"/>
      <c r="X46" s="173"/>
      <c r="Y46" s="173"/>
      <c r="Z46" s="173"/>
      <c r="AA46" s="173"/>
    </row>
    <row r="47" spans="1:27" s="196" customFormat="1" ht="13.5" customHeight="1">
      <c r="A47" s="236"/>
      <c r="B47" s="485">
        <v>32</v>
      </c>
      <c r="C47" s="485"/>
      <c r="D47" s="261"/>
      <c r="E47" s="261"/>
      <c r="F47" s="261"/>
      <c r="G47" s="263">
        <f t="shared" si="4"/>
        <v>0</v>
      </c>
      <c r="H47" s="261"/>
      <c r="I47" s="263">
        <f t="shared" si="0"/>
        <v>0</v>
      </c>
      <c r="J47" s="262">
        <f t="shared" si="1"/>
        <v>1</v>
      </c>
      <c r="K47" s="263">
        <f t="shared" si="2"/>
        <v>0</v>
      </c>
      <c r="L47" s="263">
        <f t="shared" si="3"/>
        <v>0</v>
      </c>
      <c r="M47" s="237"/>
      <c r="N47" s="173"/>
      <c r="O47" s="173"/>
      <c r="P47" s="173"/>
      <c r="Q47" s="198"/>
      <c r="R47" s="173"/>
      <c r="S47" s="173"/>
      <c r="T47" s="173"/>
      <c r="U47" s="173"/>
      <c r="V47" s="173"/>
      <c r="W47" s="173"/>
      <c r="X47" s="173"/>
      <c r="Y47" s="173"/>
      <c r="Z47" s="173"/>
      <c r="AA47" s="173"/>
    </row>
    <row r="48" spans="1:27" s="196" customFormat="1" ht="13.5" customHeight="1">
      <c r="A48" s="236"/>
      <c r="B48" s="485">
        <v>33</v>
      </c>
      <c r="C48" s="485"/>
      <c r="D48" s="261"/>
      <c r="E48" s="261"/>
      <c r="F48" s="261"/>
      <c r="G48" s="263">
        <f t="shared" si="4"/>
        <v>0</v>
      </c>
      <c r="H48" s="261"/>
      <c r="I48" s="263">
        <f t="shared" si="0"/>
        <v>0</v>
      </c>
      <c r="J48" s="262">
        <f t="shared" si="1"/>
        <v>1</v>
      </c>
      <c r="K48" s="263">
        <f t="shared" si="2"/>
        <v>0</v>
      </c>
      <c r="L48" s="263">
        <f t="shared" si="3"/>
        <v>0</v>
      </c>
      <c r="M48" s="237"/>
      <c r="N48" s="173"/>
      <c r="O48" s="173"/>
      <c r="P48" s="173"/>
      <c r="Q48" s="198"/>
      <c r="R48" s="173"/>
      <c r="S48" s="173"/>
      <c r="T48" s="173"/>
      <c r="U48" s="173"/>
      <c r="V48" s="173"/>
      <c r="W48" s="173"/>
      <c r="X48" s="173"/>
      <c r="Y48" s="173"/>
      <c r="Z48" s="173"/>
      <c r="AA48" s="173"/>
    </row>
    <row r="49" spans="1:27" s="196" customFormat="1" ht="13.5" customHeight="1">
      <c r="A49" s="236"/>
      <c r="B49" s="485">
        <v>34</v>
      </c>
      <c r="C49" s="485"/>
      <c r="D49" s="261"/>
      <c r="E49" s="261"/>
      <c r="F49" s="261"/>
      <c r="G49" s="263">
        <f t="shared" si="4"/>
        <v>0</v>
      </c>
      <c r="H49" s="261"/>
      <c r="I49" s="263">
        <f t="shared" si="0"/>
        <v>0</v>
      </c>
      <c r="J49" s="262">
        <f t="shared" si="1"/>
        <v>1</v>
      </c>
      <c r="K49" s="263">
        <f t="shared" si="2"/>
        <v>0</v>
      </c>
      <c r="L49" s="263">
        <f t="shared" si="3"/>
        <v>0</v>
      </c>
      <c r="M49" s="237"/>
      <c r="N49" s="173"/>
      <c r="O49" s="173"/>
      <c r="P49" s="173"/>
      <c r="Q49" s="198"/>
      <c r="R49" s="173"/>
      <c r="S49" s="173"/>
      <c r="T49" s="173"/>
      <c r="U49" s="173"/>
      <c r="V49" s="173"/>
      <c r="W49" s="173"/>
      <c r="X49" s="173"/>
      <c r="Y49" s="173"/>
      <c r="Z49" s="173"/>
      <c r="AA49" s="173"/>
    </row>
    <row r="50" spans="1:27" s="196" customFormat="1" ht="13.5" customHeight="1">
      <c r="A50" s="236"/>
      <c r="B50" s="485">
        <v>35</v>
      </c>
      <c r="C50" s="485"/>
      <c r="D50" s="261"/>
      <c r="E50" s="261"/>
      <c r="F50" s="261"/>
      <c r="G50" s="263">
        <f t="shared" si="4"/>
        <v>0</v>
      </c>
      <c r="H50" s="261"/>
      <c r="I50" s="263">
        <f t="shared" si="0"/>
        <v>0</v>
      </c>
      <c r="J50" s="262">
        <f t="shared" si="1"/>
        <v>1</v>
      </c>
      <c r="K50" s="263">
        <f t="shared" si="2"/>
        <v>0</v>
      </c>
      <c r="L50" s="263">
        <f t="shared" si="3"/>
        <v>0</v>
      </c>
      <c r="M50" s="237"/>
      <c r="N50" s="173"/>
      <c r="O50" s="173"/>
      <c r="P50" s="173"/>
      <c r="Q50" s="198"/>
      <c r="R50" s="173"/>
      <c r="S50" s="173"/>
      <c r="T50" s="173"/>
      <c r="U50" s="173"/>
      <c r="V50" s="173"/>
      <c r="W50" s="173"/>
      <c r="X50" s="173"/>
      <c r="Y50" s="173"/>
      <c r="Z50" s="173"/>
      <c r="AA50" s="173"/>
    </row>
    <row r="51" spans="1:27" s="196" customFormat="1" ht="13.5" customHeight="1">
      <c r="A51" s="236"/>
      <c r="B51" s="485">
        <v>36</v>
      </c>
      <c r="C51" s="485"/>
      <c r="D51" s="261"/>
      <c r="E51" s="261"/>
      <c r="F51" s="261"/>
      <c r="G51" s="263">
        <f t="shared" si="4"/>
        <v>0</v>
      </c>
      <c r="H51" s="261"/>
      <c r="I51" s="263">
        <f t="shared" si="0"/>
        <v>0</v>
      </c>
      <c r="J51" s="262">
        <f t="shared" si="1"/>
        <v>1</v>
      </c>
      <c r="K51" s="263">
        <f t="shared" si="2"/>
        <v>0</v>
      </c>
      <c r="L51" s="263">
        <f t="shared" si="3"/>
        <v>0</v>
      </c>
      <c r="M51" s="237"/>
      <c r="N51" s="173"/>
      <c r="O51" s="173"/>
      <c r="P51" s="173"/>
      <c r="Q51" s="198"/>
      <c r="R51" s="173"/>
      <c r="S51" s="173"/>
      <c r="T51" s="173"/>
      <c r="U51" s="173"/>
      <c r="V51" s="173"/>
      <c r="W51" s="173"/>
      <c r="X51" s="173"/>
      <c r="Y51" s="173"/>
      <c r="Z51" s="173"/>
      <c r="AA51" s="173"/>
    </row>
    <row r="52" spans="1:27" s="196" customFormat="1" ht="13.5" customHeight="1">
      <c r="A52" s="236"/>
      <c r="B52" s="485">
        <v>37</v>
      </c>
      <c r="C52" s="485"/>
      <c r="D52" s="261"/>
      <c r="E52" s="261"/>
      <c r="F52" s="261"/>
      <c r="G52" s="263">
        <f t="shared" si="4"/>
        <v>0</v>
      </c>
      <c r="H52" s="261"/>
      <c r="I52" s="263">
        <f t="shared" si="0"/>
        <v>0</v>
      </c>
      <c r="J52" s="262">
        <f t="shared" si="1"/>
        <v>1</v>
      </c>
      <c r="K52" s="263">
        <f t="shared" si="2"/>
        <v>0</v>
      </c>
      <c r="L52" s="263">
        <f t="shared" si="3"/>
        <v>0</v>
      </c>
      <c r="M52" s="237"/>
      <c r="N52" s="173"/>
      <c r="O52" s="173"/>
      <c r="P52" s="173"/>
      <c r="Q52" s="198"/>
      <c r="R52" s="173"/>
      <c r="S52" s="173"/>
      <c r="T52" s="173"/>
      <c r="U52" s="173"/>
      <c r="V52" s="173"/>
      <c r="W52" s="173"/>
      <c r="X52" s="173"/>
      <c r="Y52" s="173"/>
      <c r="Z52" s="173"/>
      <c r="AA52" s="173"/>
    </row>
    <row r="53" spans="1:27" s="196" customFormat="1" ht="13.5" customHeight="1">
      <c r="A53" s="236"/>
      <c r="B53" s="485">
        <v>38</v>
      </c>
      <c r="C53" s="485"/>
      <c r="D53" s="261"/>
      <c r="E53" s="261"/>
      <c r="F53" s="261"/>
      <c r="G53" s="263">
        <f t="shared" si="4"/>
        <v>0</v>
      </c>
      <c r="H53" s="261"/>
      <c r="I53" s="263">
        <f t="shared" si="0"/>
        <v>0</v>
      </c>
      <c r="J53" s="262">
        <f t="shared" si="1"/>
        <v>1</v>
      </c>
      <c r="K53" s="263">
        <f t="shared" si="2"/>
        <v>0</v>
      </c>
      <c r="L53" s="263">
        <f t="shared" si="3"/>
        <v>0</v>
      </c>
      <c r="M53" s="237"/>
      <c r="N53" s="173"/>
      <c r="O53" s="173"/>
      <c r="P53" s="173"/>
      <c r="Q53" s="198"/>
      <c r="R53" s="173"/>
      <c r="S53" s="173"/>
      <c r="T53" s="173"/>
      <c r="U53" s="173"/>
      <c r="V53" s="173"/>
      <c r="W53" s="173"/>
      <c r="X53" s="173"/>
      <c r="Y53" s="173"/>
      <c r="Z53" s="173"/>
      <c r="AA53" s="173"/>
    </row>
    <row r="54" spans="1:27" s="196" customFormat="1" ht="13.5" customHeight="1">
      <c r="A54" s="236"/>
      <c r="B54" s="485">
        <v>39</v>
      </c>
      <c r="C54" s="485"/>
      <c r="D54" s="261"/>
      <c r="E54" s="261"/>
      <c r="F54" s="261"/>
      <c r="G54" s="263">
        <f t="shared" si="4"/>
        <v>0</v>
      </c>
      <c r="H54" s="261"/>
      <c r="I54" s="263">
        <f t="shared" si="0"/>
        <v>0</v>
      </c>
      <c r="J54" s="262">
        <f t="shared" si="1"/>
        <v>1</v>
      </c>
      <c r="K54" s="263">
        <f t="shared" si="2"/>
        <v>0</v>
      </c>
      <c r="L54" s="263">
        <f t="shared" si="3"/>
        <v>0</v>
      </c>
      <c r="M54" s="237"/>
      <c r="N54" s="200" t="str">
        <f>IF(ABS(L57)&lt;0.5,"Funding Gap has been calculated","Please Recalculate Funding Gap - see instructions below")</f>
        <v>Funding Gap has been calculated</v>
      </c>
      <c r="O54" s="173"/>
      <c r="P54" s="173"/>
      <c r="Q54" s="198"/>
      <c r="R54" s="173"/>
      <c r="S54" s="173"/>
      <c r="T54" s="173"/>
      <c r="U54" s="173"/>
      <c r="V54" s="173"/>
      <c r="W54" s="173"/>
      <c r="X54" s="173"/>
      <c r="Y54" s="173"/>
      <c r="Z54" s="173"/>
      <c r="AA54" s="173"/>
    </row>
    <row r="55" spans="1:27" s="196" customFormat="1" ht="13.5" customHeight="1">
      <c r="A55" s="236"/>
      <c r="B55" s="485">
        <v>40</v>
      </c>
      <c r="C55" s="485"/>
      <c r="D55" s="261"/>
      <c r="E55" s="261"/>
      <c r="F55" s="261"/>
      <c r="G55" s="263">
        <f t="shared" si="4"/>
        <v>0</v>
      </c>
      <c r="H55" s="261"/>
      <c r="I55" s="263">
        <f t="shared" si="0"/>
        <v>0</v>
      </c>
      <c r="J55" s="262">
        <f t="shared" si="1"/>
        <v>1</v>
      </c>
      <c r="K55" s="263">
        <f t="shared" si="2"/>
        <v>0</v>
      </c>
      <c r="L55" s="263">
        <f t="shared" si="3"/>
        <v>0</v>
      </c>
      <c r="M55" s="237"/>
      <c r="O55" s="173"/>
      <c r="P55" s="173"/>
      <c r="Q55" s="198"/>
      <c r="R55" s="173"/>
      <c r="S55" s="173"/>
      <c r="T55" s="173"/>
      <c r="U55" s="173"/>
      <c r="V55" s="173"/>
      <c r="W55" s="173"/>
      <c r="X55" s="173"/>
      <c r="Y55" s="173"/>
      <c r="Z55" s="173"/>
      <c r="AA55" s="173"/>
    </row>
    <row r="56" spans="1:27" s="196" customFormat="1" ht="6" customHeight="1">
      <c r="A56" s="236"/>
      <c r="B56" s="251"/>
      <c r="C56" s="251"/>
      <c r="D56" s="251"/>
      <c r="E56" s="251"/>
      <c r="F56" s="251"/>
      <c r="G56" s="251"/>
      <c r="H56" s="251"/>
      <c r="I56" s="265"/>
      <c r="J56" s="251"/>
      <c r="K56" s="251"/>
      <c r="L56" s="251"/>
      <c r="M56" s="237"/>
      <c r="N56" s="173"/>
      <c r="O56" s="173"/>
      <c r="P56" s="173"/>
      <c r="Q56" s="173"/>
      <c r="R56" s="173"/>
      <c r="S56" s="173"/>
      <c r="T56" s="173"/>
      <c r="U56" s="173"/>
      <c r="V56" s="201"/>
      <c r="W56" s="173"/>
      <c r="X56" s="173"/>
      <c r="Y56" s="173"/>
      <c r="Z56" s="173"/>
      <c r="AA56" s="173"/>
    </row>
    <row r="57" spans="1:27" s="196" customFormat="1" ht="13.5" customHeight="1">
      <c r="A57" s="244">
        <v>16</v>
      </c>
      <c r="B57" s="477" t="s">
        <v>491</v>
      </c>
      <c r="C57" s="477"/>
      <c r="D57" s="477"/>
      <c r="E57" s="251"/>
      <c r="F57" s="251"/>
      <c r="G57" s="251"/>
      <c r="H57" s="251"/>
      <c r="I57" s="251"/>
      <c r="J57" s="251"/>
      <c r="K57" s="266" t="s">
        <v>492</v>
      </c>
      <c r="L57" s="267">
        <f>SUM(K16:K55)</f>
        <v>0</v>
      </c>
      <c r="M57" s="237"/>
      <c r="N57" s="487" t="s">
        <v>493</v>
      </c>
      <c r="O57" s="487"/>
      <c r="P57" s="487"/>
      <c r="Q57" s="487"/>
      <c r="R57" s="487"/>
      <c r="S57" s="487"/>
      <c r="T57" s="487"/>
      <c r="U57" s="202"/>
      <c r="V57" s="173"/>
      <c r="W57" s="173"/>
      <c r="X57" s="173"/>
      <c r="Y57" s="173"/>
      <c r="Z57" s="173"/>
      <c r="AA57" s="173"/>
    </row>
    <row r="58" spans="1:27" s="196" customFormat="1" ht="13.5" customHeight="1">
      <c r="A58" s="244">
        <v>17</v>
      </c>
      <c r="B58" s="477" t="s">
        <v>494</v>
      </c>
      <c r="C58" s="477"/>
      <c r="D58" s="477"/>
      <c r="E58" s="477"/>
      <c r="F58" s="251"/>
      <c r="G58" s="251"/>
      <c r="H58" s="251"/>
      <c r="I58" s="251"/>
      <c r="J58" s="251"/>
      <c r="K58" s="266" t="s">
        <v>495</v>
      </c>
      <c r="L58" s="268">
        <f>SUM(H16:H55)</f>
        <v>0</v>
      </c>
      <c r="M58" s="237"/>
      <c r="N58" s="487"/>
      <c r="O58" s="487"/>
      <c r="P58" s="487"/>
      <c r="Q58" s="487"/>
      <c r="R58" s="487"/>
      <c r="S58" s="487"/>
      <c r="T58" s="487"/>
      <c r="U58" s="202"/>
      <c r="V58" s="173"/>
      <c r="W58" s="173"/>
      <c r="X58" s="173"/>
      <c r="Y58" s="173"/>
      <c r="Z58" s="173"/>
      <c r="AA58" s="173"/>
    </row>
    <row r="59" spans="1:27" s="196" customFormat="1" ht="13.5" customHeight="1">
      <c r="A59" s="244">
        <v>18</v>
      </c>
      <c r="B59" s="477" t="s">
        <v>496</v>
      </c>
      <c r="C59" s="477"/>
      <c r="D59" s="477"/>
      <c r="E59" s="251"/>
      <c r="F59" s="251"/>
      <c r="G59" s="251"/>
      <c r="H59" s="251"/>
      <c r="I59" s="251"/>
      <c r="J59" s="251"/>
      <c r="K59" s="266" t="s">
        <v>497</v>
      </c>
      <c r="L59" s="263">
        <f>SUM(L16:L55)</f>
        <v>0</v>
      </c>
      <c r="M59" s="237"/>
      <c r="N59" s="487"/>
      <c r="O59" s="487"/>
      <c r="P59" s="487"/>
      <c r="Q59" s="487"/>
      <c r="R59" s="487"/>
      <c r="S59" s="487"/>
      <c r="T59" s="487"/>
      <c r="U59" s="202"/>
      <c r="V59" s="173"/>
      <c r="W59" s="173"/>
      <c r="X59" s="173"/>
      <c r="Y59" s="173"/>
      <c r="Z59" s="173"/>
      <c r="AA59" s="173"/>
    </row>
    <row r="60" spans="1:27" s="196" customFormat="1" ht="3.75" customHeight="1">
      <c r="A60" s="236"/>
      <c r="B60" s="251"/>
      <c r="C60" s="251"/>
      <c r="D60" s="251"/>
      <c r="E60" s="251"/>
      <c r="F60" s="251"/>
      <c r="G60" s="251"/>
      <c r="H60" s="251"/>
      <c r="I60" s="251"/>
      <c r="J60" s="251"/>
      <c r="K60" s="251"/>
      <c r="L60" s="251"/>
      <c r="M60" s="237"/>
      <c r="N60" s="197"/>
      <c r="O60" s="197"/>
      <c r="P60" s="202"/>
      <c r="Q60" s="202"/>
      <c r="R60" s="202"/>
      <c r="S60" s="202"/>
      <c r="T60" s="202"/>
      <c r="U60" s="202"/>
      <c r="V60" s="173"/>
      <c r="W60" s="173"/>
      <c r="X60" s="173"/>
      <c r="Y60" s="173"/>
      <c r="Z60" s="173"/>
      <c r="AA60" s="173"/>
    </row>
    <row r="61" spans="1:27" s="196" customFormat="1" ht="53.25" customHeight="1">
      <c r="A61" s="236"/>
      <c r="B61" s="486" t="s">
        <v>481</v>
      </c>
      <c r="C61" s="486"/>
      <c r="D61" s="486" t="s">
        <v>498</v>
      </c>
      <c r="E61" s="486"/>
      <c r="F61" s="486"/>
      <c r="G61" s="486"/>
      <c r="H61" s="486"/>
      <c r="I61" s="486"/>
      <c r="J61" s="486"/>
      <c r="K61" s="259" t="s">
        <v>499</v>
      </c>
      <c r="L61" s="259" t="s">
        <v>500</v>
      </c>
      <c r="M61" s="237"/>
      <c r="T61" s="173"/>
      <c r="U61" s="173"/>
      <c r="V61" s="173"/>
      <c r="W61" s="173"/>
      <c r="X61" s="173"/>
      <c r="Y61" s="173"/>
      <c r="Z61" s="173"/>
      <c r="AA61" s="173"/>
    </row>
    <row r="62" spans="1:27" s="196" customFormat="1" ht="13.5" customHeight="1">
      <c r="A62" s="236"/>
      <c r="B62" s="485">
        <v>1</v>
      </c>
      <c r="C62" s="485"/>
      <c r="D62" s="425"/>
      <c r="E62" s="425"/>
      <c r="F62" s="425"/>
      <c r="G62" s="425"/>
      <c r="H62" s="425"/>
      <c r="I62" s="425"/>
      <c r="J62" s="425"/>
      <c r="K62" s="262">
        <f>1/(1+'SP10-1'!K$29)^B62</f>
        <v>0.96153846153846145</v>
      </c>
      <c r="L62" s="328">
        <f t="shared" ref="L62:L67" si="5">D62*K62</f>
        <v>0</v>
      </c>
      <c r="M62" s="237"/>
      <c r="O62" s="488" t="s">
        <v>501</v>
      </c>
      <c r="P62" s="489"/>
      <c r="Q62" s="489"/>
      <c r="R62" s="489"/>
      <c r="S62" s="489"/>
      <c r="T62" s="489"/>
      <c r="U62" s="489"/>
      <c r="V62" s="489"/>
      <c r="W62" s="489"/>
      <c r="X62" s="490"/>
      <c r="Y62" s="173"/>
      <c r="Z62" s="173"/>
      <c r="AA62" s="173"/>
    </row>
    <row r="63" spans="1:27" s="196" customFormat="1" ht="13.5" customHeight="1">
      <c r="A63" s="236"/>
      <c r="B63" s="485">
        <v>2</v>
      </c>
      <c r="C63" s="485"/>
      <c r="D63" s="425"/>
      <c r="E63" s="425"/>
      <c r="F63" s="425"/>
      <c r="G63" s="425"/>
      <c r="H63" s="425"/>
      <c r="I63" s="425"/>
      <c r="J63" s="425"/>
      <c r="K63" s="262">
        <f>1/(1+'SP10-1'!K$29)^B63</f>
        <v>0.92455621301775137</v>
      </c>
      <c r="L63" s="328">
        <f t="shared" si="5"/>
        <v>0</v>
      </c>
      <c r="M63" s="237"/>
      <c r="O63" s="491"/>
      <c r="P63" s="492"/>
      <c r="Q63" s="492"/>
      <c r="R63" s="492"/>
      <c r="S63" s="492"/>
      <c r="T63" s="492"/>
      <c r="U63" s="492"/>
      <c r="V63" s="492"/>
      <c r="W63" s="492"/>
      <c r="X63" s="493"/>
      <c r="Y63" s="173"/>
      <c r="Z63" s="173"/>
      <c r="AA63" s="173"/>
    </row>
    <row r="64" spans="1:27" s="196" customFormat="1" ht="13.5" customHeight="1">
      <c r="A64" s="236"/>
      <c r="B64" s="485">
        <v>3</v>
      </c>
      <c r="C64" s="485"/>
      <c r="D64" s="425"/>
      <c r="E64" s="425"/>
      <c r="F64" s="425"/>
      <c r="G64" s="425"/>
      <c r="H64" s="425"/>
      <c r="I64" s="425"/>
      <c r="J64" s="425"/>
      <c r="K64" s="262">
        <f>1/(1+'SP10-1'!K$29)^B64</f>
        <v>0.88899635867091487</v>
      </c>
      <c r="L64" s="328">
        <f t="shared" si="5"/>
        <v>0</v>
      </c>
      <c r="M64" s="237"/>
      <c r="N64" s="173"/>
      <c r="O64" s="491"/>
      <c r="P64" s="492"/>
      <c r="Q64" s="492"/>
      <c r="R64" s="492"/>
      <c r="S64" s="492"/>
      <c r="T64" s="492"/>
      <c r="U64" s="492"/>
      <c r="V64" s="492"/>
      <c r="W64" s="492"/>
      <c r="X64" s="493"/>
      <c r="Y64" s="173"/>
      <c r="Z64" s="173"/>
      <c r="AA64" s="173"/>
    </row>
    <row r="65" spans="1:27" s="196" customFormat="1" ht="13.5" customHeight="1">
      <c r="A65" s="236"/>
      <c r="B65" s="485">
        <v>4</v>
      </c>
      <c r="C65" s="485"/>
      <c r="D65" s="425"/>
      <c r="E65" s="425"/>
      <c r="F65" s="425"/>
      <c r="G65" s="425"/>
      <c r="H65" s="425"/>
      <c r="I65" s="425"/>
      <c r="J65" s="425"/>
      <c r="K65" s="262">
        <f>1/(1+'SP10-1'!K$29)^B65</f>
        <v>0.85480419102972571</v>
      </c>
      <c r="L65" s="328">
        <f t="shared" si="5"/>
        <v>0</v>
      </c>
      <c r="M65" s="237"/>
      <c r="N65" s="173"/>
      <c r="O65" s="491"/>
      <c r="P65" s="492"/>
      <c r="Q65" s="492"/>
      <c r="R65" s="492"/>
      <c r="S65" s="492"/>
      <c r="T65" s="492"/>
      <c r="U65" s="492"/>
      <c r="V65" s="492"/>
      <c r="W65" s="492"/>
      <c r="X65" s="493"/>
      <c r="Y65" s="173"/>
      <c r="Z65" s="173"/>
      <c r="AA65" s="173"/>
    </row>
    <row r="66" spans="1:27" s="196" customFormat="1" ht="13.5" customHeight="1">
      <c r="A66" s="236"/>
      <c r="B66" s="485">
        <v>5</v>
      </c>
      <c r="C66" s="485"/>
      <c r="D66" s="425"/>
      <c r="E66" s="425"/>
      <c r="F66" s="425"/>
      <c r="G66" s="425"/>
      <c r="H66" s="425"/>
      <c r="I66" s="425"/>
      <c r="J66" s="425"/>
      <c r="K66" s="262">
        <f>1/(1+'SP10-1'!K$29)^B66</f>
        <v>0.82192710675935154</v>
      </c>
      <c r="L66" s="328">
        <f t="shared" si="5"/>
        <v>0</v>
      </c>
      <c r="M66" s="237"/>
      <c r="N66" s="173"/>
      <c r="O66" s="494"/>
      <c r="P66" s="495"/>
      <c r="Q66" s="495"/>
      <c r="R66" s="495"/>
      <c r="S66" s="495"/>
      <c r="T66" s="495"/>
      <c r="U66" s="495"/>
      <c r="V66" s="495"/>
      <c r="W66" s="495"/>
      <c r="X66" s="496"/>
      <c r="Y66" s="173"/>
      <c r="Z66" s="173"/>
      <c r="AA66" s="173"/>
    </row>
    <row r="67" spans="1:27" s="196" customFormat="1" ht="13.5" customHeight="1">
      <c r="A67" s="236"/>
      <c r="B67" s="269" t="s">
        <v>502</v>
      </c>
      <c r="C67" s="269">
        <v>40</v>
      </c>
      <c r="D67" s="425"/>
      <c r="E67" s="425"/>
      <c r="F67" s="425"/>
      <c r="G67" s="425"/>
      <c r="H67" s="425"/>
      <c r="I67" s="425"/>
      <c r="J67" s="425"/>
      <c r="K67" s="262">
        <f>Tables!I7-Tables!I13</f>
        <v>14.839747528112213</v>
      </c>
      <c r="L67" s="328">
        <f t="shared" si="5"/>
        <v>0</v>
      </c>
      <c r="M67" s="237"/>
      <c r="N67" s="173"/>
      <c r="O67" s="173"/>
      <c r="P67" s="173"/>
      <c r="Q67" s="173"/>
      <c r="R67" s="173"/>
      <c r="S67" s="173"/>
      <c r="T67" s="173"/>
      <c r="U67" s="173"/>
      <c r="V67" s="173"/>
      <c r="W67" s="173"/>
      <c r="X67" s="173"/>
      <c r="Y67" s="173"/>
      <c r="Z67" s="173"/>
      <c r="AA67" s="173"/>
    </row>
    <row r="68" spans="1:27" s="196" customFormat="1" ht="13.5" customHeight="1">
      <c r="A68" s="244">
        <v>22</v>
      </c>
      <c r="B68" s="477" t="s">
        <v>439</v>
      </c>
      <c r="C68" s="477"/>
      <c r="D68" s="477"/>
      <c r="E68" s="477"/>
      <c r="F68" s="251"/>
      <c r="G68" s="251"/>
      <c r="H68" s="251"/>
      <c r="I68" s="251"/>
      <c r="J68" s="251"/>
      <c r="K68" s="266" t="s">
        <v>446</v>
      </c>
      <c r="L68" s="328">
        <f>SUM(L62:L67)</f>
        <v>0</v>
      </c>
      <c r="M68" s="234" t="s">
        <v>440</v>
      </c>
      <c r="N68" s="173"/>
      <c r="O68" s="173"/>
      <c r="P68" s="173"/>
      <c r="Q68" s="173"/>
      <c r="R68" s="173"/>
      <c r="S68" s="173"/>
      <c r="T68" s="173"/>
      <c r="U68" s="173"/>
      <c r="V68" s="173"/>
      <c r="W68" s="173"/>
      <c r="X68" s="173"/>
      <c r="Y68" s="173"/>
      <c r="Z68" s="173"/>
      <c r="AA68" s="173"/>
    </row>
    <row r="69" spans="1:27" s="196" customFormat="1" ht="13.5" customHeight="1">
      <c r="A69" s="237"/>
      <c r="B69" s="246" t="s">
        <v>503</v>
      </c>
      <c r="C69" s="246"/>
      <c r="D69" s="237"/>
      <c r="E69" s="237"/>
      <c r="F69" s="237"/>
      <c r="G69" s="237"/>
      <c r="H69" s="237"/>
      <c r="I69" s="237"/>
      <c r="J69" s="237"/>
      <c r="K69" s="237"/>
      <c r="L69" s="241"/>
      <c r="M69" s="237"/>
      <c r="N69" s="173"/>
      <c r="O69" s="173"/>
      <c r="P69" s="173"/>
      <c r="Q69" s="173"/>
      <c r="R69" s="173"/>
      <c r="S69" s="173"/>
      <c r="T69" s="173"/>
      <c r="U69" s="173"/>
      <c r="V69" s="173"/>
      <c r="W69" s="173"/>
      <c r="X69" s="173"/>
      <c r="Y69" s="173"/>
      <c r="Z69" s="173"/>
      <c r="AA69" s="173"/>
    </row>
    <row r="70" spans="1:27" ht="15" customHeight="1">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row>
    <row r="71" spans="1:27" ht="15" customHeight="1">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row>
    <row r="72" spans="1:27">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row>
    <row r="73" spans="1:27">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row>
    <row r="74" spans="1:27">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row>
    <row r="75" spans="1:27">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row>
    <row r="76" spans="1:27">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row>
    <row r="77" spans="1:27">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row>
    <row r="78" spans="1:27">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row>
    <row r="79" spans="1:27">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row>
    <row r="80" spans="1:27">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row>
    <row r="81" spans="1:27">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row>
    <row r="82" spans="1:27">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row>
    <row r="83" spans="1:27">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row>
    <row r="84" spans="1:27">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row>
    <row r="85" spans="1:27">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row>
    <row r="86" spans="1:27">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row>
    <row r="87" spans="1:27">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row>
    <row r="88" spans="1:27">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row>
    <row r="89" spans="1:27">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row>
    <row r="90" spans="1:27">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row>
    <row r="91" spans="1:27">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row>
    <row r="92" spans="1:27">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row>
    <row r="93" spans="1:27">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row>
    <row r="94" spans="1:27">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row>
    <row r="95" spans="1:27">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row>
    <row r="96" spans="1:27">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row>
    <row r="97" spans="1:27">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row>
    <row r="98" spans="1:27">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row>
    <row r="99" spans="1:27">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row>
    <row r="100" spans="1:27">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row>
    <row r="101" spans="1:27">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row>
    <row r="102" spans="1:27">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row>
    <row r="103" spans="1:27">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row>
    <row r="104" spans="1:27">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row>
    <row r="105" spans="1:27">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row>
  </sheetData>
  <sheetProtection algorithmName="SHA-512" hashValue="F+ybkPZVbj6kiOFXaCMOJG8kfiNaVefds2ZfTi3RI3gtI+utwYzZkWSXfp0C6TmyYhyhZ5OFg3X2f8j1y1dofw==" saltValue="tb3F00wSe+rErVNdR8B0Ww==" spinCount="100000" sheet="1"/>
  <protectedRanges>
    <protectedRange sqref="V20:V23" name="Range5_1_1"/>
    <protectedRange sqref="V18" name="Range3_1_1"/>
    <protectedRange sqref="K6:L8 K10:L13" name="Range1_1_1"/>
  </protectedRanges>
  <mergeCells count="76">
    <mergeCell ref="D67:J67"/>
    <mergeCell ref="B68:E68"/>
    <mergeCell ref="B62:C62"/>
    <mergeCell ref="D62:J62"/>
    <mergeCell ref="N57:T59"/>
    <mergeCell ref="B58:E58"/>
    <mergeCell ref="B59:D59"/>
    <mergeCell ref="O62:X66"/>
    <mergeCell ref="B63:C63"/>
    <mergeCell ref="D63:J63"/>
    <mergeCell ref="B64:C64"/>
    <mergeCell ref="D64:J64"/>
    <mergeCell ref="B65:C65"/>
    <mergeCell ref="D65:J65"/>
    <mergeCell ref="B66:C66"/>
    <mergeCell ref="D66:J66"/>
    <mergeCell ref="B61:C61"/>
    <mergeCell ref="D61:J61"/>
    <mergeCell ref="B49:C49"/>
    <mergeCell ref="B50:C50"/>
    <mergeCell ref="B51:C51"/>
    <mergeCell ref="B52:C52"/>
    <mergeCell ref="B53:C53"/>
    <mergeCell ref="B54:C54"/>
    <mergeCell ref="B55:C55"/>
    <mergeCell ref="B57:D57"/>
    <mergeCell ref="B48:C48"/>
    <mergeCell ref="B37:C37"/>
    <mergeCell ref="B38:C38"/>
    <mergeCell ref="B39:C39"/>
    <mergeCell ref="B40:C40"/>
    <mergeCell ref="B41:C41"/>
    <mergeCell ref="B42:C42"/>
    <mergeCell ref="B43:C43"/>
    <mergeCell ref="B44:C44"/>
    <mergeCell ref="B45:C45"/>
    <mergeCell ref="B46:C46"/>
    <mergeCell ref="B47:C47"/>
    <mergeCell ref="B36:C36"/>
    <mergeCell ref="B25:C25"/>
    <mergeCell ref="B26:C26"/>
    <mergeCell ref="B27:C27"/>
    <mergeCell ref="B28:C28"/>
    <mergeCell ref="B29:C29"/>
    <mergeCell ref="B30:C30"/>
    <mergeCell ref="B31:C31"/>
    <mergeCell ref="B32:C32"/>
    <mergeCell ref="B33:C33"/>
    <mergeCell ref="B34:C34"/>
    <mergeCell ref="B35:C35"/>
    <mergeCell ref="B24:C24"/>
    <mergeCell ref="B13:I13"/>
    <mergeCell ref="K13:L13"/>
    <mergeCell ref="B15:C15"/>
    <mergeCell ref="B16:C16"/>
    <mergeCell ref="B17:C17"/>
    <mergeCell ref="B18:C18"/>
    <mergeCell ref="B19:C19"/>
    <mergeCell ref="B20:C20"/>
    <mergeCell ref="B21:C21"/>
    <mergeCell ref="B22:C22"/>
    <mergeCell ref="B23:C23"/>
    <mergeCell ref="B10:I10"/>
    <mergeCell ref="K10:L10"/>
    <mergeCell ref="B11:I11"/>
    <mergeCell ref="K11:L11"/>
    <mergeCell ref="B12:I12"/>
    <mergeCell ref="K12:L12"/>
    <mergeCell ref="B4:M4"/>
    <mergeCell ref="B7:I7"/>
    <mergeCell ref="K7:L7"/>
    <mergeCell ref="O7:V9"/>
    <mergeCell ref="B8:I8"/>
    <mergeCell ref="K8:L8"/>
    <mergeCell ref="B9:I9"/>
    <mergeCell ref="K9:L9"/>
  </mergeCells>
  <printOptions horizontalCentered="1"/>
  <pageMargins left="0.74803149606299213" right="0.74803149606299213" top="0.98425196850393704" bottom="0.98425196850393704" header="0.51181102362204722" footer="0.51181102362204722"/>
  <pageSetup paperSize="9" scale="73" orientation="portrait" r:id="rId1"/>
  <headerFooter scaleWithDoc="0" alignWithMargins="0">
    <oddHeader>&amp;L&amp;"-,Regular"&amp;8&amp;F&amp;R&amp;"-,Regular"&amp;8&amp;A
___________________________________________________________________________________________________</oddHeader>
    <oddFooter>&amp;L&amp;"-,Regular"&amp;8____________________________________________________________________________________________
NZ Transport Agency’s Economic evaluation manual 
Effective from Jul 2013</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393B-4287-4E81-81A3-675ED29866F0}">
  <sheetPr codeName="Sheet4">
    <pageSetUpPr fitToPage="1"/>
  </sheetPr>
  <dimension ref="A1:Z61"/>
  <sheetViews>
    <sheetView topLeftCell="A13" zoomScaleNormal="100" workbookViewId="0">
      <selection activeCell="L49" sqref="L49:M49"/>
    </sheetView>
  </sheetViews>
  <sheetFormatPr defaultRowHeight="13.5"/>
  <cols>
    <col min="1" max="1" width="2.5" style="176" customWidth="1"/>
    <col min="2" max="2" width="9.83203125" style="176" customWidth="1"/>
    <col min="3" max="3" width="8.75" style="176" customWidth="1"/>
    <col min="4" max="4" width="7.25" style="176" customWidth="1"/>
    <col min="5" max="5" width="11.83203125" style="176" customWidth="1"/>
    <col min="6" max="7" width="13.5" style="176" customWidth="1"/>
    <col min="8" max="8" width="21.6640625" style="176" customWidth="1"/>
    <col min="9" max="13" width="7.25" style="176" customWidth="1"/>
    <col min="14" max="14" width="3.1640625" style="209" customWidth="1"/>
    <col min="15" max="15" width="9" style="176"/>
    <col min="16" max="16" width="9" style="176" hidden="1" customWidth="1"/>
    <col min="17" max="256" width="9" style="176"/>
    <col min="257" max="257" width="2.5" style="176" customWidth="1"/>
    <col min="258" max="258" width="9.83203125" style="176" customWidth="1"/>
    <col min="259" max="259" width="8.75" style="176" customWidth="1"/>
    <col min="260" max="260" width="7.25" style="176" customWidth="1"/>
    <col min="261" max="261" width="11.83203125" style="176" customWidth="1"/>
    <col min="262" max="269" width="7.25" style="176" customWidth="1"/>
    <col min="270" max="270" width="3.1640625" style="176" customWidth="1"/>
    <col min="271" max="512" width="9" style="176"/>
    <col min="513" max="513" width="2.5" style="176" customWidth="1"/>
    <col min="514" max="514" width="9.83203125" style="176" customWidth="1"/>
    <col min="515" max="515" width="8.75" style="176" customWidth="1"/>
    <col min="516" max="516" width="7.25" style="176" customWidth="1"/>
    <col min="517" max="517" width="11.83203125" style="176" customWidth="1"/>
    <col min="518" max="525" width="7.25" style="176" customWidth="1"/>
    <col min="526" max="526" width="3.1640625" style="176" customWidth="1"/>
    <col min="527" max="768" width="9" style="176"/>
    <col min="769" max="769" width="2.5" style="176" customWidth="1"/>
    <col min="770" max="770" width="9.83203125" style="176" customWidth="1"/>
    <col min="771" max="771" width="8.75" style="176" customWidth="1"/>
    <col min="772" max="772" width="7.25" style="176" customWidth="1"/>
    <col min="773" max="773" width="11.83203125" style="176" customWidth="1"/>
    <col min="774" max="781" width="7.25" style="176" customWidth="1"/>
    <col min="782" max="782" width="3.1640625" style="176" customWidth="1"/>
    <col min="783" max="1024" width="9" style="176"/>
    <col min="1025" max="1025" width="2.5" style="176" customWidth="1"/>
    <col min="1026" max="1026" width="9.83203125" style="176" customWidth="1"/>
    <col min="1027" max="1027" width="8.75" style="176" customWidth="1"/>
    <col min="1028" max="1028" width="7.25" style="176" customWidth="1"/>
    <col min="1029" max="1029" width="11.83203125" style="176" customWidth="1"/>
    <col min="1030" max="1037" width="7.25" style="176" customWidth="1"/>
    <col min="1038" max="1038" width="3.1640625" style="176" customWidth="1"/>
    <col min="1039" max="1280" width="9" style="176"/>
    <col min="1281" max="1281" width="2.5" style="176" customWidth="1"/>
    <col min="1282" max="1282" width="9.83203125" style="176" customWidth="1"/>
    <col min="1283" max="1283" width="8.75" style="176" customWidth="1"/>
    <col min="1284" max="1284" width="7.25" style="176" customWidth="1"/>
    <col min="1285" max="1285" width="11.83203125" style="176" customWidth="1"/>
    <col min="1286" max="1293" width="7.25" style="176" customWidth="1"/>
    <col min="1294" max="1294" width="3.1640625" style="176" customWidth="1"/>
    <col min="1295" max="1536" width="9" style="176"/>
    <col min="1537" max="1537" width="2.5" style="176" customWidth="1"/>
    <col min="1538" max="1538" width="9.83203125" style="176" customWidth="1"/>
    <col min="1539" max="1539" width="8.75" style="176" customWidth="1"/>
    <col min="1540" max="1540" width="7.25" style="176" customWidth="1"/>
    <col min="1541" max="1541" width="11.83203125" style="176" customWidth="1"/>
    <col min="1542" max="1549" width="7.25" style="176" customWidth="1"/>
    <col min="1550" max="1550" width="3.1640625" style="176" customWidth="1"/>
    <col min="1551" max="1792" width="9" style="176"/>
    <col min="1793" max="1793" width="2.5" style="176" customWidth="1"/>
    <col min="1794" max="1794" width="9.83203125" style="176" customWidth="1"/>
    <col min="1795" max="1795" width="8.75" style="176" customWidth="1"/>
    <col min="1796" max="1796" width="7.25" style="176" customWidth="1"/>
    <col min="1797" max="1797" width="11.83203125" style="176" customWidth="1"/>
    <col min="1798" max="1805" width="7.25" style="176" customWidth="1"/>
    <col min="1806" max="1806" width="3.1640625" style="176" customWidth="1"/>
    <col min="1807" max="2048" width="9" style="176"/>
    <col min="2049" max="2049" width="2.5" style="176" customWidth="1"/>
    <col min="2050" max="2050" width="9.83203125" style="176" customWidth="1"/>
    <col min="2051" max="2051" width="8.75" style="176" customWidth="1"/>
    <col min="2052" max="2052" width="7.25" style="176" customWidth="1"/>
    <col min="2053" max="2053" width="11.83203125" style="176" customWidth="1"/>
    <col min="2054" max="2061" width="7.25" style="176" customWidth="1"/>
    <col min="2062" max="2062" width="3.1640625" style="176" customWidth="1"/>
    <col min="2063" max="2304" width="9" style="176"/>
    <col min="2305" max="2305" width="2.5" style="176" customWidth="1"/>
    <col min="2306" max="2306" width="9.83203125" style="176" customWidth="1"/>
    <col min="2307" max="2307" width="8.75" style="176" customWidth="1"/>
    <col min="2308" max="2308" width="7.25" style="176" customWidth="1"/>
    <col min="2309" max="2309" width="11.83203125" style="176" customWidth="1"/>
    <col min="2310" max="2317" width="7.25" style="176" customWidth="1"/>
    <col min="2318" max="2318" width="3.1640625" style="176" customWidth="1"/>
    <col min="2319" max="2560" width="9" style="176"/>
    <col min="2561" max="2561" width="2.5" style="176" customWidth="1"/>
    <col min="2562" max="2562" width="9.83203125" style="176" customWidth="1"/>
    <col min="2563" max="2563" width="8.75" style="176" customWidth="1"/>
    <col min="2564" max="2564" width="7.25" style="176" customWidth="1"/>
    <col min="2565" max="2565" width="11.83203125" style="176" customWidth="1"/>
    <col min="2566" max="2573" width="7.25" style="176" customWidth="1"/>
    <col min="2574" max="2574" width="3.1640625" style="176" customWidth="1"/>
    <col min="2575" max="2816" width="9" style="176"/>
    <col min="2817" max="2817" width="2.5" style="176" customWidth="1"/>
    <col min="2818" max="2818" width="9.83203125" style="176" customWidth="1"/>
    <col min="2819" max="2819" width="8.75" style="176" customWidth="1"/>
    <col min="2820" max="2820" width="7.25" style="176" customWidth="1"/>
    <col min="2821" max="2821" width="11.83203125" style="176" customWidth="1"/>
    <col min="2822" max="2829" width="7.25" style="176" customWidth="1"/>
    <col min="2830" max="2830" width="3.1640625" style="176" customWidth="1"/>
    <col min="2831" max="3072" width="9" style="176"/>
    <col min="3073" max="3073" width="2.5" style="176" customWidth="1"/>
    <col min="3074" max="3074" width="9.83203125" style="176" customWidth="1"/>
    <col min="3075" max="3075" width="8.75" style="176" customWidth="1"/>
    <col min="3076" max="3076" width="7.25" style="176" customWidth="1"/>
    <col min="3077" max="3077" width="11.83203125" style="176" customWidth="1"/>
    <col min="3078" max="3085" width="7.25" style="176" customWidth="1"/>
    <col min="3086" max="3086" width="3.1640625" style="176" customWidth="1"/>
    <col min="3087" max="3328" width="9" style="176"/>
    <col min="3329" max="3329" width="2.5" style="176" customWidth="1"/>
    <col min="3330" max="3330" width="9.83203125" style="176" customWidth="1"/>
    <col min="3331" max="3331" width="8.75" style="176" customWidth="1"/>
    <col min="3332" max="3332" width="7.25" style="176" customWidth="1"/>
    <col min="3333" max="3333" width="11.83203125" style="176" customWidth="1"/>
    <col min="3334" max="3341" width="7.25" style="176" customWidth="1"/>
    <col min="3342" max="3342" width="3.1640625" style="176" customWidth="1"/>
    <col min="3343" max="3584" width="9" style="176"/>
    <col min="3585" max="3585" width="2.5" style="176" customWidth="1"/>
    <col min="3586" max="3586" width="9.83203125" style="176" customWidth="1"/>
    <col min="3587" max="3587" width="8.75" style="176" customWidth="1"/>
    <col min="3588" max="3588" width="7.25" style="176" customWidth="1"/>
    <col min="3589" max="3589" width="11.83203125" style="176" customWidth="1"/>
    <col min="3590" max="3597" width="7.25" style="176" customWidth="1"/>
    <col min="3598" max="3598" width="3.1640625" style="176" customWidth="1"/>
    <col min="3599" max="3840" width="9" style="176"/>
    <col min="3841" max="3841" width="2.5" style="176" customWidth="1"/>
    <col min="3842" max="3842" width="9.83203125" style="176" customWidth="1"/>
    <col min="3843" max="3843" width="8.75" style="176" customWidth="1"/>
    <col min="3844" max="3844" width="7.25" style="176" customWidth="1"/>
    <col min="3845" max="3845" width="11.83203125" style="176" customWidth="1"/>
    <col min="3846" max="3853" width="7.25" style="176" customWidth="1"/>
    <col min="3854" max="3854" width="3.1640625" style="176" customWidth="1"/>
    <col min="3855" max="4096" width="9" style="176"/>
    <col min="4097" max="4097" width="2.5" style="176" customWidth="1"/>
    <col min="4098" max="4098" width="9.83203125" style="176" customWidth="1"/>
    <col min="4099" max="4099" width="8.75" style="176" customWidth="1"/>
    <col min="4100" max="4100" width="7.25" style="176" customWidth="1"/>
    <col min="4101" max="4101" width="11.83203125" style="176" customWidth="1"/>
    <col min="4102" max="4109" width="7.25" style="176" customWidth="1"/>
    <col min="4110" max="4110" width="3.1640625" style="176" customWidth="1"/>
    <col min="4111" max="4352" width="9" style="176"/>
    <col min="4353" max="4353" width="2.5" style="176" customWidth="1"/>
    <col min="4354" max="4354" width="9.83203125" style="176" customWidth="1"/>
    <col min="4355" max="4355" width="8.75" style="176" customWidth="1"/>
    <col min="4356" max="4356" width="7.25" style="176" customWidth="1"/>
    <col min="4357" max="4357" width="11.83203125" style="176" customWidth="1"/>
    <col min="4358" max="4365" width="7.25" style="176" customWidth="1"/>
    <col min="4366" max="4366" width="3.1640625" style="176" customWidth="1"/>
    <col min="4367" max="4608" width="9" style="176"/>
    <col min="4609" max="4609" width="2.5" style="176" customWidth="1"/>
    <col min="4610" max="4610" width="9.83203125" style="176" customWidth="1"/>
    <col min="4611" max="4611" width="8.75" style="176" customWidth="1"/>
    <col min="4612" max="4612" width="7.25" style="176" customWidth="1"/>
    <col min="4613" max="4613" width="11.83203125" style="176" customWidth="1"/>
    <col min="4614" max="4621" width="7.25" style="176" customWidth="1"/>
    <col min="4622" max="4622" width="3.1640625" style="176" customWidth="1"/>
    <col min="4623" max="4864" width="9" style="176"/>
    <col min="4865" max="4865" width="2.5" style="176" customWidth="1"/>
    <col min="4866" max="4866" width="9.83203125" style="176" customWidth="1"/>
    <col min="4867" max="4867" width="8.75" style="176" customWidth="1"/>
    <col min="4868" max="4868" width="7.25" style="176" customWidth="1"/>
    <col min="4869" max="4869" width="11.83203125" style="176" customWidth="1"/>
    <col min="4870" max="4877" width="7.25" style="176" customWidth="1"/>
    <col min="4878" max="4878" width="3.1640625" style="176" customWidth="1"/>
    <col min="4879" max="5120" width="9" style="176"/>
    <col min="5121" max="5121" width="2.5" style="176" customWidth="1"/>
    <col min="5122" max="5122" width="9.83203125" style="176" customWidth="1"/>
    <col min="5123" max="5123" width="8.75" style="176" customWidth="1"/>
    <col min="5124" max="5124" width="7.25" style="176" customWidth="1"/>
    <col min="5125" max="5125" width="11.83203125" style="176" customWidth="1"/>
    <col min="5126" max="5133" width="7.25" style="176" customWidth="1"/>
    <col min="5134" max="5134" width="3.1640625" style="176" customWidth="1"/>
    <col min="5135" max="5376" width="9" style="176"/>
    <col min="5377" max="5377" width="2.5" style="176" customWidth="1"/>
    <col min="5378" max="5378" width="9.83203125" style="176" customWidth="1"/>
    <col min="5379" max="5379" width="8.75" style="176" customWidth="1"/>
    <col min="5380" max="5380" width="7.25" style="176" customWidth="1"/>
    <col min="5381" max="5381" width="11.83203125" style="176" customWidth="1"/>
    <col min="5382" max="5389" width="7.25" style="176" customWidth="1"/>
    <col min="5390" max="5390" width="3.1640625" style="176" customWidth="1"/>
    <col min="5391" max="5632" width="9" style="176"/>
    <col min="5633" max="5633" width="2.5" style="176" customWidth="1"/>
    <col min="5634" max="5634" width="9.83203125" style="176" customWidth="1"/>
    <col min="5635" max="5635" width="8.75" style="176" customWidth="1"/>
    <col min="5636" max="5636" width="7.25" style="176" customWidth="1"/>
    <col min="5637" max="5637" width="11.83203125" style="176" customWidth="1"/>
    <col min="5638" max="5645" width="7.25" style="176" customWidth="1"/>
    <col min="5646" max="5646" width="3.1640625" style="176" customWidth="1"/>
    <col min="5647" max="5888" width="9" style="176"/>
    <col min="5889" max="5889" width="2.5" style="176" customWidth="1"/>
    <col min="5890" max="5890" width="9.83203125" style="176" customWidth="1"/>
    <col min="5891" max="5891" width="8.75" style="176" customWidth="1"/>
    <col min="5892" max="5892" width="7.25" style="176" customWidth="1"/>
    <col min="5893" max="5893" width="11.83203125" style="176" customWidth="1"/>
    <col min="5894" max="5901" width="7.25" style="176" customWidth="1"/>
    <col min="5902" max="5902" width="3.1640625" style="176" customWidth="1"/>
    <col min="5903" max="6144" width="9" style="176"/>
    <col min="6145" max="6145" width="2.5" style="176" customWidth="1"/>
    <col min="6146" max="6146" width="9.83203125" style="176" customWidth="1"/>
    <col min="6147" max="6147" width="8.75" style="176" customWidth="1"/>
    <col min="6148" max="6148" width="7.25" style="176" customWidth="1"/>
    <col min="6149" max="6149" width="11.83203125" style="176" customWidth="1"/>
    <col min="6150" max="6157" width="7.25" style="176" customWidth="1"/>
    <col min="6158" max="6158" width="3.1640625" style="176" customWidth="1"/>
    <col min="6159" max="6400" width="9" style="176"/>
    <col min="6401" max="6401" width="2.5" style="176" customWidth="1"/>
    <col min="6402" max="6402" width="9.83203125" style="176" customWidth="1"/>
    <col min="6403" max="6403" width="8.75" style="176" customWidth="1"/>
    <col min="6404" max="6404" width="7.25" style="176" customWidth="1"/>
    <col min="6405" max="6405" width="11.83203125" style="176" customWidth="1"/>
    <col min="6406" max="6413" width="7.25" style="176" customWidth="1"/>
    <col min="6414" max="6414" width="3.1640625" style="176" customWidth="1"/>
    <col min="6415" max="6656" width="9" style="176"/>
    <col min="6657" max="6657" width="2.5" style="176" customWidth="1"/>
    <col min="6658" max="6658" width="9.83203125" style="176" customWidth="1"/>
    <col min="6659" max="6659" width="8.75" style="176" customWidth="1"/>
    <col min="6660" max="6660" width="7.25" style="176" customWidth="1"/>
    <col min="6661" max="6661" width="11.83203125" style="176" customWidth="1"/>
    <col min="6662" max="6669" width="7.25" style="176" customWidth="1"/>
    <col min="6670" max="6670" width="3.1640625" style="176" customWidth="1"/>
    <col min="6671" max="6912" width="9" style="176"/>
    <col min="6913" max="6913" width="2.5" style="176" customWidth="1"/>
    <col min="6914" max="6914" width="9.83203125" style="176" customWidth="1"/>
    <col min="6915" max="6915" width="8.75" style="176" customWidth="1"/>
    <col min="6916" max="6916" width="7.25" style="176" customWidth="1"/>
    <col min="6917" max="6917" width="11.83203125" style="176" customWidth="1"/>
    <col min="6918" max="6925" width="7.25" style="176" customWidth="1"/>
    <col min="6926" max="6926" width="3.1640625" style="176" customWidth="1"/>
    <col min="6927" max="7168" width="9" style="176"/>
    <col min="7169" max="7169" width="2.5" style="176" customWidth="1"/>
    <col min="7170" max="7170" width="9.83203125" style="176" customWidth="1"/>
    <col min="7171" max="7171" width="8.75" style="176" customWidth="1"/>
    <col min="7172" max="7172" width="7.25" style="176" customWidth="1"/>
    <col min="7173" max="7173" width="11.83203125" style="176" customWidth="1"/>
    <col min="7174" max="7181" width="7.25" style="176" customWidth="1"/>
    <col min="7182" max="7182" width="3.1640625" style="176" customWidth="1"/>
    <col min="7183" max="7424" width="9" style="176"/>
    <col min="7425" max="7425" width="2.5" style="176" customWidth="1"/>
    <col min="7426" max="7426" width="9.83203125" style="176" customWidth="1"/>
    <col min="7427" max="7427" width="8.75" style="176" customWidth="1"/>
    <col min="7428" max="7428" width="7.25" style="176" customWidth="1"/>
    <col min="7429" max="7429" width="11.83203125" style="176" customWidth="1"/>
    <col min="7430" max="7437" width="7.25" style="176" customWidth="1"/>
    <col min="7438" max="7438" width="3.1640625" style="176" customWidth="1"/>
    <col min="7439" max="7680" width="9" style="176"/>
    <col min="7681" max="7681" width="2.5" style="176" customWidth="1"/>
    <col min="7682" max="7682" width="9.83203125" style="176" customWidth="1"/>
    <col min="7683" max="7683" width="8.75" style="176" customWidth="1"/>
    <col min="7684" max="7684" width="7.25" style="176" customWidth="1"/>
    <col min="7685" max="7685" width="11.83203125" style="176" customWidth="1"/>
    <col min="7686" max="7693" width="7.25" style="176" customWidth="1"/>
    <col min="7694" max="7694" width="3.1640625" style="176" customWidth="1"/>
    <col min="7695" max="7936" width="9" style="176"/>
    <col min="7937" max="7937" width="2.5" style="176" customWidth="1"/>
    <col min="7938" max="7938" width="9.83203125" style="176" customWidth="1"/>
    <col min="7939" max="7939" width="8.75" style="176" customWidth="1"/>
    <col min="7940" max="7940" width="7.25" style="176" customWidth="1"/>
    <col min="7941" max="7941" width="11.83203125" style="176" customWidth="1"/>
    <col min="7942" max="7949" width="7.25" style="176" customWidth="1"/>
    <col min="7950" max="7950" width="3.1640625" style="176" customWidth="1"/>
    <col min="7951" max="8192" width="9" style="176"/>
    <col min="8193" max="8193" width="2.5" style="176" customWidth="1"/>
    <col min="8194" max="8194" width="9.83203125" style="176" customWidth="1"/>
    <col min="8195" max="8195" width="8.75" style="176" customWidth="1"/>
    <col min="8196" max="8196" width="7.25" style="176" customWidth="1"/>
    <col min="8197" max="8197" width="11.83203125" style="176" customWidth="1"/>
    <col min="8198" max="8205" width="7.25" style="176" customWidth="1"/>
    <col min="8206" max="8206" width="3.1640625" style="176" customWidth="1"/>
    <col min="8207" max="8448" width="9" style="176"/>
    <col min="8449" max="8449" width="2.5" style="176" customWidth="1"/>
    <col min="8450" max="8450" width="9.83203125" style="176" customWidth="1"/>
    <col min="8451" max="8451" width="8.75" style="176" customWidth="1"/>
    <col min="8452" max="8452" width="7.25" style="176" customWidth="1"/>
    <col min="8453" max="8453" width="11.83203125" style="176" customWidth="1"/>
    <col min="8454" max="8461" width="7.25" style="176" customWidth="1"/>
    <col min="8462" max="8462" width="3.1640625" style="176" customWidth="1"/>
    <col min="8463" max="8704" width="9" style="176"/>
    <col min="8705" max="8705" width="2.5" style="176" customWidth="1"/>
    <col min="8706" max="8706" width="9.83203125" style="176" customWidth="1"/>
    <col min="8707" max="8707" width="8.75" style="176" customWidth="1"/>
    <col min="8708" max="8708" width="7.25" style="176" customWidth="1"/>
    <col min="8709" max="8709" width="11.83203125" style="176" customWidth="1"/>
    <col min="8710" max="8717" width="7.25" style="176" customWidth="1"/>
    <col min="8718" max="8718" width="3.1640625" style="176" customWidth="1"/>
    <col min="8719" max="8960" width="9" style="176"/>
    <col min="8961" max="8961" width="2.5" style="176" customWidth="1"/>
    <col min="8962" max="8962" width="9.83203125" style="176" customWidth="1"/>
    <col min="8963" max="8963" width="8.75" style="176" customWidth="1"/>
    <col min="8964" max="8964" width="7.25" style="176" customWidth="1"/>
    <col min="8965" max="8965" width="11.83203125" style="176" customWidth="1"/>
    <col min="8966" max="8973" width="7.25" style="176" customWidth="1"/>
    <col min="8974" max="8974" width="3.1640625" style="176" customWidth="1"/>
    <col min="8975" max="9216" width="9" style="176"/>
    <col min="9217" max="9217" width="2.5" style="176" customWidth="1"/>
    <col min="9218" max="9218" width="9.83203125" style="176" customWidth="1"/>
    <col min="9219" max="9219" width="8.75" style="176" customWidth="1"/>
    <col min="9220" max="9220" width="7.25" style="176" customWidth="1"/>
    <col min="9221" max="9221" width="11.83203125" style="176" customWidth="1"/>
    <col min="9222" max="9229" width="7.25" style="176" customWidth="1"/>
    <col min="9230" max="9230" width="3.1640625" style="176" customWidth="1"/>
    <col min="9231" max="9472" width="9" style="176"/>
    <col min="9473" max="9473" width="2.5" style="176" customWidth="1"/>
    <col min="9474" max="9474" width="9.83203125" style="176" customWidth="1"/>
    <col min="9475" max="9475" width="8.75" style="176" customWidth="1"/>
    <col min="9476" max="9476" width="7.25" style="176" customWidth="1"/>
    <col min="9477" max="9477" width="11.83203125" style="176" customWidth="1"/>
    <col min="9478" max="9485" width="7.25" style="176" customWidth="1"/>
    <col min="9486" max="9486" width="3.1640625" style="176" customWidth="1"/>
    <col min="9487" max="9728" width="9" style="176"/>
    <col min="9729" max="9729" width="2.5" style="176" customWidth="1"/>
    <col min="9730" max="9730" width="9.83203125" style="176" customWidth="1"/>
    <col min="9731" max="9731" width="8.75" style="176" customWidth="1"/>
    <col min="9732" max="9732" width="7.25" style="176" customWidth="1"/>
    <col min="9733" max="9733" width="11.83203125" style="176" customWidth="1"/>
    <col min="9734" max="9741" width="7.25" style="176" customWidth="1"/>
    <col min="9742" max="9742" width="3.1640625" style="176" customWidth="1"/>
    <col min="9743" max="9984" width="9" style="176"/>
    <col min="9985" max="9985" width="2.5" style="176" customWidth="1"/>
    <col min="9986" max="9986" width="9.83203125" style="176" customWidth="1"/>
    <col min="9987" max="9987" width="8.75" style="176" customWidth="1"/>
    <col min="9988" max="9988" width="7.25" style="176" customWidth="1"/>
    <col min="9989" max="9989" width="11.83203125" style="176" customWidth="1"/>
    <col min="9990" max="9997" width="7.25" style="176" customWidth="1"/>
    <col min="9998" max="9998" width="3.1640625" style="176" customWidth="1"/>
    <col min="9999" max="10240" width="9" style="176"/>
    <col min="10241" max="10241" width="2.5" style="176" customWidth="1"/>
    <col min="10242" max="10242" width="9.83203125" style="176" customWidth="1"/>
    <col min="10243" max="10243" width="8.75" style="176" customWidth="1"/>
    <col min="10244" max="10244" width="7.25" style="176" customWidth="1"/>
    <col min="10245" max="10245" width="11.83203125" style="176" customWidth="1"/>
    <col min="10246" max="10253" width="7.25" style="176" customWidth="1"/>
    <col min="10254" max="10254" width="3.1640625" style="176" customWidth="1"/>
    <col min="10255" max="10496" width="9" style="176"/>
    <col min="10497" max="10497" width="2.5" style="176" customWidth="1"/>
    <col min="10498" max="10498" width="9.83203125" style="176" customWidth="1"/>
    <col min="10499" max="10499" width="8.75" style="176" customWidth="1"/>
    <col min="10500" max="10500" width="7.25" style="176" customWidth="1"/>
    <col min="10501" max="10501" width="11.83203125" style="176" customWidth="1"/>
    <col min="10502" max="10509" width="7.25" style="176" customWidth="1"/>
    <col min="10510" max="10510" width="3.1640625" style="176" customWidth="1"/>
    <col min="10511" max="10752" width="9" style="176"/>
    <col min="10753" max="10753" width="2.5" style="176" customWidth="1"/>
    <col min="10754" max="10754" width="9.83203125" style="176" customWidth="1"/>
    <col min="10755" max="10755" width="8.75" style="176" customWidth="1"/>
    <col min="10756" max="10756" width="7.25" style="176" customWidth="1"/>
    <col min="10757" max="10757" width="11.83203125" style="176" customWidth="1"/>
    <col min="10758" max="10765" width="7.25" style="176" customWidth="1"/>
    <col min="10766" max="10766" width="3.1640625" style="176" customWidth="1"/>
    <col min="10767" max="11008" width="9" style="176"/>
    <col min="11009" max="11009" width="2.5" style="176" customWidth="1"/>
    <col min="11010" max="11010" width="9.83203125" style="176" customWidth="1"/>
    <col min="11011" max="11011" width="8.75" style="176" customWidth="1"/>
    <col min="11012" max="11012" width="7.25" style="176" customWidth="1"/>
    <col min="11013" max="11013" width="11.83203125" style="176" customWidth="1"/>
    <col min="11014" max="11021" width="7.25" style="176" customWidth="1"/>
    <col min="11022" max="11022" width="3.1640625" style="176" customWidth="1"/>
    <col min="11023" max="11264" width="9" style="176"/>
    <col min="11265" max="11265" width="2.5" style="176" customWidth="1"/>
    <col min="11266" max="11266" width="9.83203125" style="176" customWidth="1"/>
    <col min="11267" max="11267" width="8.75" style="176" customWidth="1"/>
    <col min="11268" max="11268" width="7.25" style="176" customWidth="1"/>
    <col min="11269" max="11269" width="11.83203125" style="176" customWidth="1"/>
    <col min="11270" max="11277" width="7.25" style="176" customWidth="1"/>
    <col min="11278" max="11278" width="3.1640625" style="176" customWidth="1"/>
    <col min="11279" max="11520" width="9" style="176"/>
    <col min="11521" max="11521" width="2.5" style="176" customWidth="1"/>
    <col min="11522" max="11522" width="9.83203125" style="176" customWidth="1"/>
    <col min="11523" max="11523" width="8.75" style="176" customWidth="1"/>
    <col min="11524" max="11524" width="7.25" style="176" customWidth="1"/>
    <col min="11525" max="11525" width="11.83203125" style="176" customWidth="1"/>
    <col min="11526" max="11533" width="7.25" style="176" customWidth="1"/>
    <col min="11534" max="11534" width="3.1640625" style="176" customWidth="1"/>
    <col min="11535" max="11776" width="9" style="176"/>
    <col min="11777" max="11777" width="2.5" style="176" customWidth="1"/>
    <col min="11778" max="11778" width="9.83203125" style="176" customWidth="1"/>
    <col min="11779" max="11779" width="8.75" style="176" customWidth="1"/>
    <col min="11780" max="11780" width="7.25" style="176" customWidth="1"/>
    <col min="11781" max="11781" width="11.83203125" style="176" customWidth="1"/>
    <col min="11782" max="11789" width="7.25" style="176" customWidth="1"/>
    <col min="11790" max="11790" width="3.1640625" style="176" customWidth="1"/>
    <col min="11791" max="12032" width="9" style="176"/>
    <col min="12033" max="12033" width="2.5" style="176" customWidth="1"/>
    <col min="12034" max="12034" width="9.83203125" style="176" customWidth="1"/>
    <col min="12035" max="12035" width="8.75" style="176" customWidth="1"/>
    <col min="12036" max="12036" width="7.25" style="176" customWidth="1"/>
    <col min="12037" max="12037" width="11.83203125" style="176" customWidth="1"/>
    <col min="12038" max="12045" width="7.25" style="176" customWidth="1"/>
    <col min="12046" max="12046" width="3.1640625" style="176" customWidth="1"/>
    <col min="12047" max="12288" width="9" style="176"/>
    <col min="12289" max="12289" width="2.5" style="176" customWidth="1"/>
    <col min="12290" max="12290" width="9.83203125" style="176" customWidth="1"/>
    <col min="12291" max="12291" width="8.75" style="176" customWidth="1"/>
    <col min="12292" max="12292" width="7.25" style="176" customWidth="1"/>
    <col min="12293" max="12293" width="11.83203125" style="176" customWidth="1"/>
    <col min="12294" max="12301" width="7.25" style="176" customWidth="1"/>
    <col min="12302" max="12302" width="3.1640625" style="176" customWidth="1"/>
    <col min="12303" max="12544" width="9" style="176"/>
    <col min="12545" max="12545" width="2.5" style="176" customWidth="1"/>
    <col min="12546" max="12546" width="9.83203125" style="176" customWidth="1"/>
    <col min="12547" max="12547" width="8.75" style="176" customWidth="1"/>
    <col min="12548" max="12548" width="7.25" style="176" customWidth="1"/>
    <col min="12549" max="12549" width="11.83203125" style="176" customWidth="1"/>
    <col min="12550" max="12557" width="7.25" style="176" customWidth="1"/>
    <col min="12558" max="12558" width="3.1640625" style="176" customWidth="1"/>
    <col min="12559" max="12800" width="9" style="176"/>
    <col min="12801" max="12801" width="2.5" style="176" customWidth="1"/>
    <col min="12802" max="12802" width="9.83203125" style="176" customWidth="1"/>
    <col min="12803" max="12803" width="8.75" style="176" customWidth="1"/>
    <col min="12804" max="12804" width="7.25" style="176" customWidth="1"/>
    <col min="12805" max="12805" width="11.83203125" style="176" customWidth="1"/>
    <col min="12806" max="12813" width="7.25" style="176" customWidth="1"/>
    <col min="12814" max="12814" width="3.1640625" style="176" customWidth="1"/>
    <col min="12815" max="13056" width="9" style="176"/>
    <col min="13057" max="13057" width="2.5" style="176" customWidth="1"/>
    <col min="13058" max="13058" width="9.83203125" style="176" customWidth="1"/>
    <col min="13059" max="13059" width="8.75" style="176" customWidth="1"/>
    <col min="13060" max="13060" width="7.25" style="176" customWidth="1"/>
    <col min="13061" max="13061" width="11.83203125" style="176" customWidth="1"/>
    <col min="13062" max="13069" width="7.25" style="176" customWidth="1"/>
    <col min="13070" max="13070" width="3.1640625" style="176" customWidth="1"/>
    <col min="13071" max="13312" width="9" style="176"/>
    <col min="13313" max="13313" width="2.5" style="176" customWidth="1"/>
    <col min="13314" max="13314" width="9.83203125" style="176" customWidth="1"/>
    <col min="13315" max="13315" width="8.75" style="176" customWidth="1"/>
    <col min="13316" max="13316" width="7.25" style="176" customWidth="1"/>
    <col min="13317" max="13317" width="11.83203125" style="176" customWidth="1"/>
    <col min="13318" max="13325" width="7.25" style="176" customWidth="1"/>
    <col min="13326" max="13326" width="3.1640625" style="176" customWidth="1"/>
    <col min="13327" max="13568" width="9" style="176"/>
    <col min="13569" max="13569" width="2.5" style="176" customWidth="1"/>
    <col min="13570" max="13570" width="9.83203125" style="176" customWidth="1"/>
    <col min="13571" max="13571" width="8.75" style="176" customWidth="1"/>
    <col min="13572" max="13572" width="7.25" style="176" customWidth="1"/>
    <col min="13573" max="13573" width="11.83203125" style="176" customWidth="1"/>
    <col min="13574" max="13581" width="7.25" style="176" customWidth="1"/>
    <col min="13582" max="13582" width="3.1640625" style="176" customWidth="1"/>
    <col min="13583" max="13824" width="9" style="176"/>
    <col min="13825" max="13825" width="2.5" style="176" customWidth="1"/>
    <col min="13826" max="13826" width="9.83203125" style="176" customWidth="1"/>
    <col min="13827" max="13827" width="8.75" style="176" customWidth="1"/>
    <col min="13828" max="13828" width="7.25" style="176" customWidth="1"/>
    <col min="13829" max="13829" width="11.83203125" style="176" customWidth="1"/>
    <col min="13830" max="13837" width="7.25" style="176" customWidth="1"/>
    <col min="13838" max="13838" width="3.1640625" style="176" customWidth="1"/>
    <col min="13839" max="14080" width="9" style="176"/>
    <col min="14081" max="14081" width="2.5" style="176" customWidth="1"/>
    <col min="14082" max="14082" width="9.83203125" style="176" customWidth="1"/>
    <col min="14083" max="14083" width="8.75" style="176" customWidth="1"/>
    <col min="14084" max="14084" width="7.25" style="176" customWidth="1"/>
    <col min="14085" max="14085" width="11.83203125" style="176" customWidth="1"/>
    <col min="14086" max="14093" width="7.25" style="176" customWidth="1"/>
    <col min="14094" max="14094" width="3.1640625" style="176" customWidth="1"/>
    <col min="14095" max="14336" width="9" style="176"/>
    <col min="14337" max="14337" width="2.5" style="176" customWidth="1"/>
    <col min="14338" max="14338" width="9.83203125" style="176" customWidth="1"/>
    <col min="14339" max="14339" width="8.75" style="176" customWidth="1"/>
    <col min="14340" max="14340" width="7.25" style="176" customWidth="1"/>
    <col min="14341" max="14341" width="11.83203125" style="176" customWidth="1"/>
    <col min="14342" max="14349" width="7.25" style="176" customWidth="1"/>
    <col min="14350" max="14350" width="3.1640625" style="176" customWidth="1"/>
    <col min="14351" max="14592" width="9" style="176"/>
    <col min="14593" max="14593" width="2.5" style="176" customWidth="1"/>
    <col min="14594" max="14594" width="9.83203125" style="176" customWidth="1"/>
    <col min="14595" max="14595" width="8.75" style="176" customWidth="1"/>
    <col min="14596" max="14596" width="7.25" style="176" customWidth="1"/>
    <col min="14597" max="14597" width="11.83203125" style="176" customWidth="1"/>
    <col min="14598" max="14605" width="7.25" style="176" customWidth="1"/>
    <col min="14606" max="14606" width="3.1640625" style="176" customWidth="1"/>
    <col min="14607" max="14848" width="9" style="176"/>
    <col min="14849" max="14849" width="2.5" style="176" customWidth="1"/>
    <col min="14850" max="14850" width="9.83203125" style="176" customWidth="1"/>
    <col min="14851" max="14851" width="8.75" style="176" customWidth="1"/>
    <col min="14852" max="14852" width="7.25" style="176" customWidth="1"/>
    <col min="14853" max="14853" width="11.83203125" style="176" customWidth="1"/>
    <col min="14854" max="14861" width="7.25" style="176" customWidth="1"/>
    <col min="14862" max="14862" width="3.1640625" style="176" customWidth="1"/>
    <col min="14863" max="15104" width="9" style="176"/>
    <col min="15105" max="15105" width="2.5" style="176" customWidth="1"/>
    <col min="15106" max="15106" width="9.83203125" style="176" customWidth="1"/>
    <col min="15107" max="15107" width="8.75" style="176" customWidth="1"/>
    <col min="15108" max="15108" width="7.25" style="176" customWidth="1"/>
    <col min="15109" max="15109" width="11.83203125" style="176" customWidth="1"/>
    <col min="15110" max="15117" width="7.25" style="176" customWidth="1"/>
    <col min="15118" max="15118" width="3.1640625" style="176" customWidth="1"/>
    <col min="15119" max="15360" width="9" style="176"/>
    <col min="15361" max="15361" width="2.5" style="176" customWidth="1"/>
    <col min="15362" max="15362" width="9.83203125" style="176" customWidth="1"/>
    <col min="15363" max="15363" width="8.75" style="176" customWidth="1"/>
    <col min="15364" max="15364" width="7.25" style="176" customWidth="1"/>
    <col min="15365" max="15365" width="11.83203125" style="176" customWidth="1"/>
    <col min="15366" max="15373" width="7.25" style="176" customWidth="1"/>
    <col min="15374" max="15374" width="3.1640625" style="176" customWidth="1"/>
    <col min="15375" max="15616" width="9" style="176"/>
    <col min="15617" max="15617" width="2.5" style="176" customWidth="1"/>
    <col min="15618" max="15618" width="9.83203125" style="176" customWidth="1"/>
    <col min="15619" max="15619" width="8.75" style="176" customWidth="1"/>
    <col min="15620" max="15620" width="7.25" style="176" customWidth="1"/>
    <col min="15621" max="15621" width="11.83203125" style="176" customWidth="1"/>
    <col min="15622" max="15629" width="7.25" style="176" customWidth="1"/>
    <col min="15630" max="15630" width="3.1640625" style="176" customWidth="1"/>
    <col min="15631" max="15872" width="9" style="176"/>
    <col min="15873" max="15873" width="2.5" style="176" customWidth="1"/>
    <col min="15874" max="15874" width="9.83203125" style="176" customWidth="1"/>
    <col min="15875" max="15875" width="8.75" style="176" customWidth="1"/>
    <col min="15876" max="15876" width="7.25" style="176" customWidth="1"/>
    <col min="15877" max="15877" width="11.83203125" style="176" customWidth="1"/>
    <col min="15878" max="15885" width="7.25" style="176" customWidth="1"/>
    <col min="15886" max="15886" width="3.1640625" style="176" customWidth="1"/>
    <col min="15887" max="16128" width="9" style="176"/>
    <col min="16129" max="16129" width="2.5" style="176" customWidth="1"/>
    <col min="16130" max="16130" width="9.83203125" style="176" customWidth="1"/>
    <col min="16131" max="16131" width="8.75" style="176" customWidth="1"/>
    <col min="16132" max="16132" width="7.25" style="176" customWidth="1"/>
    <col min="16133" max="16133" width="11.83203125" style="176" customWidth="1"/>
    <col min="16134" max="16141" width="7.25" style="176" customWidth="1"/>
    <col min="16142" max="16142" width="3.1640625" style="176" customWidth="1"/>
    <col min="16143" max="16384" width="9" style="176"/>
  </cols>
  <sheetData>
    <row r="1" spans="1:26" s="172" customFormat="1" ht="16.5" customHeight="1">
      <c r="N1" s="203"/>
      <c r="O1" s="173" t="s">
        <v>390</v>
      </c>
    </row>
    <row r="2" spans="1:26" ht="19.5" customHeight="1">
      <c r="A2" s="174" t="s">
        <v>462</v>
      </c>
      <c r="B2" s="173"/>
      <c r="C2" s="173"/>
      <c r="D2" s="173"/>
      <c r="E2" s="173"/>
      <c r="F2" s="173"/>
      <c r="G2" s="173"/>
      <c r="H2" s="173"/>
      <c r="I2" s="173"/>
      <c r="J2" s="173"/>
      <c r="K2" s="173"/>
      <c r="L2" s="171" t="str">
        <f>'SP10-1'!L2</f>
        <v>Spreadsheet released 14-Apr-2023</v>
      </c>
      <c r="M2" s="173"/>
      <c r="N2" s="192"/>
      <c r="O2" s="175" t="s">
        <v>392</v>
      </c>
      <c r="P2" s="173"/>
      <c r="Q2" s="173"/>
      <c r="R2" s="173"/>
      <c r="S2" s="173"/>
      <c r="T2" s="173"/>
      <c r="U2" s="173"/>
      <c r="V2" s="173"/>
      <c r="W2" s="173"/>
      <c r="X2" s="173"/>
      <c r="Y2" s="173"/>
      <c r="Z2" s="173"/>
    </row>
    <row r="3" spans="1:26" s="172" customFormat="1" ht="11.25" customHeight="1">
      <c r="A3" s="177" t="s">
        <v>504</v>
      </c>
      <c r="B3" s="173"/>
      <c r="C3" s="173"/>
      <c r="D3" s="173"/>
      <c r="E3" s="173"/>
      <c r="F3" s="173"/>
      <c r="G3" s="173"/>
      <c r="H3" s="173"/>
      <c r="I3" s="173"/>
      <c r="J3" s="173"/>
      <c r="K3" s="173"/>
      <c r="L3" s="173"/>
      <c r="M3" s="173"/>
      <c r="N3" s="192"/>
      <c r="O3" s="173"/>
      <c r="P3" s="173"/>
      <c r="Q3" s="173"/>
      <c r="R3" s="173"/>
      <c r="S3" s="173"/>
      <c r="T3" s="173"/>
      <c r="U3" s="173"/>
      <c r="V3" s="173"/>
      <c r="W3" s="173"/>
      <c r="X3" s="173"/>
      <c r="Y3" s="173"/>
      <c r="Z3" s="173"/>
    </row>
    <row r="4" spans="1:26" ht="87" customHeight="1">
      <c r="A4" s="174"/>
      <c r="B4" s="476" t="s">
        <v>505</v>
      </c>
      <c r="C4" s="476"/>
      <c r="D4" s="476"/>
      <c r="E4" s="476"/>
      <c r="F4" s="476"/>
      <c r="G4" s="476"/>
      <c r="H4" s="476"/>
      <c r="I4" s="476"/>
      <c r="J4" s="476"/>
      <c r="K4" s="476"/>
      <c r="L4" s="476"/>
      <c r="M4" s="476"/>
      <c r="N4" s="476"/>
      <c r="O4" s="173"/>
      <c r="P4" s="173"/>
      <c r="Q4" s="173"/>
      <c r="R4" s="173"/>
      <c r="S4" s="173"/>
      <c r="T4" s="173"/>
      <c r="U4" s="173"/>
      <c r="V4" s="173"/>
      <c r="W4" s="173"/>
      <c r="X4" s="173"/>
      <c r="Y4" s="173"/>
      <c r="Z4" s="173"/>
    </row>
    <row r="5" spans="1:26" s="172" customFormat="1" ht="11.25" customHeight="1">
      <c r="A5" s="192"/>
      <c r="B5" s="173"/>
      <c r="C5" s="173"/>
      <c r="D5" s="173"/>
      <c r="E5" s="173"/>
      <c r="F5" s="173"/>
      <c r="G5" s="173"/>
      <c r="H5" s="173"/>
      <c r="I5" s="173"/>
      <c r="J5" s="173"/>
      <c r="K5" s="173"/>
      <c r="L5" s="173"/>
      <c r="M5" s="173"/>
      <c r="N5" s="192"/>
      <c r="O5" s="173"/>
      <c r="P5" s="173"/>
      <c r="Q5" s="173"/>
      <c r="R5" s="173"/>
      <c r="S5" s="173"/>
      <c r="T5" s="173"/>
      <c r="U5" s="173"/>
      <c r="V5" s="173"/>
      <c r="W5" s="173"/>
      <c r="X5" s="173"/>
      <c r="Y5" s="173"/>
      <c r="Z5" s="173"/>
    </row>
    <row r="6" spans="1:26" s="173" customFormat="1" ht="3.75" customHeight="1">
      <c r="A6" s="236"/>
      <c r="B6" s="237"/>
      <c r="C6" s="237"/>
      <c r="D6" s="237"/>
      <c r="E6" s="237"/>
      <c r="F6" s="237"/>
      <c r="G6" s="237"/>
      <c r="H6" s="237"/>
      <c r="I6" s="237"/>
      <c r="J6" s="237"/>
      <c r="K6" s="237"/>
      <c r="L6" s="237"/>
      <c r="M6" s="237"/>
      <c r="N6" s="237"/>
    </row>
    <row r="7" spans="1:26" s="204" customFormat="1" ht="18" customHeight="1">
      <c r="A7" s="244">
        <v>1</v>
      </c>
      <c r="B7" s="435" t="s">
        <v>506</v>
      </c>
      <c r="C7" s="435"/>
      <c r="D7" s="435"/>
      <c r="E7" s="435"/>
      <c r="F7" s="435"/>
      <c r="G7" s="242"/>
      <c r="H7" s="242"/>
      <c r="I7" s="242"/>
      <c r="J7" s="242"/>
      <c r="K7" s="242"/>
      <c r="L7" s="242"/>
      <c r="M7" s="242"/>
      <c r="N7" s="244"/>
      <c r="O7" s="191"/>
      <c r="P7" s="191"/>
    </row>
    <row r="8" spans="1:26" s="172" customFormat="1" ht="18" customHeight="1">
      <c r="A8" s="236"/>
      <c r="B8" s="246" t="s">
        <v>507</v>
      </c>
      <c r="C8" s="246"/>
      <c r="D8" s="246"/>
      <c r="E8" s="246"/>
      <c r="F8" s="246"/>
      <c r="G8" s="246"/>
      <c r="H8" s="246"/>
      <c r="I8" s="246"/>
      <c r="J8" s="246"/>
      <c r="K8" s="246"/>
      <c r="L8" s="499">
        <f>'SP10-1'!I41</f>
        <v>0</v>
      </c>
      <c r="M8" s="499"/>
      <c r="N8" s="244" t="s">
        <v>508</v>
      </c>
      <c r="O8" s="176"/>
      <c r="P8" s="176"/>
    </row>
    <row r="9" spans="1:26" s="172" customFormat="1" ht="18" customHeight="1">
      <c r="A9" s="236"/>
      <c r="B9" s="246" t="s">
        <v>509</v>
      </c>
      <c r="C9" s="246"/>
      <c r="D9" s="246"/>
      <c r="E9" s="246"/>
      <c r="F9" s="246"/>
      <c r="G9" s="246"/>
      <c r="H9" s="246"/>
      <c r="I9" s="246"/>
      <c r="J9" s="246"/>
      <c r="K9" s="246"/>
      <c r="L9" s="498">
        <f>'SP10-1'!I42/100</f>
        <v>0</v>
      </c>
      <c r="M9" s="498"/>
      <c r="N9" s="244" t="s">
        <v>510</v>
      </c>
      <c r="O9" s="176"/>
      <c r="P9" s="176"/>
    </row>
    <row r="10" spans="1:26" s="172" customFormat="1" ht="18" customHeight="1">
      <c r="A10" s="236"/>
      <c r="B10" s="246" t="s">
        <v>511</v>
      </c>
      <c r="C10" s="246"/>
      <c r="D10" s="246"/>
      <c r="E10" s="246"/>
      <c r="F10" s="246"/>
      <c r="G10" s="246"/>
      <c r="H10" s="246"/>
      <c r="I10" s="246"/>
      <c r="J10" s="246"/>
      <c r="K10" s="246"/>
      <c r="L10" s="499">
        <f>'SP10-1'!I46</f>
        <v>0</v>
      </c>
      <c r="M10" s="499"/>
      <c r="N10" s="244" t="s">
        <v>512</v>
      </c>
      <c r="O10" s="176"/>
      <c r="P10" s="176"/>
    </row>
    <row r="11" spans="1:26" s="172" customFormat="1" ht="18" customHeight="1">
      <c r="A11" s="236"/>
      <c r="B11" s="246" t="s">
        <v>513</v>
      </c>
      <c r="C11" s="246"/>
      <c r="D11" s="246"/>
      <c r="E11" s="246"/>
      <c r="F11" s="246"/>
      <c r="G11" s="246"/>
      <c r="H11" s="246"/>
      <c r="I11" s="246"/>
      <c r="J11" s="246"/>
      <c r="K11" s="246"/>
      <c r="L11" s="498">
        <f>'SP10-3'!K13</f>
        <v>0</v>
      </c>
      <c r="M11" s="498"/>
      <c r="N11" s="244" t="s">
        <v>514</v>
      </c>
      <c r="O11" s="176"/>
      <c r="P11" s="176"/>
    </row>
    <row r="12" spans="1:26" s="172" customFormat="1" ht="18" customHeight="1">
      <c r="A12" s="236"/>
      <c r="B12" s="285" t="s">
        <v>515</v>
      </c>
      <c r="C12" s="285"/>
      <c r="D12" s="285"/>
      <c r="E12" s="285"/>
      <c r="F12" s="287"/>
      <c r="G12" s="246"/>
      <c r="H12" s="246"/>
      <c r="I12" s="246"/>
      <c r="J12" s="246"/>
      <c r="K12" s="246"/>
      <c r="L12" s="506"/>
      <c r="M12" s="506"/>
      <c r="N12" s="284" t="s">
        <v>516</v>
      </c>
      <c r="O12" s="176"/>
      <c r="P12" s="176"/>
    </row>
    <row r="13" spans="1:26" s="172" customFormat="1" ht="18" customHeight="1">
      <c r="A13" s="236"/>
      <c r="B13" s="246" t="s">
        <v>517</v>
      </c>
      <c r="C13" s="246"/>
      <c r="D13" s="246"/>
      <c r="E13" s="246"/>
      <c r="F13" s="246"/>
      <c r="G13" s="246"/>
      <c r="H13" s="246"/>
      <c r="I13" s="246"/>
      <c r="J13" s="246"/>
      <c r="K13" s="241" t="s">
        <v>271</v>
      </c>
      <c r="L13" s="429"/>
      <c r="M13" s="429"/>
      <c r="N13" s="244"/>
      <c r="O13" s="176"/>
      <c r="P13" s="176"/>
    </row>
    <row r="14" spans="1:26" s="172" customFormat="1" ht="18" customHeight="1">
      <c r="A14" s="236"/>
      <c r="B14" s="246" t="s">
        <v>518</v>
      </c>
      <c r="C14" s="246"/>
      <c r="D14" s="246"/>
      <c r="E14" s="246"/>
      <c r="F14" s="246"/>
      <c r="G14" s="246"/>
      <c r="H14" s="246"/>
      <c r="I14" s="246"/>
      <c r="J14" s="246"/>
      <c r="K14" s="241" t="s">
        <v>271</v>
      </c>
      <c r="L14" s="429"/>
      <c r="M14" s="429"/>
      <c r="N14" s="236"/>
      <c r="O14" s="176"/>
      <c r="P14" s="176"/>
    </row>
    <row r="15" spans="1:26" s="172" customFormat="1" ht="3" customHeight="1" thickBot="1">
      <c r="A15" s="271"/>
      <c r="B15" s="273"/>
      <c r="C15" s="273"/>
      <c r="D15" s="273"/>
      <c r="E15" s="273"/>
      <c r="F15" s="273"/>
      <c r="G15" s="273"/>
      <c r="H15" s="273"/>
      <c r="I15" s="273"/>
      <c r="J15" s="273"/>
      <c r="K15" s="272"/>
      <c r="L15" s="272"/>
      <c r="M15" s="272"/>
      <c r="N15" s="271"/>
      <c r="O15" s="176"/>
      <c r="P15" s="176"/>
    </row>
    <row r="16" spans="1:26" s="172" customFormat="1" ht="18" customHeight="1" thickTop="1">
      <c r="A16" s="244">
        <v>2</v>
      </c>
      <c r="B16" s="504" t="s">
        <v>519</v>
      </c>
      <c r="C16" s="504"/>
      <c r="D16" s="504"/>
      <c r="E16" s="504"/>
      <c r="F16" s="504"/>
      <c r="G16" s="504"/>
      <c r="H16" s="504"/>
      <c r="I16" s="504"/>
      <c r="J16" s="246"/>
      <c r="K16" s="246"/>
      <c r="L16" s="237"/>
      <c r="M16" s="237"/>
      <c r="N16" s="236"/>
      <c r="O16" s="176"/>
      <c r="P16" s="176"/>
    </row>
    <row r="17" spans="1:21" s="172" customFormat="1" ht="18" customHeight="1">
      <c r="A17" s="236"/>
      <c r="B17" s="246" t="s">
        <v>520</v>
      </c>
      <c r="C17" s="246"/>
      <c r="D17" s="246"/>
      <c r="E17" s="246"/>
      <c r="F17" s="246"/>
      <c r="G17" s="246"/>
      <c r="H17" s="246"/>
      <c r="I17" s="246"/>
      <c r="J17" s="246"/>
      <c r="K17" s="250" t="s">
        <v>521</v>
      </c>
      <c r="L17" s="499">
        <f>L10*L13</f>
        <v>0</v>
      </c>
      <c r="M17" s="499"/>
      <c r="N17" s="244" t="s">
        <v>522</v>
      </c>
      <c r="O17" s="176"/>
      <c r="P17" s="176"/>
    </row>
    <row r="18" spans="1:21" s="204" customFormat="1" ht="18" customHeight="1">
      <c r="A18" s="244"/>
      <c r="B18" s="246" t="s">
        <v>523</v>
      </c>
      <c r="C18" s="242"/>
      <c r="D18" s="242"/>
      <c r="E18" s="242"/>
      <c r="F18" s="242"/>
      <c r="G18" s="242"/>
      <c r="H18" s="242"/>
      <c r="I18" s="242"/>
      <c r="J18" s="242"/>
      <c r="K18" s="250" t="s">
        <v>524</v>
      </c>
      <c r="L18" s="500">
        <f>L10*L14</f>
        <v>0</v>
      </c>
      <c r="M18" s="500"/>
      <c r="N18" s="244" t="s">
        <v>525</v>
      </c>
      <c r="O18" s="191"/>
      <c r="P18" s="191"/>
    </row>
    <row r="19" spans="1:21" s="204" customFormat="1" ht="17.25" customHeight="1">
      <c r="A19" s="244"/>
      <c r="B19" s="246"/>
      <c r="C19" s="242"/>
      <c r="D19" s="242"/>
      <c r="E19" s="242"/>
      <c r="F19" s="242"/>
      <c r="G19" s="242"/>
      <c r="H19" s="242"/>
      <c r="I19" s="242"/>
      <c r="J19" s="242" t="s">
        <v>620</v>
      </c>
      <c r="K19" s="250"/>
      <c r="L19" s="497"/>
      <c r="M19" s="497"/>
      <c r="N19" s="244"/>
      <c r="O19" s="191"/>
      <c r="P19" s="191"/>
    </row>
    <row r="20" spans="1:21" s="204" customFormat="1" ht="18" customHeight="1">
      <c r="A20" s="244"/>
      <c r="B20" s="285" t="s">
        <v>526</v>
      </c>
      <c r="C20" s="285"/>
      <c r="D20" s="285"/>
      <c r="E20" s="285"/>
      <c r="F20" s="287"/>
      <c r="G20" s="285"/>
      <c r="H20" s="284"/>
      <c r="I20" s="242"/>
      <c r="J20" s="242"/>
      <c r="K20" s="250"/>
      <c r="L20" s="288"/>
      <c r="M20" s="288"/>
      <c r="N20" s="244"/>
      <c r="O20" s="191"/>
      <c r="P20" s="191"/>
    </row>
    <row r="21" spans="1:21" s="204" customFormat="1" ht="18" customHeight="1">
      <c r="A21" s="244"/>
      <c r="B21" s="294" t="s">
        <v>607</v>
      </c>
      <c r="C21" s="285"/>
      <c r="D21" s="242"/>
      <c r="E21" s="242"/>
      <c r="F21" s="242"/>
      <c r="G21" s="242"/>
      <c r="H21" s="242"/>
      <c r="I21" s="286">
        <f>Tables!G1</f>
        <v>256</v>
      </c>
      <c r="J21" s="285" t="s">
        <v>527</v>
      </c>
      <c r="K21" s="287" t="s">
        <v>528</v>
      </c>
      <c r="L21" s="505">
        <f>L12*J42*0.000161*I21</f>
        <v>0</v>
      </c>
      <c r="M21" s="505"/>
      <c r="N21" s="284" t="s">
        <v>529</v>
      </c>
      <c r="O21" s="191"/>
      <c r="P21" s="191"/>
    </row>
    <row r="22" spans="1:21" s="204" customFormat="1" ht="18" customHeight="1">
      <c r="A22" s="244"/>
      <c r="B22" s="294"/>
      <c r="C22" s="285"/>
      <c r="D22" s="242"/>
      <c r="E22" s="242"/>
      <c r="F22" s="242"/>
      <c r="G22" s="242"/>
      <c r="H22" s="242"/>
      <c r="I22" s="286"/>
      <c r="J22" s="307" t="s">
        <v>620</v>
      </c>
      <c r="K22" s="287"/>
      <c r="L22" s="497"/>
      <c r="M22" s="497"/>
      <c r="N22" s="284"/>
      <c r="O22" s="191"/>
      <c r="P22" s="191"/>
    </row>
    <row r="23" spans="1:21" s="172" customFormat="1" ht="3" customHeight="1" thickBot="1">
      <c r="A23" s="271"/>
      <c r="B23" s="281"/>
      <c r="C23" s="281"/>
      <c r="D23" s="281"/>
      <c r="E23" s="281"/>
      <c r="F23" s="281"/>
      <c r="G23" s="281"/>
      <c r="H23" s="281"/>
      <c r="I23" s="281"/>
      <c r="J23" s="281"/>
      <c r="K23" s="281"/>
      <c r="L23" s="281"/>
      <c r="M23" s="281"/>
      <c r="N23" s="282"/>
      <c r="O23" s="176"/>
      <c r="P23" s="176"/>
    </row>
    <row r="24" spans="1:21" s="172" customFormat="1" ht="18" customHeight="1" thickTop="1">
      <c r="A24" s="244">
        <v>3</v>
      </c>
      <c r="B24" s="504" t="s">
        <v>530</v>
      </c>
      <c r="C24" s="504"/>
      <c r="D24" s="504"/>
      <c r="E24" s="504"/>
      <c r="F24" s="246"/>
      <c r="G24" s="246"/>
      <c r="H24" s="246"/>
      <c r="I24" s="246"/>
      <c r="J24" s="270"/>
      <c r="K24" s="270"/>
      <c r="L24" s="270"/>
      <c r="M24" s="270"/>
      <c r="N24" s="283"/>
      <c r="O24" s="205"/>
      <c r="P24" s="205"/>
      <c r="Q24" s="206"/>
      <c r="R24" s="206"/>
      <c r="S24" s="206"/>
      <c r="T24" s="206"/>
      <c r="U24" s="206"/>
    </row>
    <row r="25" spans="1:21" ht="18" customHeight="1">
      <c r="A25" s="236"/>
      <c r="B25" s="246" t="s">
        <v>531</v>
      </c>
      <c r="C25" s="246"/>
      <c r="D25" s="246"/>
      <c r="E25" s="246"/>
      <c r="F25" s="246"/>
      <c r="G25" s="246"/>
      <c r="H25" s="246"/>
      <c r="I25" s="246"/>
      <c r="J25" s="270"/>
      <c r="K25" s="270"/>
      <c r="L25" s="501"/>
      <c r="M25" s="501"/>
      <c r="N25" s="244" t="s">
        <v>532</v>
      </c>
    </row>
    <row r="26" spans="1:21" ht="18" customHeight="1">
      <c r="A26" s="236"/>
      <c r="B26" s="246" t="s">
        <v>533</v>
      </c>
      <c r="C26" s="246"/>
      <c r="D26" s="246"/>
      <c r="E26" s="246"/>
      <c r="F26" s="246"/>
      <c r="G26" s="246"/>
      <c r="H26" s="246"/>
      <c r="I26" s="280"/>
      <c r="J26" s="246"/>
      <c r="K26" s="246"/>
      <c r="L26" s="501"/>
      <c r="M26" s="501"/>
      <c r="N26" s="244" t="s">
        <v>534</v>
      </c>
    </row>
    <row r="27" spans="1:21" ht="18" customHeight="1">
      <c r="A27" s="236"/>
      <c r="B27" s="246" t="s">
        <v>535</v>
      </c>
      <c r="C27" s="246"/>
      <c r="D27" s="246"/>
      <c r="E27" s="246"/>
      <c r="F27" s="246"/>
      <c r="G27" s="246"/>
      <c r="H27" s="246"/>
      <c r="I27" s="246"/>
      <c r="J27" s="246"/>
      <c r="K27" s="250" t="s">
        <v>536</v>
      </c>
      <c r="L27" s="499">
        <f>L8+L10</f>
        <v>0</v>
      </c>
      <c r="M27" s="499"/>
      <c r="N27" s="279" t="s">
        <v>537</v>
      </c>
      <c r="P27" s="176" t="s">
        <v>538</v>
      </c>
    </row>
    <row r="28" spans="1:21" ht="18" customHeight="1">
      <c r="A28" s="236"/>
      <c r="B28" s="246" t="s">
        <v>539</v>
      </c>
      <c r="C28" s="246"/>
      <c r="D28" s="246"/>
      <c r="E28" s="246"/>
      <c r="F28" s="246"/>
      <c r="G28" s="246"/>
      <c r="H28" s="246"/>
      <c r="I28" s="246"/>
      <c r="J28" s="246"/>
      <c r="K28" s="250" t="s">
        <v>622</v>
      </c>
      <c r="L28" s="500">
        <f>L25*L26*L27*P28</f>
        <v>0</v>
      </c>
      <c r="M28" s="500"/>
      <c r="N28" s="279" t="s">
        <v>540</v>
      </c>
      <c r="P28" s="176">
        <f>30.54/60</f>
        <v>0.50900000000000001</v>
      </c>
    </row>
    <row r="29" spans="1:21" ht="18" customHeight="1">
      <c r="A29" s="236"/>
      <c r="B29" s="246"/>
      <c r="C29" s="246"/>
      <c r="D29" s="246"/>
      <c r="E29" s="246"/>
      <c r="F29" s="246"/>
      <c r="G29" s="246"/>
      <c r="H29" s="246"/>
      <c r="I29" s="246"/>
      <c r="J29" s="308" t="s">
        <v>620</v>
      </c>
      <c r="K29" s="250"/>
      <c r="L29" s="497"/>
      <c r="M29" s="497"/>
      <c r="N29" s="279"/>
    </row>
    <row r="30" spans="1:21" ht="5.25" customHeight="1" thickBot="1">
      <c r="A30" s="271"/>
      <c r="B30" s="273"/>
      <c r="C30" s="273"/>
      <c r="D30" s="273"/>
      <c r="E30" s="273"/>
      <c r="F30" s="273"/>
      <c r="G30" s="273"/>
      <c r="H30" s="273"/>
      <c r="I30" s="273"/>
      <c r="J30" s="273"/>
      <c r="K30" s="273"/>
      <c r="L30" s="273"/>
      <c r="M30" s="273"/>
      <c r="N30" s="276"/>
    </row>
    <row r="31" spans="1:21" ht="18" customHeight="1" thickTop="1">
      <c r="A31" s="244">
        <v>4</v>
      </c>
      <c r="B31" s="504" t="s">
        <v>541</v>
      </c>
      <c r="C31" s="504"/>
      <c r="D31" s="504"/>
      <c r="E31" s="504"/>
      <c r="F31" s="504"/>
      <c r="G31" s="504"/>
      <c r="H31" s="504"/>
      <c r="I31" s="504"/>
      <c r="J31" s="504"/>
      <c r="K31" s="246"/>
      <c r="L31" s="246"/>
      <c r="M31" s="246"/>
      <c r="N31" s="244"/>
    </row>
    <row r="32" spans="1:21" ht="18" customHeight="1">
      <c r="A32" s="236"/>
      <c r="B32" s="503" t="s">
        <v>542</v>
      </c>
      <c r="C32" s="503"/>
      <c r="D32" s="503" t="s">
        <v>543</v>
      </c>
      <c r="E32" s="503"/>
      <c r="F32" s="503" t="s">
        <v>542</v>
      </c>
      <c r="G32" s="503"/>
      <c r="H32" s="503" t="s">
        <v>543</v>
      </c>
      <c r="I32" s="503"/>
      <c r="J32" s="503" t="s">
        <v>542</v>
      </c>
      <c r="K32" s="503"/>
      <c r="L32" s="503" t="s">
        <v>543</v>
      </c>
      <c r="M32" s="503"/>
      <c r="N32" s="278"/>
    </row>
    <row r="33" spans="1:16" ht="18" customHeight="1">
      <c r="A33" s="236"/>
      <c r="B33" s="427"/>
      <c r="C33" s="427"/>
      <c r="D33" s="501"/>
      <c r="E33" s="501"/>
      <c r="F33" s="427"/>
      <c r="G33" s="427"/>
      <c r="H33" s="501"/>
      <c r="I33" s="501"/>
      <c r="J33" s="427"/>
      <c r="K33" s="427"/>
      <c r="L33" s="501"/>
      <c r="M33" s="501"/>
      <c r="N33" s="278"/>
    </row>
    <row r="34" spans="1:16" ht="18" customHeight="1">
      <c r="A34" s="236"/>
      <c r="B34" s="427"/>
      <c r="C34" s="427"/>
      <c r="D34" s="501"/>
      <c r="E34" s="501"/>
      <c r="F34" s="427"/>
      <c r="G34" s="427"/>
      <c r="H34" s="501"/>
      <c r="I34" s="501"/>
      <c r="J34" s="427"/>
      <c r="K34" s="427"/>
      <c r="L34" s="501"/>
      <c r="M34" s="501"/>
      <c r="N34" s="244"/>
    </row>
    <row r="35" spans="1:16" ht="3" customHeight="1">
      <c r="A35" s="236"/>
      <c r="B35" s="236"/>
      <c r="C35" s="236"/>
      <c r="D35" s="236"/>
      <c r="E35" s="236"/>
      <c r="F35" s="236"/>
      <c r="G35" s="236"/>
      <c r="H35" s="236"/>
      <c r="I35" s="236"/>
      <c r="J35" s="236"/>
      <c r="K35" s="236"/>
      <c r="L35" s="236"/>
      <c r="M35" s="236"/>
      <c r="N35" s="244"/>
    </row>
    <row r="36" spans="1:16" ht="18" customHeight="1">
      <c r="A36" s="236"/>
      <c r="B36" s="246" t="s">
        <v>544</v>
      </c>
      <c r="C36" s="246"/>
      <c r="D36" s="246"/>
      <c r="E36" s="246"/>
      <c r="F36" s="246"/>
      <c r="G36" s="246"/>
      <c r="H36" s="246"/>
      <c r="I36" s="246"/>
      <c r="J36" s="246"/>
      <c r="K36" s="241" t="s">
        <v>545</v>
      </c>
      <c r="L36" s="502">
        <f>Tables!D6</f>
        <v>0</v>
      </c>
      <c r="M36" s="502"/>
      <c r="N36" s="244" t="s">
        <v>546</v>
      </c>
    </row>
    <row r="37" spans="1:16" ht="18" customHeight="1">
      <c r="A37" s="236"/>
      <c r="B37" s="246" t="s">
        <v>547</v>
      </c>
      <c r="C37" s="246"/>
      <c r="D37" s="246"/>
      <c r="E37" s="246"/>
      <c r="F37" s="246"/>
      <c r="G37" s="246"/>
      <c r="H37" s="246"/>
      <c r="I37" s="246"/>
      <c r="J37" s="246"/>
      <c r="K37" s="250" t="s">
        <v>621</v>
      </c>
      <c r="L37" s="500">
        <f>L27*L36*P28</f>
        <v>0</v>
      </c>
      <c r="M37" s="500"/>
      <c r="N37" s="244" t="s">
        <v>548</v>
      </c>
    </row>
    <row r="38" spans="1:16" ht="18" customHeight="1">
      <c r="A38" s="236"/>
      <c r="B38" s="246"/>
      <c r="C38" s="246"/>
      <c r="D38" s="246"/>
      <c r="E38" s="246"/>
      <c r="F38" s="246"/>
      <c r="G38" s="246"/>
      <c r="H38" s="246"/>
      <c r="I38" s="246"/>
      <c r="J38" s="308" t="s">
        <v>620</v>
      </c>
      <c r="K38" s="250"/>
      <c r="L38" s="497"/>
      <c r="M38" s="497"/>
      <c r="N38" s="244"/>
    </row>
    <row r="39" spans="1:16" ht="3.75" customHeight="1" thickBot="1">
      <c r="A39" s="271"/>
      <c r="B39" s="272"/>
      <c r="C39" s="273"/>
      <c r="D39" s="273"/>
      <c r="E39" s="273"/>
      <c r="F39" s="273"/>
      <c r="G39" s="273"/>
      <c r="H39" s="273"/>
      <c r="I39" s="273"/>
      <c r="J39" s="273"/>
      <c r="K39" s="274"/>
      <c r="L39" s="275"/>
      <c r="M39" s="275"/>
      <c r="N39" s="276"/>
    </row>
    <row r="40" spans="1:16" ht="3.75" customHeight="1" thickTop="1">
      <c r="A40" s="236"/>
      <c r="B40" s="237"/>
      <c r="C40" s="246"/>
      <c r="D40" s="246"/>
      <c r="E40" s="246"/>
      <c r="F40" s="246"/>
      <c r="G40" s="246"/>
      <c r="H40" s="246"/>
      <c r="I40" s="246"/>
      <c r="J40" s="246"/>
      <c r="K40" s="241"/>
      <c r="L40" s="277"/>
      <c r="M40" s="277"/>
      <c r="N40" s="244"/>
    </row>
    <row r="41" spans="1:16" ht="18" customHeight="1">
      <c r="A41" s="244">
        <v>5</v>
      </c>
      <c r="B41" s="435" t="s">
        <v>549</v>
      </c>
      <c r="C41" s="435"/>
      <c r="D41" s="435"/>
      <c r="E41" s="246"/>
      <c r="F41" s="246"/>
      <c r="G41" s="246"/>
      <c r="H41" s="246"/>
      <c r="I41" s="246"/>
      <c r="J41" s="246"/>
      <c r="K41" s="250" t="s">
        <v>550</v>
      </c>
      <c r="L41" s="499">
        <f>(L17+L18)*L19+L21*L22+L28*L29+L37*L38</f>
        <v>0</v>
      </c>
      <c r="M41" s="499"/>
      <c r="N41" s="244" t="s">
        <v>551</v>
      </c>
    </row>
    <row r="42" spans="1:16" ht="18" customHeight="1">
      <c r="A42" s="236"/>
      <c r="B42" s="246" t="s">
        <v>552</v>
      </c>
      <c r="C42" s="246"/>
      <c r="D42" s="246"/>
      <c r="E42" s="246"/>
      <c r="F42" s="246" t="s">
        <v>553</v>
      </c>
      <c r="G42" s="246"/>
      <c r="H42" s="246"/>
      <c r="I42" s="241" t="s">
        <v>554</v>
      </c>
      <c r="J42" s="270">
        <f>Conversion!B6</f>
        <v>19.205398278498699</v>
      </c>
      <c r="K42" s="241" t="s">
        <v>528</v>
      </c>
      <c r="L42" s="500">
        <f>L41*J42</f>
        <v>0</v>
      </c>
      <c r="M42" s="500"/>
      <c r="N42" s="244" t="s">
        <v>555</v>
      </c>
    </row>
    <row r="43" spans="1:16" ht="18" customHeight="1">
      <c r="A43" s="236"/>
      <c r="B43" s="246" t="s">
        <v>556</v>
      </c>
      <c r="C43" s="246"/>
      <c r="D43" s="246"/>
      <c r="E43" s="246"/>
      <c r="F43" s="246"/>
      <c r="G43" s="246"/>
      <c r="H43" s="246"/>
      <c r="I43" s="246"/>
      <c r="J43" s="246"/>
      <c r="K43" s="246"/>
      <c r="L43" s="246"/>
      <c r="M43" s="241"/>
      <c r="N43" s="244"/>
    </row>
    <row r="44" spans="1:16">
      <c r="A44" s="192"/>
      <c r="B44" s="182"/>
      <c r="C44" s="182"/>
      <c r="D44" s="182"/>
      <c r="E44" s="182"/>
      <c r="F44" s="182"/>
      <c r="G44" s="182"/>
      <c r="H44" s="182"/>
      <c r="I44" s="182"/>
      <c r="J44" s="182"/>
      <c r="K44" s="182"/>
      <c r="L44" s="182"/>
      <c r="M44" s="207"/>
      <c r="N44" s="201"/>
    </row>
    <row r="45" spans="1:16" ht="14" thickBot="1">
      <c r="B45" s="208" t="s">
        <v>619</v>
      </c>
      <c r="C45" s="175"/>
      <c r="D45" s="175"/>
      <c r="E45" s="175"/>
      <c r="F45" s="175"/>
      <c r="G45" s="175"/>
      <c r="H45" s="175"/>
      <c r="I45" s="173"/>
      <c r="J45" s="173"/>
      <c r="K45" s="173"/>
      <c r="L45" s="173"/>
      <c r="M45" s="173"/>
    </row>
    <row r="46" spans="1:16" ht="13.5" customHeight="1" thickBot="1">
      <c r="B46" s="507" t="s">
        <v>557</v>
      </c>
      <c r="C46" s="507" t="s">
        <v>558</v>
      </c>
      <c r="D46" s="508" t="s">
        <v>559</v>
      </c>
      <c r="E46" s="508"/>
      <c r="F46" s="509" t="s">
        <v>560</v>
      </c>
      <c r="G46" s="510"/>
      <c r="H46" s="510"/>
      <c r="I46" s="511"/>
      <c r="J46" s="508" t="s">
        <v>561</v>
      </c>
      <c r="K46" s="508"/>
      <c r="L46" s="508"/>
      <c r="M46" s="508"/>
      <c r="P46" s="210"/>
    </row>
    <row r="47" spans="1:16" ht="14" thickBot="1">
      <c r="B47" s="507"/>
      <c r="C47" s="507"/>
      <c r="D47" s="508"/>
      <c r="E47" s="508"/>
      <c r="F47" s="508" t="s">
        <v>562</v>
      </c>
      <c r="G47" s="508"/>
      <c r="H47" s="508" t="s">
        <v>563</v>
      </c>
      <c r="I47" s="508"/>
      <c r="J47" s="508" t="s">
        <v>562</v>
      </c>
      <c r="K47" s="508"/>
      <c r="L47" s="508" t="s">
        <v>563</v>
      </c>
      <c r="M47" s="508"/>
    </row>
    <row r="48" spans="1:16" ht="16.5" customHeight="1" thickBot="1">
      <c r="B48" s="512" t="s">
        <v>360</v>
      </c>
      <c r="C48" s="211" t="s">
        <v>564</v>
      </c>
      <c r="D48" s="513">
        <v>7.7</v>
      </c>
      <c r="E48" s="513"/>
      <c r="F48" s="514">
        <v>19.773413391968486</v>
      </c>
      <c r="G48" s="515"/>
      <c r="H48" s="514">
        <v>1.878369358302316</v>
      </c>
      <c r="I48" s="515"/>
      <c r="J48" s="514">
        <v>19.19017614576984</v>
      </c>
      <c r="K48" s="515"/>
      <c r="L48" s="514">
        <v>12.793450763846558</v>
      </c>
      <c r="M48" s="515"/>
    </row>
    <row r="49" spans="1:14" ht="14" thickBot="1">
      <c r="B49" s="512"/>
      <c r="C49" s="211" t="s">
        <v>565</v>
      </c>
      <c r="D49" s="513">
        <v>16.5</v>
      </c>
      <c r="E49" s="513"/>
      <c r="F49" s="514">
        <v>27.495475331700909</v>
      </c>
      <c r="G49" s="515"/>
      <c r="H49" s="514">
        <v>3.4225586944025896</v>
      </c>
      <c r="I49" s="515"/>
      <c r="J49" s="514">
        <v>29.634433316939607</v>
      </c>
      <c r="K49" s="515"/>
      <c r="L49" s="514">
        <v>19.75628887795974</v>
      </c>
      <c r="M49" s="515"/>
    </row>
    <row r="50" spans="1:14" ht="14" thickBot="1">
      <c r="B50" s="512"/>
      <c r="C50" s="211" t="s">
        <v>566</v>
      </c>
      <c r="D50" s="513">
        <v>6.6</v>
      </c>
      <c r="E50" s="513"/>
      <c r="F50" s="514">
        <v>18.265235164479108</v>
      </c>
      <c r="G50" s="515"/>
      <c r="H50" s="514">
        <v>1.6888025996004581</v>
      </c>
      <c r="I50" s="515"/>
      <c r="J50" s="514">
        <v>17.88387774296935</v>
      </c>
      <c r="K50" s="515"/>
      <c r="L50" s="514">
        <v>11.922585161979566</v>
      </c>
      <c r="M50" s="515"/>
    </row>
    <row r="51" spans="1:14" ht="14" thickBot="1">
      <c r="B51" s="512" t="s">
        <v>370</v>
      </c>
      <c r="C51" s="211" t="s">
        <v>564</v>
      </c>
      <c r="D51" s="513">
        <v>12.14</v>
      </c>
      <c r="E51" s="513"/>
      <c r="F51" s="514">
        <v>20.402308528185621</v>
      </c>
      <c r="G51" s="515"/>
      <c r="H51" s="514">
        <v>2.5730096426700388</v>
      </c>
      <c r="I51" s="515"/>
      <c r="J51" s="514">
        <v>24.457843617787802</v>
      </c>
      <c r="K51" s="515"/>
      <c r="L51" s="514">
        <v>16.305229078525201</v>
      </c>
      <c r="M51" s="515"/>
    </row>
    <row r="52" spans="1:14" ht="14" thickBot="1">
      <c r="B52" s="512"/>
      <c r="C52" s="211" t="s">
        <v>565</v>
      </c>
      <c r="D52" s="513">
        <v>22.76</v>
      </c>
      <c r="E52" s="513"/>
      <c r="F52" s="514">
        <v>27.226809220295905</v>
      </c>
      <c r="G52" s="515"/>
      <c r="H52" s="514">
        <v>3.6493950452157251</v>
      </c>
      <c r="I52" s="515"/>
      <c r="J52" s="514">
        <v>37.064582599066263</v>
      </c>
      <c r="K52" s="515"/>
      <c r="L52" s="514">
        <v>24.70972173271084</v>
      </c>
      <c r="M52" s="515"/>
    </row>
    <row r="53" spans="1:14" ht="14" thickBot="1">
      <c r="B53" s="512"/>
      <c r="C53" s="211" t="s">
        <v>566</v>
      </c>
      <c r="D53" s="513">
        <v>6.97</v>
      </c>
      <c r="E53" s="513"/>
      <c r="F53" s="514">
        <v>18.725124807095341</v>
      </c>
      <c r="G53" s="515"/>
      <c r="H53" s="514">
        <v>2.0487459426738104</v>
      </c>
      <c r="I53" s="515"/>
      <c r="J53" s="514">
        <v>18.323039920986417</v>
      </c>
      <c r="K53" s="515"/>
      <c r="L53" s="514">
        <v>12.215359947324281</v>
      </c>
      <c r="M53" s="515"/>
    </row>
    <row r="54" spans="1:14" ht="14" thickBot="1">
      <c r="B54" s="211" t="s">
        <v>567</v>
      </c>
      <c r="C54" s="211" t="s">
        <v>564</v>
      </c>
      <c r="D54" s="513">
        <v>8.0500000000000007</v>
      </c>
      <c r="E54" s="513"/>
      <c r="F54" s="514">
        <v>4.2368013584246755</v>
      </c>
      <c r="G54" s="515"/>
      <c r="H54" s="514">
        <v>3.2032583727948953</v>
      </c>
      <c r="I54" s="515"/>
      <c r="J54" s="514">
        <v>19.604969231477718</v>
      </c>
      <c r="K54" s="515"/>
      <c r="L54" s="514">
        <v>13.069979487651812</v>
      </c>
      <c r="M54" s="515"/>
    </row>
    <row r="55" spans="1:14" ht="14" thickBot="1">
      <c r="B55" s="211" t="s">
        <v>568</v>
      </c>
      <c r="C55" s="211" t="s">
        <v>564</v>
      </c>
      <c r="D55" s="513">
        <v>7.86</v>
      </c>
      <c r="E55" s="513"/>
      <c r="F55" s="514">
        <v>2.6252242107203423</v>
      </c>
      <c r="G55" s="515"/>
      <c r="H55" s="514">
        <v>2.321291387797789</v>
      </c>
      <c r="I55" s="515"/>
      <c r="J55" s="514">
        <v>19.377405209906314</v>
      </c>
      <c r="K55" s="515"/>
      <c r="L55" s="514">
        <v>12.91827013993754</v>
      </c>
      <c r="M55" s="515"/>
    </row>
    <row r="56" spans="1:14">
      <c r="A56" s="192"/>
      <c r="B56" s="182"/>
      <c r="C56" s="182"/>
      <c r="D56" s="182"/>
      <c r="E56" s="182"/>
      <c r="F56" s="182"/>
      <c r="G56" s="182"/>
      <c r="H56" s="182"/>
      <c r="I56" s="182"/>
      <c r="J56" s="182"/>
      <c r="K56" s="182"/>
      <c r="L56" s="182"/>
      <c r="M56" s="207"/>
      <c r="N56" s="201"/>
    </row>
    <row r="57" spans="1:14">
      <c r="A57" s="192"/>
      <c r="B57" s="177" t="s">
        <v>569</v>
      </c>
      <c r="C57" s="182"/>
      <c r="D57" s="182"/>
      <c r="E57" s="182"/>
      <c r="F57" s="182"/>
      <c r="G57" s="182"/>
      <c r="H57" s="182"/>
      <c r="I57" s="182"/>
      <c r="J57" s="182"/>
      <c r="K57" s="182"/>
      <c r="L57" s="182"/>
      <c r="M57" s="207"/>
      <c r="N57" s="201"/>
    </row>
    <row r="58" spans="1:14" ht="19.5" customHeight="1">
      <c r="A58" s="192"/>
      <c r="B58" s="521" t="s">
        <v>570</v>
      </c>
      <c r="C58" s="522"/>
      <c r="D58" s="522"/>
      <c r="E58" s="522"/>
      <c r="F58" s="522"/>
      <c r="G58" s="522"/>
      <c r="H58" s="522"/>
      <c r="I58" s="522"/>
      <c r="J58" s="522"/>
      <c r="K58" s="522"/>
      <c r="L58" s="522"/>
      <c r="M58" s="523"/>
      <c r="N58" s="192"/>
    </row>
    <row r="59" spans="1:14" ht="19.5" customHeight="1">
      <c r="A59" s="192"/>
      <c r="B59" s="524" t="s">
        <v>571</v>
      </c>
      <c r="C59" s="524"/>
      <c r="D59" s="524"/>
      <c r="E59" s="524"/>
      <c r="F59" s="521" t="s">
        <v>572</v>
      </c>
      <c r="G59" s="522"/>
      <c r="H59" s="522"/>
      <c r="I59" s="523"/>
      <c r="J59" s="524" t="s">
        <v>573</v>
      </c>
      <c r="K59" s="524"/>
      <c r="L59" s="524"/>
      <c r="M59" s="524"/>
      <c r="N59" s="201"/>
    </row>
    <row r="60" spans="1:14" ht="19.5" customHeight="1">
      <c r="A60" s="192"/>
      <c r="B60" s="516">
        <v>5</v>
      </c>
      <c r="C60" s="516"/>
      <c r="D60" s="516"/>
      <c r="E60" s="516"/>
      <c r="F60" s="517">
        <v>2.8</v>
      </c>
      <c r="G60" s="518"/>
      <c r="H60" s="518"/>
      <c r="I60" s="519"/>
      <c r="J60" s="520">
        <v>3.9</v>
      </c>
      <c r="K60" s="520"/>
      <c r="L60" s="520"/>
      <c r="M60" s="520"/>
      <c r="N60" s="201"/>
    </row>
    <row r="61" spans="1:14">
      <c r="A61" s="192"/>
      <c r="B61" s="182"/>
      <c r="C61" s="182"/>
      <c r="D61" s="182"/>
      <c r="E61" s="182"/>
      <c r="F61" s="182"/>
      <c r="G61" s="182"/>
      <c r="H61" s="182"/>
      <c r="I61" s="182"/>
      <c r="J61" s="182"/>
      <c r="K61" s="182"/>
      <c r="L61" s="182"/>
      <c r="M61" s="182"/>
      <c r="N61" s="201"/>
    </row>
  </sheetData>
  <sheetProtection algorithmName="SHA-512" hashValue="/H7Hmqtfmk5H2ihLAJPaziCKKE1bzZKUm7JnoTpN2GzeHwdZr980d5cbD5r3SuDZZpLZUmgl3dH2aLR5IPADew==" saltValue="CWIF9zKnDc2gEn47e17Rww==" spinCount="100000" sheet="1"/>
  <protectedRanges>
    <protectedRange sqref="E30:G30" name="Range10"/>
    <protectedRange sqref="L12:M14 L19 L22 L25:M26 L29 B33:M34 L38" name="Range1"/>
    <protectedRange sqref="M32 E32 I32" name="Range15"/>
  </protectedRanges>
  <mergeCells count="104">
    <mergeCell ref="D53:E53"/>
    <mergeCell ref="F53:G53"/>
    <mergeCell ref="H53:I53"/>
    <mergeCell ref="J53:K53"/>
    <mergeCell ref="L53:M53"/>
    <mergeCell ref="B51:B53"/>
    <mergeCell ref="D51:E51"/>
    <mergeCell ref="F51:G51"/>
    <mergeCell ref="H51:I51"/>
    <mergeCell ref="J51:K51"/>
    <mergeCell ref="L51:M51"/>
    <mergeCell ref="D52:E52"/>
    <mergeCell ref="F52:G52"/>
    <mergeCell ref="H52:I52"/>
    <mergeCell ref="J52:K52"/>
    <mergeCell ref="L52:M52"/>
    <mergeCell ref="B60:E60"/>
    <mergeCell ref="F60:I60"/>
    <mergeCell ref="J60:M60"/>
    <mergeCell ref="D54:E54"/>
    <mergeCell ref="F54:G54"/>
    <mergeCell ref="H54:I54"/>
    <mergeCell ref="J54:K54"/>
    <mergeCell ref="L54:M54"/>
    <mergeCell ref="D55:E55"/>
    <mergeCell ref="F55:G55"/>
    <mergeCell ref="H55:I55"/>
    <mergeCell ref="J55:K55"/>
    <mergeCell ref="L55:M55"/>
    <mergeCell ref="B58:M58"/>
    <mergeCell ref="B59:E59"/>
    <mergeCell ref="F59:I59"/>
    <mergeCell ref="J59:M59"/>
    <mergeCell ref="B48:B50"/>
    <mergeCell ref="D48:E48"/>
    <mergeCell ref="F48:G48"/>
    <mergeCell ref="H48:I48"/>
    <mergeCell ref="J48:K48"/>
    <mergeCell ref="L48:M48"/>
    <mergeCell ref="D49:E49"/>
    <mergeCell ref="F49:G49"/>
    <mergeCell ref="H49:I49"/>
    <mergeCell ref="J49:K49"/>
    <mergeCell ref="L49:M49"/>
    <mergeCell ref="D50:E50"/>
    <mergeCell ref="F50:G50"/>
    <mergeCell ref="H50:I50"/>
    <mergeCell ref="J50:K50"/>
    <mergeCell ref="L50:M50"/>
    <mergeCell ref="B41:D41"/>
    <mergeCell ref="L41:M41"/>
    <mergeCell ref="L42:M42"/>
    <mergeCell ref="B46:B47"/>
    <mergeCell ref="C46:C47"/>
    <mergeCell ref="D46:E47"/>
    <mergeCell ref="F46:I46"/>
    <mergeCell ref="J46:M46"/>
    <mergeCell ref="F47:G47"/>
    <mergeCell ref="H47:I47"/>
    <mergeCell ref="J47:K47"/>
    <mergeCell ref="L47:M47"/>
    <mergeCell ref="L10:M10"/>
    <mergeCell ref="B32:C32"/>
    <mergeCell ref="D32:E32"/>
    <mergeCell ref="F32:G32"/>
    <mergeCell ref="H32:I32"/>
    <mergeCell ref="J32:K32"/>
    <mergeCell ref="L32:M32"/>
    <mergeCell ref="B24:E24"/>
    <mergeCell ref="L25:M25"/>
    <mergeCell ref="L26:M26"/>
    <mergeCell ref="L27:M27"/>
    <mergeCell ref="L28:M28"/>
    <mergeCell ref="L19:M19"/>
    <mergeCell ref="L21:M21"/>
    <mergeCell ref="B31:J31"/>
    <mergeCell ref="B16:I16"/>
    <mergeCell ref="L12:M12"/>
    <mergeCell ref="L22:M22"/>
    <mergeCell ref="L29:M29"/>
    <mergeCell ref="L38:M38"/>
    <mergeCell ref="L11:M11"/>
    <mergeCell ref="L13:M13"/>
    <mergeCell ref="L14:M14"/>
    <mergeCell ref="L17:M17"/>
    <mergeCell ref="L18:M18"/>
    <mergeCell ref="B4:N4"/>
    <mergeCell ref="B34:C34"/>
    <mergeCell ref="D34:E34"/>
    <mergeCell ref="F34:G34"/>
    <mergeCell ref="H34:I34"/>
    <mergeCell ref="J34:K34"/>
    <mergeCell ref="L34:M34"/>
    <mergeCell ref="B33:C33"/>
    <mergeCell ref="D33:E33"/>
    <mergeCell ref="F33:G33"/>
    <mergeCell ref="H33:I33"/>
    <mergeCell ref="J33:K33"/>
    <mergeCell ref="L33:M33"/>
    <mergeCell ref="L36:M36"/>
    <mergeCell ref="L37:M37"/>
    <mergeCell ref="B7:F7"/>
    <mergeCell ref="L8:M8"/>
    <mergeCell ref="L9:M9"/>
  </mergeCells>
  <dataValidations count="1">
    <dataValidation type="list" allowBlank="1" showInputMessage="1" showErrorMessage="1" errorTitle="Incorrect input" error="Please click the arrow and select your road type" prompt="Select your road type" sqref="G7:H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34:H65534 JC65534:JD65534 SY65534:SZ65534 ACU65534:ACV65534 AMQ65534:AMR65534 AWM65534:AWN65534 BGI65534:BGJ65534 BQE65534:BQF65534 CAA65534:CAB65534 CJW65534:CJX65534 CTS65534:CTT65534 DDO65534:DDP65534 DNK65534:DNL65534 DXG65534:DXH65534 EHC65534:EHD65534 EQY65534:EQZ65534 FAU65534:FAV65534 FKQ65534:FKR65534 FUM65534:FUN65534 GEI65534:GEJ65534 GOE65534:GOF65534 GYA65534:GYB65534 HHW65534:HHX65534 HRS65534:HRT65534 IBO65534:IBP65534 ILK65534:ILL65534 IVG65534:IVH65534 JFC65534:JFD65534 JOY65534:JOZ65534 JYU65534:JYV65534 KIQ65534:KIR65534 KSM65534:KSN65534 LCI65534:LCJ65534 LME65534:LMF65534 LWA65534:LWB65534 MFW65534:MFX65534 MPS65534:MPT65534 MZO65534:MZP65534 NJK65534:NJL65534 NTG65534:NTH65534 ODC65534:ODD65534 OMY65534:OMZ65534 OWU65534:OWV65534 PGQ65534:PGR65534 PQM65534:PQN65534 QAI65534:QAJ65534 QKE65534:QKF65534 QUA65534:QUB65534 RDW65534:RDX65534 RNS65534:RNT65534 RXO65534:RXP65534 SHK65534:SHL65534 SRG65534:SRH65534 TBC65534:TBD65534 TKY65534:TKZ65534 TUU65534:TUV65534 UEQ65534:UER65534 UOM65534:UON65534 UYI65534:UYJ65534 VIE65534:VIF65534 VSA65534:VSB65534 WBW65534:WBX65534 WLS65534:WLT65534 WVO65534:WVP65534 G131070:H131070 JC131070:JD131070 SY131070:SZ131070 ACU131070:ACV131070 AMQ131070:AMR131070 AWM131070:AWN131070 BGI131070:BGJ131070 BQE131070:BQF131070 CAA131070:CAB131070 CJW131070:CJX131070 CTS131070:CTT131070 DDO131070:DDP131070 DNK131070:DNL131070 DXG131070:DXH131070 EHC131070:EHD131070 EQY131070:EQZ131070 FAU131070:FAV131070 FKQ131070:FKR131070 FUM131070:FUN131070 GEI131070:GEJ131070 GOE131070:GOF131070 GYA131070:GYB131070 HHW131070:HHX131070 HRS131070:HRT131070 IBO131070:IBP131070 ILK131070:ILL131070 IVG131070:IVH131070 JFC131070:JFD131070 JOY131070:JOZ131070 JYU131070:JYV131070 KIQ131070:KIR131070 KSM131070:KSN131070 LCI131070:LCJ131070 LME131070:LMF131070 LWA131070:LWB131070 MFW131070:MFX131070 MPS131070:MPT131070 MZO131070:MZP131070 NJK131070:NJL131070 NTG131070:NTH131070 ODC131070:ODD131070 OMY131070:OMZ131070 OWU131070:OWV131070 PGQ131070:PGR131070 PQM131070:PQN131070 QAI131070:QAJ131070 QKE131070:QKF131070 QUA131070:QUB131070 RDW131070:RDX131070 RNS131070:RNT131070 RXO131070:RXP131070 SHK131070:SHL131070 SRG131070:SRH131070 TBC131070:TBD131070 TKY131070:TKZ131070 TUU131070:TUV131070 UEQ131070:UER131070 UOM131070:UON131070 UYI131070:UYJ131070 VIE131070:VIF131070 VSA131070:VSB131070 WBW131070:WBX131070 WLS131070:WLT131070 WVO131070:WVP131070 G196606:H196606 JC196606:JD196606 SY196606:SZ196606 ACU196606:ACV196606 AMQ196606:AMR196606 AWM196606:AWN196606 BGI196606:BGJ196606 BQE196606:BQF196606 CAA196606:CAB196606 CJW196606:CJX196606 CTS196606:CTT196606 DDO196606:DDP196606 DNK196606:DNL196606 DXG196606:DXH196606 EHC196606:EHD196606 EQY196606:EQZ196606 FAU196606:FAV196606 FKQ196606:FKR196606 FUM196606:FUN196606 GEI196606:GEJ196606 GOE196606:GOF196606 GYA196606:GYB196606 HHW196606:HHX196606 HRS196606:HRT196606 IBO196606:IBP196606 ILK196606:ILL196606 IVG196606:IVH196606 JFC196606:JFD196606 JOY196606:JOZ196606 JYU196606:JYV196606 KIQ196606:KIR196606 KSM196606:KSN196606 LCI196606:LCJ196606 LME196606:LMF196606 LWA196606:LWB196606 MFW196606:MFX196606 MPS196606:MPT196606 MZO196606:MZP196606 NJK196606:NJL196606 NTG196606:NTH196606 ODC196606:ODD196606 OMY196606:OMZ196606 OWU196606:OWV196606 PGQ196606:PGR196606 PQM196606:PQN196606 QAI196606:QAJ196606 QKE196606:QKF196606 QUA196606:QUB196606 RDW196606:RDX196606 RNS196606:RNT196606 RXO196606:RXP196606 SHK196606:SHL196606 SRG196606:SRH196606 TBC196606:TBD196606 TKY196606:TKZ196606 TUU196606:TUV196606 UEQ196606:UER196606 UOM196606:UON196606 UYI196606:UYJ196606 VIE196606:VIF196606 VSA196606:VSB196606 WBW196606:WBX196606 WLS196606:WLT196606 WVO196606:WVP196606 G262142:H262142 JC262142:JD262142 SY262142:SZ262142 ACU262142:ACV262142 AMQ262142:AMR262142 AWM262142:AWN262142 BGI262142:BGJ262142 BQE262142:BQF262142 CAA262142:CAB262142 CJW262142:CJX262142 CTS262142:CTT262142 DDO262142:DDP262142 DNK262142:DNL262142 DXG262142:DXH262142 EHC262142:EHD262142 EQY262142:EQZ262142 FAU262142:FAV262142 FKQ262142:FKR262142 FUM262142:FUN262142 GEI262142:GEJ262142 GOE262142:GOF262142 GYA262142:GYB262142 HHW262142:HHX262142 HRS262142:HRT262142 IBO262142:IBP262142 ILK262142:ILL262142 IVG262142:IVH262142 JFC262142:JFD262142 JOY262142:JOZ262142 JYU262142:JYV262142 KIQ262142:KIR262142 KSM262142:KSN262142 LCI262142:LCJ262142 LME262142:LMF262142 LWA262142:LWB262142 MFW262142:MFX262142 MPS262142:MPT262142 MZO262142:MZP262142 NJK262142:NJL262142 NTG262142:NTH262142 ODC262142:ODD262142 OMY262142:OMZ262142 OWU262142:OWV262142 PGQ262142:PGR262142 PQM262142:PQN262142 QAI262142:QAJ262142 QKE262142:QKF262142 QUA262142:QUB262142 RDW262142:RDX262142 RNS262142:RNT262142 RXO262142:RXP262142 SHK262142:SHL262142 SRG262142:SRH262142 TBC262142:TBD262142 TKY262142:TKZ262142 TUU262142:TUV262142 UEQ262142:UER262142 UOM262142:UON262142 UYI262142:UYJ262142 VIE262142:VIF262142 VSA262142:VSB262142 WBW262142:WBX262142 WLS262142:WLT262142 WVO262142:WVP262142 G327678:H327678 JC327678:JD327678 SY327678:SZ327678 ACU327678:ACV327678 AMQ327678:AMR327678 AWM327678:AWN327678 BGI327678:BGJ327678 BQE327678:BQF327678 CAA327678:CAB327678 CJW327678:CJX327678 CTS327678:CTT327678 DDO327678:DDP327678 DNK327678:DNL327678 DXG327678:DXH327678 EHC327678:EHD327678 EQY327678:EQZ327678 FAU327678:FAV327678 FKQ327678:FKR327678 FUM327678:FUN327678 GEI327678:GEJ327678 GOE327678:GOF327678 GYA327678:GYB327678 HHW327678:HHX327678 HRS327678:HRT327678 IBO327678:IBP327678 ILK327678:ILL327678 IVG327678:IVH327678 JFC327678:JFD327678 JOY327678:JOZ327678 JYU327678:JYV327678 KIQ327678:KIR327678 KSM327678:KSN327678 LCI327678:LCJ327678 LME327678:LMF327678 LWA327678:LWB327678 MFW327678:MFX327678 MPS327678:MPT327678 MZO327678:MZP327678 NJK327678:NJL327678 NTG327678:NTH327678 ODC327678:ODD327678 OMY327678:OMZ327678 OWU327678:OWV327678 PGQ327678:PGR327678 PQM327678:PQN327678 QAI327678:QAJ327678 QKE327678:QKF327678 QUA327678:QUB327678 RDW327678:RDX327678 RNS327678:RNT327678 RXO327678:RXP327678 SHK327678:SHL327678 SRG327678:SRH327678 TBC327678:TBD327678 TKY327678:TKZ327678 TUU327678:TUV327678 UEQ327678:UER327678 UOM327678:UON327678 UYI327678:UYJ327678 VIE327678:VIF327678 VSA327678:VSB327678 WBW327678:WBX327678 WLS327678:WLT327678 WVO327678:WVP327678 G393214:H393214 JC393214:JD393214 SY393214:SZ393214 ACU393214:ACV393214 AMQ393214:AMR393214 AWM393214:AWN393214 BGI393214:BGJ393214 BQE393214:BQF393214 CAA393214:CAB393214 CJW393214:CJX393214 CTS393214:CTT393214 DDO393214:DDP393214 DNK393214:DNL393214 DXG393214:DXH393214 EHC393214:EHD393214 EQY393214:EQZ393214 FAU393214:FAV393214 FKQ393214:FKR393214 FUM393214:FUN393214 GEI393214:GEJ393214 GOE393214:GOF393214 GYA393214:GYB393214 HHW393214:HHX393214 HRS393214:HRT393214 IBO393214:IBP393214 ILK393214:ILL393214 IVG393214:IVH393214 JFC393214:JFD393214 JOY393214:JOZ393214 JYU393214:JYV393214 KIQ393214:KIR393214 KSM393214:KSN393214 LCI393214:LCJ393214 LME393214:LMF393214 LWA393214:LWB393214 MFW393214:MFX393214 MPS393214:MPT393214 MZO393214:MZP393214 NJK393214:NJL393214 NTG393214:NTH393214 ODC393214:ODD393214 OMY393214:OMZ393214 OWU393214:OWV393214 PGQ393214:PGR393214 PQM393214:PQN393214 QAI393214:QAJ393214 QKE393214:QKF393214 QUA393214:QUB393214 RDW393214:RDX393214 RNS393214:RNT393214 RXO393214:RXP393214 SHK393214:SHL393214 SRG393214:SRH393214 TBC393214:TBD393214 TKY393214:TKZ393214 TUU393214:TUV393214 UEQ393214:UER393214 UOM393214:UON393214 UYI393214:UYJ393214 VIE393214:VIF393214 VSA393214:VSB393214 WBW393214:WBX393214 WLS393214:WLT393214 WVO393214:WVP393214 G458750:H458750 JC458750:JD458750 SY458750:SZ458750 ACU458750:ACV458750 AMQ458750:AMR458750 AWM458750:AWN458750 BGI458750:BGJ458750 BQE458750:BQF458750 CAA458750:CAB458750 CJW458750:CJX458750 CTS458750:CTT458750 DDO458750:DDP458750 DNK458750:DNL458750 DXG458750:DXH458750 EHC458750:EHD458750 EQY458750:EQZ458750 FAU458750:FAV458750 FKQ458750:FKR458750 FUM458750:FUN458750 GEI458750:GEJ458750 GOE458750:GOF458750 GYA458750:GYB458750 HHW458750:HHX458750 HRS458750:HRT458750 IBO458750:IBP458750 ILK458750:ILL458750 IVG458750:IVH458750 JFC458750:JFD458750 JOY458750:JOZ458750 JYU458750:JYV458750 KIQ458750:KIR458750 KSM458750:KSN458750 LCI458750:LCJ458750 LME458750:LMF458750 LWA458750:LWB458750 MFW458750:MFX458750 MPS458750:MPT458750 MZO458750:MZP458750 NJK458750:NJL458750 NTG458750:NTH458750 ODC458750:ODD458750 OMY458750:OMZ458750 OWU458750:OWV458750 PGQ458750:PGR458750 PQM458750:PQN458750 QAI458750:QAJ458750 QKE458750:QKF458750 QUA458750:QUB458750 RDW458750:RDX458750 RNS458750:RNT458750 RXO458750:RXP458750 SHK458750:SHL458750 SRG458750:SRH458750 TBC458750:TBD458750 TKY458750:TKZ458750 TUU458750:TUV458750 UEQ458750:UER458750 UOM458750:UON458750 UYI458750:UYJ458750 VIE458750:VIF458750 VSA458750:VSB458750 WBW458750:WBX458750 WLS458750:WLT458750 WVO458750:WVP458750 G524286:H524286 JC524286:JD524286 SY524286:SZ524286 ACU524286:ACV524286 AMQ524286:AMR524286 AWM524286:AWN524286 BGI524286:BGJ524286 BQE524286:BQF524286 CAA524286:CAB524286 CJW524286:CJX524286 CTS524286:CTT524286 DDO524286:DDP524286 DNK524286:DNL524286 DXG524286:DXH524286 EHC524286:EHD524286 EQY524286:EQZ524286 FAU524286:FAV524286 FKQ524286:FKR524286 FUM524286:FUN524286 GEI524286:GEJ524286 GOE524286:GOF524286 GYA524286:GYB524286 HHW524286:HHX524286 HRS524286:HRT524286 IBO524286:IBP524286 ILK524286:ILL524286 IVG524286:IVH524286 JFC524286:JFD524286 JOY524286:JOZ524286 JYU524286:JYV524286 KIQ524286:KIR524286 KSM524286:KSN524286 LCI524286:LCJ524286 LME524286:LMF524286 LWA524286:LWB524286 MFW524286:MFX524286 MPS524286:MPT524286 MZO524286:MZP524286 NJK524286:NJL524286 NTG524286:NTH524286 ODC524286:ODD524286 OMY524286:OMZ524286 OWU524286:OWV524286 PGQ524286:PGR524286 PQM524286:PQN524286 QAI524286:QAJ524286 QKE524286:QKF524286 QUA524286:QUB524286 RDW524286:RDX524286 RNS524286:RNT524286 RXO524286:RXP524286 SHK524286:SHL524286 SRG524286:SRH524286 TBC524286:TBD524286 TKY524286:TKZ524286 TUU524286:TUV524286 UEQ524286:UER524286 UOM524286:UON524286 UYI524286:UYJ524286 VIE524286:VIF524286 VSA524286:VSB524286 WBW524286:WBX524286 WLS524286:WLT524286 WVO524286:WVP524286 G589822:H589822 JC589822:JD589822 SY589822:SZ589822 ACU589822:ACV589822 AMQ589822:AMR589822 AWM589822:AWN589822 BGI589822:BGJ589822 BQE589822:BQF589822 CAA589822:CAB589822 CJW589822:CJX589822 CTS589822:CTT589822 DDO589822:DDP589822 DNK589822:DNL589822 DXG589822:DXH589822 EHC589822:EHD589822 EQY589822:EQZ589822 FAU589822:FAV589822 FKQ589822:FKR589822 FUM589822:FUN589822 GEI589822:GEJ589822 GOE589822:GOF589822 GYA589822:GYB589822 HHW589822:HHX589822 HRS589822:HRT589822 IBO589822:IBP589822 ILK589822:ILL589822 IVG589822:IVH589822 JFC589822:JFD589822 JOY589822:JOZ589822 JYU589822:JYV589822 KIQ589822:KIR589822 KSM589822:KSN589822 LCI589822:LCJ589822 LME589822:LMF589822 LWA589822:LWB589822 MFW589822:MFX589822 MPS589822:MPT589822 MZO589822:MZP589822 NJK589822:NJL589822 NTG589822:NTH589822 ODC589822:ODD589822 OMY589822:OMZ589822 OWU589822:OWV589822 PGQ589822:PGR589822 PQM589822:PQN589822 QAI589822:QAJ589822 QKE589822:QKF589822 QUA589822:QUB589822 RDW589822:RDX589822 RNS589822:RNT589822 RXO589822:RXP589822 SHK589822:SHL589822 SRG589822:SRH589822 TBC589822:TBD589822 TKY589822:TKZ589822 TUU589822:TUV589822 UEQ589822:UER589822 UOM589822:UON589822 UYI589822:UYJ589822 VIE589822:VIF589822 VSA589822:VSB589822 WBW589822:WBX589822 WLS589822:WLT589822 WVO589822:WVP589822 G655358:H655358 JC655358:JD655358 SY655358:SZ655358 ACU655358:ACV655358 AMQ655358:AMR655358 AWM655358:AWN655358 BGI655358:BGJ655358 BQE655358:BQF655358 CAA655358:CAB655358 CJW655358:CJX655358 CTS655358:CTT655358 DDO655358:DDP655358 DNK655358:DNL655358 DXG655358:DXH655358 EHC655358:EHD655358 EQY655358:EQZ655358 FAU655358:FAV655358 FKQ655358:FKR655358 FUM655358:FUN655358 GEI655358:GEJ655358 GOE655358:GOF655358 GYA655358:GYB655358 HHW655358:HHX655358 HRS655358:HRT655358 IBO655358:IBP655358 ILK655358:ILL655358 IVG655358:IVH655358 JFC655358:JFD655358 JOY655358:JOZ655358 JYU655358:JYV655358 KIQ655358:KIR655358 KSM655358:KSN655358 LCI655358:LCJ655358 LME655358:LMF655358 LWA655358:LWB655358 MFW655358:MFX655358 MPS655358:MPT655358 MZO655358:MZP655358 NJK655358:NJL655358 NTG655358:NTH655358 ODC655358:ODD655358 OMY655358:OMZ655358 OWU655358:OWV655358 PGQ655358:PGR655358 PQM655358:PQN655358 QAI655358:QAJ655358 QKE655358:QKF655358 QUA655358:QUB655358 RDW655358:RDX655358 RNS655358:RNT655358 RXO655358:RXP655358 SHK655358:SHL655358 SRG655358:SRH655358 TBC655358:TBD655358 TKY655358:TKZ655358 TUU655358:TUV655358 UEQ655358:UER655358 UOM655358:UON655358 UYI655358:UYJ655358 VIE655358:VIF655358 VSA655358:VSB655358 WBW655358:WBX655358 WLS655358:WLT655358 WVO655358:WVP655358 G720894:H720894 JC720894:JD720894 SY720894:SZ720894 ACU720894:ACV720894 AMQ720894:AMR720894 AWM720894:AWN720894 BGI720894:BGJ720894 BQE720894:BQF720894 CAA720894:CAB720894 CJW720894:CJX720894 CTS720894:CTT720894 DDO720894:DDP720894 DNK720894:DNL720894 DXG720894:DXH720894 EHC720894:EHD720894 EQY720894:EQZ720894 FAU720894:FAV720894 FKQ720894:FKR720894 FUM720894:FUN720894 GEI720894:GEJ720894 GOE720894:GOF720894 GYA720894:GYB720894 HHW720894:HHX720894 HRS720894:HRT720894 IBO720894:IBP720894 ILK720894:ILL720894 IVG720894:IVH720894 JFC720894:JFD720894 JOY720894:JOZ720894 JYU720894:JYV720894 KIQ720894:KIR720894 KSM720894:KSN720894 LCI720894:LCJ720894 LME720894:LMF720894 LWA720894:LWB720894 MFW720894:MFX720894 MPS720894:MPT720894 MZO720894:MZP720894 NJK720894:NJL720894 NTG720894:NTH720894 ODC720894:ODD720894 OMY720894:OMZ720894 OWU720894:OWV720894 PGQ720894:PGR720894 PQM720894:PQN720894 QAI720894:QAJ720894 QKE720894:QKF720894 QUA720894:QUB720894 RDW720894:RDX720894 RNS720894:RNT720894 RXO720894:RXP720894 SHK720894:SHL720894 SRG720894:SRH720894 TBC720894:TBD720894 TKY720894:TKZ720894 TUU720894:TUV720894 UEQ720894:UER720894 UOM720894:UON720894 UYI720894:UYJ720894 VIE720894:VIF720894 VSA720894:VSB720894 WBW720894:WBX720894 WLS720894:WLT720894 WVO720894:WVP720894 G786430:H786430 JC786430:JD786430 SY786430:SZ786430 ACU786430:ACV786430 AMQ786430:AMR786430 AWM786430:AWN786430 BGI786430:BGJ786430 BQE786430:BQF786430 CAA786430:CAB786430 CJW786430:CJX786430 CTS786430:CTT786430 DDO786430:DDP786430 DNK786430:DNL786430 DXG786430:DXH786430 EHC786430:EHD786430 EQY786430:EQZ786430 FAU786430:FAV786430 FKQ786430:FKR786430 FUM786430:FUN786430 GEI786430:GEJ786430 GOE786430:GOF786430 GYA786430:GYB786430 HHW786430:HHX786430 HRS786430:HRT786430 IBO786430:IBP786430 ILK786430:ILL786430 IVG786430:IVH786430 JFC786430:JFD786430 JOY786430:JOZ786430 JYU786430:JYV786430 KIQ786430:KIR786430 KSM786430:KSN786430 LCI786430:LCJ786430 LME786430:LMF786430 LWA786430:LWB786430 MFW786430:MFX786430 MPS786430:MPT786430 MZO786430:MZP786430 NJK786430:NJL786430 NTG786430:NTH786430 ODC786430:ODD786430 OMY786430:OMZ786430 OWU786430:OWV786430 PGQ786430:PGR786430 PQM786430:PQN786430 QAI786430:QAJ786430 QKE786430:QKF786430 QUA786430:QUB786430 RDW786430:RDX786430 RNS786430:RNT786430 RXO786430:RXP786430 SHK786430:SHL786430 SRG786430:SRH786430 TBC786430:TBD786430 TKY786430:TKZ786430 TUU786430:TUV786430 UEQ786430:UER786430 UOM786430:UON786430 UYI786430:UYJ786430 VIE786430:VIF786430 VSA786430:VSB786430 WBW786430:WBX786430 WLS786430:WLT786430 WVO786430:WVP786430 G851966:H851966 JC851966:JD851966 SY851966:SZ851966 ACU851966:ACV851966 AMQ851966:AMR851966 AWM851966:AWN851966 BGI851966:BGJ851966 BQE851966:BQF851966 CAA851966:CAB851966 CJW851966:CJX851966 CTS851966:CTT851966 DDO851966:DDP851966 DNK851966:DNL851966 DXG851966:DXH851966 EHC851966:EHD851966 EQY851966:EQZ851966 FAU851966:FAV851966 FKQ851966:FKR851966 FUM851966:FUN851966 GEI851966:GEJ851966 GOE851966:GOF851966 GYA851966:GYB851966 HHW851966:HHX851966 HRS851966:HRT851966 IBO851966:IBP851966 ILK851966:ILL851966 IVG851966:IVH851966 JFC851966:JFD851966 JOY851966:JOZ851966 JYU851966:JYV851966 KIQ851966:KIR851966 KSM851966:KSN851966 LCI851966:LCJ851966 LME851966:LMF851966 LWA851966:LWB851966 MFW851966:MFX851966 MPS851966:MPT851966 MZO851966:MZP851966 NJK851966:NJL851966 NTG851966:NTH851966 ODC851966:ODD851966 OMY851966:OMZ851966 OWU851966:OWV851966 PGQ851966:PGR851966 PQM851966:PQN851966 QAI851966:QAJ851966 QKE851966:QKF851966 QUA851966:QUB851966 RDW851966:RDX851966 RNS851966:RNT851966 RXO851966:RXP851966 SHK851966:SHL851966 SRG851966:SRH851966 TBC851966:TBD851966 TKY851966:TKZ851966 TUU851966:TUV851966 UEQ851966:UER851966 UOM851966:UON851966 UYI851966:UYJ851966 VIE851966:VIF851966 VSA851966:VSB851966 WBW851966:WBX851966 WLS851966:WLT851966 WVO851966:WVP851966 G917502:H917502 JC917502:JD917502 SY917502:SZ917502 ACU917502:ACV917502 AMQ917502:AMR917502 AWM917502:AWN917502 BGI917502:BGJ917502 BQE917502:BQF917502 CAA917502:CAB917502 CJW917502:CJX917502 CTS917502:CTT917502 DDO917502:DDP917502 DNK917502:DNL917502 DXG917502:DXH917502 EHC917502:EHD917502 EQY917502:EQZ917502 FAU917502:FAV917502 FKQ917502:FKR917502 FUM917502:FUN917502 GEI917502:GEJ917502 GOE917502:GOF917502 GYA917502:GYB917502 HHW917502:HHX917502 HRS917502:HRT917502 IBO917502:IBP917502 ILK917502:ILL917502 IVG917502:IVH917502 JFC917502:JFD917502 JOY917502:JOZ917502 JYU917502:JYV917502 KIQ917502:KIR917502 KSM917502:KSN917502 LCI917502:LCJ917502 LME917502:LMF917502 LWA917502:LWB917502 MFW917502:MFX917502 MPS917502:MPT917502 MZO917502:MZP917502 NJK917502:NJL917502 NTG917502:NTH917502 ODC917502:ODD917502 OMY917502:OMZ917502 OWU917502:OWV917502 PGQ917502:PGR917502 PQM917502:PQN917502 QAI917502:QAJ917502 QKE917502:QKF917502 QUA917502:QUB917502 RDW917502:RDX917502 RNS917502:RNT917502 RXO917502:RXP917502 SHK917502:SHL917502 SRG917502:SRH917502 TBC917502:TBD917502 TKY917502:TKZ917502 TUU917502:TUV917502 UEQ917502:UER917502 UOM917502:UON917502 UYI917502:UYJ917502 VIE917502:VIF917502 VSA917502:VSB917502 WBW917502:WBX917502 WLS917502:WLT917502 WVO917502:WVP917502 G983038:H983038 JC983038:JD983038 SY983038:SZ983038 ACU983038:ACV983038 AMQ983038:AMR983038 AWM983038:AWN983038 BGI983038:BGJ983038 BQE983038:BQF983038 CAA983038:CAB983038 CJW983038:CJX983038 CTS983038:CTT983038 DDO983038:DDP983038 DNK983038:DNL983038 DXG983038:DXH983038 EHC983038:EHD983038 EQY983038:EQZ983038 FAU983038:FAV983038 FKQ983038:FKR983038 FUM983038:FUN983038 GEI983038:GEJ983038 GOE983038:GOF983038 GYA983038:GYB983038 HHW983038:HHX983038 HRS983038:HRT983038 IBO983038:IBP983038 ILK983038:ILL983038 IVG983038:IVH983038 JFC983038:JFD983038 JOY983038:JOZ983038 JYU983038:JYV983038 KIQ983038:KIR983038 KSM983038:KSN983038 LCI983038:LCJ983038 LME983038:LMF983038 LWA983038:LWB983038 MFW983038:MFX983038 MPS983038:MPT983038 MZO983038:MZP983038 NJK983038:NJL983038 NTG983038:NTH983038 ODC983038:ODD983038 OMY983038:OMZ983038 OWU983038:OWV983038 PGQ983038:PGR983038 PQM983038:PQN983038 QAI983038:QAJ983038 QKE983038:QKF983038 QUA983038:QUB983038 RDW983038:RDX983038 RNS983038:RNT983038 RXO983038:RXP983038 SHK983038:SHL983038 SRG983038:SRH983038 TBC983038:TBD983038 TKY983038:TKZ983038 TUU983038:TUV983038 UEQ983038:UER983038 UOM983038:UON983038 UYI983038:UYJ983038 VIE983038:VIF983038 VSA983038:VSB983038 WBW983038:WBX983038 WLS983038:WLT983038 WVO983038:WVP983038" xr:uid="{DA6168C4-F6A8-4D58-9A8D-EBB2B1948DDA}">
      <formula1>#REF!</formula1>
    </dataValidation>
  </dataValidations>
  <printOptions horizontalCentered="1"/>
  <pageMargins left="0.74803149606299213" right="0.74803149606299213" top="0.98425196850393704" bottom="0.98425196850393704" header="0.51181102362204722" footer="0.51181102362204722"/>
  <pageSetup paperSize="9" scale="79" orientation="portrait" r:id="rId1"/>
  <headerFooter scaleWithDoc="0" alignWithMargins="0">
    <oddHeader xml:space="preserve">&amp;L&amp;"-,Regular"&amp;8&amp;F&amp;R&amp;"-,Regular"&amp;8&amp;A
___________________________________________________________________________________________________
</oddHeader>
    <oddFooter>&amp;L&amp;"-,Regular"&amp;8______________________________________________________________________________
NZ Transport Agency’s Economic evaluation manual 
Effective from Jul 2013</oddFooter>
  </headerFooter>
  <colBreaks count="1" manualBreakCount="1">
    <brk id="14"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85102F-2536-46FF-9ECB-709E87AFDB07}">
  <ds:schemaRefs>
    <ds:schemaRef ds:uri="http://schemas.microsoft.com/office/infopath/2007/PartnerControls"/>
    <ds:schemaRef ds:uri="http://schemas.microsoft.com/office/2006/documentManagement/types"/>
    <ds:schemaRef ds:uri="610edd1d-c37b-469a-931b-7a7fbdbef28d"/>
    <ds:schemaRef ds:uri="fe711059-3473-4d0a-bf90-08974e90274a"/>
    <ds:schemaRef ds:uri="http://www.w3.org/XML/1998/namespace"/>
    <ds:schemaRef ds:uri="http://purl.org/dc/dcmitype/"/>
    <ds:schemaRef ds:uri="http://purl.org/dc/elements/1.1/"/>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3.xml><?xml version="1.0" encoding="utf-8"?>
<ds:datastoreItem xmlns:ds="http://schemas.openxmlformats.org/officeDocument/2006/customXml" ds:itemID="{4F621FE5-845D-4E4D-83D1-8BCFAAB99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AST</vt:lpstr>
      <vt:lpstr>Benefits Framework</vt:lpstr>
      <vt:lpstr>Conversion</vt:lpstr>
      <vt:lpstr>W1 - Summary_Upload</vt:lpstr>
      <vt:lpstr>overview &amp; guide</vt:lpstr>
      <vt:lpstr>SP10-1</vt:lpstr>
      <vt:lpstr>SP10-2</vt:lpstr>
      <vt:lpstr>SP10-3</vt:lpstr>
      <vt:lpstr>SP10-4</vt:lpstr>
      <vt:lpstr>SP10-5</vt:lpstr>
      <vt:lpstr>Cost Estimates</vt:lpstr>
      <vt:lpstr>Sensitivity</vt:lpstr>
      <vt:lpstr>Working</vt:lpstr>
      <vt:lpstr>Notes </vt:lpstr>
      <vt:lpstr>Tables</vt:lpstr>
      <vt:lpstr>PG</vt:lpstr>
      <vt:lpstr>'overview &amp; guide'!Print_Area</vt:lpstr>
      <vt:lpstr>'SP10-1'!Print_Area</vt:lpstr>
      <vt:lpstr>'SP10-2'!Print_Area</vt:lpstr>
      <vt:lpstr>'SP10-3'!Print_Area</vt:lpstr>
      <vt:lpstr>'SP10-4'!Print_Area</vt:lpstr>
      <vt:lpstr>'SP10-5'!Print_Area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2023-04-14T02:49:36Z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