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codeName="ThisWorkbook" autoCompressPictures="0"/>
  <mc:AlternateContent xmlns:mc="http://schemas.openxmlformats.org/markup-compatibility/2006">
    <mc:Choice Requires="x15">
      <x15ac:absPath xmlns:x15ac="http://schemas.microsoft.com/office/spreadsheetml/2010/11/ac" url="C:\Users\Ianme\AppData\Roaming\OpenText\OTEdit\EC_infohub\c49222404\"/>
    </mc:Choice>
  </mc:AlternateContent>
  <xr:revisionPtr revIDLastSave="0" documentId="13_ncr:1_{CD19E895-496C-45B9-AA8B-8E51B9266212}" xr6:coauthVersionLast="47" xr6:coauthVersionMax="47" xr10:uidLastSave="{00000000-0000-0000-0000-000000000000}"/>
  <workbookProtection workbookAlgorithmName="SHA-512" workbookHashValue="K6zbJqbVSZXFx/IM2cj0CBXYrq+MCG8MjMuL55A1V3Mce4YFAoheAT3gCYtY314MNSlvyJw1INznB0nJI4vZfg==" workbookSaltValue="+3sDNx/WsvLwRn+AtM7a8g==" workbookSpinCount="100000" lockStructure="1"/>
  <bookViews>
    <workbookView xWindow="-120" yWindow="-120" windowWidth="38640" windowHeight="21120" tabRatio="720" activeTab="5" xr2:uid="{00000000-000D-0000-FFFF-FFFF00000000}"/>
  </bookViews>
  <sheets>
    <sheet name="AST" sheetId="2" r:id="rId1"/>
    <sheet name="Benefits Framework" sheetId="3" state="hidden" r:id="rId2"/>
    <sheet name="Conversion" sheetId="4" state="hidden" r:id="rId3"/>
    <sheet name="W1 - Summary_Upload" sheetId="37" state="hidden" r:id="rId4"/>
    <sheet name="Overview and Guide" sheetId="38" r:id="rId5"/>
    <sheet name="SP9-1" sheetId="39" r:id="rId6"/>
    <sheet name="SP9-2" sheetId="40" r:id="rId7"/>
    <sheet name="SP9-3" sheetId="41" r:id="rId8"/>
    <sheet name="SP9-4" sheetId="42" r:id="rId9"/>
    <sheet name="SP9-5" sheetId="43" r:id="rId10"/>
    <sheet name="SP9-6" sheetId="44" r:id="rId11"/>
    <sheet name="Cost estimates" sheetId="45" r:id="rId12"/>
    <sheet name="Sensitivity" sheetId="46" r:id="rId13"/>
    <sheet name="Working" sheetId="47" r:id="rId14"/>
    <sheet name="Tables" sheetId="49" state="hidden" r:id="rId15"/>
    <sheet name="Notes" sheetId="48" r:id="rId16"/>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4">Tables!#REF!</definedName>
    <definedName name="_Toc149723405" localSheetId="14">Tables!#REF!</definedName>
    <definedName name="_Toc149723406" localSheetId="14">Tables!#REF!</definedName>
    <definedName name="_Toc149723407" localSheetId="14">Tables!#REF!</definedName>
    <definedName name="_Toc149723408" localSheetId="14">Tables!#REF!</definedName>
    <definedName name="_Toc149723409" localSheetId="14">Tables!#REF!</definedName>
    <definedName name="_Toc18127489" localSheetId="14">Tables!#REF!</definedName>
    <definedName name="_Toc18207243" localSheetId="14">Tables!#REF!</definedName>
    <definedName name="_Toc18207244" localSheetId="14">Tables!#REF!</definedName>
    <definedName name="_Toc18207246" localSheetId="14">Tables!#REF!</definedName>
    <definedName name="_Toc18207247" localSheetId="14">Tables!#REF!</definedName>
    <definedName name="_Toc18207248" localSheetId="14">Tables!#REF!</definedName>
    <definedName name="_Toc18207249" localSheetId="14">Tables!#REF!</definedName>
    <definedName name="_Toc18207251" localSheetId="14">Tables!#REF!</definedName>
    <definedName name="_Toc18207253" localSheetId="14">Tables!#REF!</definedName>
    <definedName name="_Toc18207255" localSheetId="14">Tables!#REF!</definedName>
    <definedName name="OG">#REF!</definedName>
    <definedName name="_xlnm.Print_Area" localSheetId="5">'SP9-1'!$A$2:$J$37</definedName>
    <definedName name="_xlnm.Print_Area" localSheetId="6">'SP9-2'!$A$2:$G$49</definedName>
    <definedName name="_xlnm.Print_Area" localSheetId="7">'SP9-3'!$A$2:$M$67</definedName>
    <definedName name="_xlnm.Print_Area" localSheetId="8">'SP9-4'!$A$2:$G$19</definedName>
    <definedName name="_xlnm.Print_Area" localSheetId="9">'SP9-5'!$A$2:$H$23</definedName>
    <definedName name="_xlnm.Print_Area" localSheetId="10">'SP9-6'!$A$2:$I$26</definedName>
    <definedName name="_xlnm.Print_Area" localSheetId="3">'W1 - Summary_Upload'!$A$1:$J$92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B11" i="4" l="1"/>
  <c r="B9" i="4"/>
  <c r="K61" i="41"/>
  <c r="K62" i="41"/>
  <c r="K63" i="41"/>
  <c r="K64" i="41"/>
  <c r="K60" i="41"/>
  <c r="E9" i="40"/>
  <c r="E10" i="40"/>
  <c r="E11" i="40"/>
  <c r="E12" i="40"/>
  <c r="E13" i="40"/>
  <c r="E14" i="40"/>
  <c r="E15" i="40"/>
  <c r="E16" i="40"/>
  <c r="E17" i="40"/>
  <c r="E18" i="40"/>
  <c r="E19" i="40"/>
  <c r="E20" i="40"/>
  <c r="E21" i="40"/>
  <c r="E22" i="40"/>
  <c r="E23" i="40"/>
  <c r="E24" i="40"/>
  <c r="E25" i="40"/>
  <c r="E26" i="40"/>
  <c r="E27" i="40"/>
  <c r="E28" i="40"/>
  <c r="E29" i="40"/>
  <c r="E30" i="40"/>
  <c r="E31" i="40"/>
  <c r="E32" i="40"/>
  <c r="E33" i="40"/>
  <c r="E34" i="40"/>
  <c r="E35" i="40"/>
  <c r="E36" i="40"/>
  <c r="E37" i="40"/>
  <c r="E38" i="40"/>
  <c r="E39" i="40"/>
  <c r="E40" i="40"/>
  <c r="E41" i="40"/>
  <c r="E42" i="40"/>
  <c r="E43" i="40"/>
  <c r="E44" i="40"/>
  <c r="E45" i="40"/>
  <c r="E46" i="40"/>
  <c r="E47" i="40"/>
  <c r="E8" i="40"/>
  <c r="U13" i="49"/>
  <c r="H14" i="49" l="1"/>
  <c r="H13" i="49"/>
  <c r="H11" i="49"/>
  <c r="H10" i="49"/>
  <c r="H9" i="49"/>
  <c r="H8" i="49"/>
  <c r="H7" i="49"/>
  <c r="G24" i="2" l="1"/>
  <c r="G23" i="2" s="1"/>
  <c r="E34" i="43"/>
  <c r="E35" i="43"/>
  <c r="G12" i="43" s="1" a="1"/>
  <c r="G12" i="43" s="1"/>
  <c r="E33" i="43"/>
  <c r="F16" i="44"/>
  <c r="D18" i="43" l="1"/>
  <c r="U5" i="49"/>
  <c r="U6" i="49"/>
  <c r="U3" i="49"/>
  <c r="B4" i="4"/>
  <c r="B3" i="4"/>
  <c r="B1" i="4"/>
  <c r="B13" i="4" l="1"/>
  <c r="U14" i="49"/>
  <c r="B12" i="4" s="1"/>
  <c r="U12" i="49"/>
  <c r="B10" i="4" s="1"/>
  <c r="U15" i="49"/>
  <c r="F11" i="2"/>
  <c r="F9" i="2"/>
  <c r="F8" i="2"/>
  <c r="A11" i="49"/>
  <c r="A10" i="49"/>
  <c r="A9" i="49"/>
  <c r="F13" i="49"/>
  <c r="F14" i="49" s="1"/>
  <c r="E7" i="49"/>
  <c r="I23" i="2" l="1"/>
  <c r="J14" i="41"/>
  <c r="L14" i="41" s="1"/>
  <c r="J13" i="41"/>
  <c r="L13" i="41" s="1"/>
  <c r="I13" i="41"/>
  <c r="G14" i="41"/>
  <c r="J27" i="39"/>
  <c r="B5" i="2"/>
  <c r="E3" i="2"/>
  <c r="K13" i="41" l="1"/>
  <c r="I14" i="41"/>
  <c r="K14" i="41" s="1"/>
  <c r="C6" i="49" l="1"/>
  <c r="C7" i="49"/>
  <c r="C5" i="49"/>
  <c r="C9" i="49"/>
  <c r="B10" i="49"/>
  <c r="C11" i="49"/>
  <c r="F8" i="42"/>
  <c r="F9" i="42"/>
  <c r="U11" i="49" l="1"/>
  <c r="B9" i="49"/>
  <c r="B11" i="49"/>
  <c r="C10" i="49"/>
  <c r="C12" i="49" s="1"/>
  <c r="G15" i="43" s="1"/>
  <c r="B6" i="4" l="1"/>
  <c r="C6" i="4" s="1"/>
  <c r="B5" i="4"/>
  <c r="C5" i="4" s="1"/>
  <c r="U8" i="49"/>
  <c r="U7" i="49"/>
  <c r="V7" i="49" s="1"/>
  <c r="J23" i="49"/>
  <c r="J38" i="49"/>
  <c r="J31" i="49"/>
  <c r="J46" i="49"/>
  <c r="J57" i="49"/>
  <c r="B12" i="49"/>
  <c r="J45" i="49"/>
  <c r="J25" i="49"/>
  <c r="J41" i="49" l="1"/>
  <c r="J21" i="49"/>
  <c r="J58" i="49"/>
  <c r="J49" i="49"/>
  <c r="J36" i="49"/>
  <c r="J48" i="49"/>
  <c r="J27" i="49"/>
  <c r="J30" i="49"/>
  <c r="J43" i="49"/>
  <c r="J20" i="49"/>
  <c r="J47" i="49"/>
  <c r="J42" i="49"/>
  <c r="J29" i="49"/>
  <c r="J24" i="49"/>
  <c r="J53" i="49"/>
  <c r="J55" i="49"/>
  <c r="J40" i="49"/>
  <c r="J32" i="49"/>
  <c r="E22" i="43"/>
  <c r="G18" i="43" s="1"/>
  <c r="E33" i="39" s="1"/>
  <c r="I33" i="39" s="1"/>
  <c r="D17" i="42"/>
  <c r="V8" i="49"/>
  <c r="J37" i="49"/>
  <c r="J33" i="49"/>
  <c r="J35" i="49"/>
  <c r="J50" i="49"/>
  <c r="J22" i="49"/>
  <c r="J26" i="49"/>
  <c r="J54" i="49"/>
  <c r="J51" i="49"/>
  <c r="J34" i="49"/>
  <c r="J44" i="49"/>
  <c r="J52" i="49"/>
  <c r="J56" i="49"/>
  <c r="J28" i="49"/>
  <c r="J39" i="49"/>
  <c r="I25" i="44"/>
  <c r="H25" i="44"/>
  <c r="G25" i="44"/>
  <c r="H24" i="44"/>
  <c r="G24" i="44"/>
  <c r="I24" i="44" s="1"/>
  <c r="H23" i="44"/>
  <c r="G23" i="44"/>
  <c r="I23" i="44" s="1"/>
  <c r="I22" i="44"/>
  <c r="H22" i="44"/>
  <c r="G22" i="44"/>
  <c r="I16" i="44"/>
  <c r="H16" i="44"/>
  <c r="G16" i="44"/>
  <c r="I12" i="44"/>
  <c r="H12" i="44"/>
  <c r="G12" i="44"/>
  <c r="F12" i="44"/>
  <c r="E12" i="44"/>
  <c r="F6" i="44"/>
  <c r="F5" i="44"/>
  <c r="H2" i="44"/>
  <c r="G10" i="43"/>
  <c r="G2" i="43"/>
  <c r="F10" i="42"/>
  <c r="F12" i="42" s="1"/>
  <c r="F13" i="42" s="1"/>
  <c r="B23" i="42" s="1"/>
  <c r="C45" i="39" s="1"/>
  <c r="F2" i="42"/>
  <c r="F71" i="41"/>
  <c r="D71" i="41"/>
  <c r="F70" i="41"/>
  <c r="C65" i="41"/>
  <c r="L60" i="41"/>
  <c r="B40" i="41"/>
  <c r="B41" i="41" s="1"/>
  <c r="J39" i="41"/>
  <c r="G39" i="41"/>
  <c r="J38" i="41"/>
  <c r="G38" i="41"/>
  <c r="J37" i="41"/>
  <c r="G37" i="41"/>
  <c r="J36" i="41"/>
  <c r="G36" i="41"/>
  <c r="J35" i="41"/>
  <c r="G35" i="41"/>
  <c r="J34" i="41"/>
  <c r="G34" i="41"/>
  <c r="J33" i="41"/>
  <c r="I33" i="41"/>
  <c r="G33" i="41"/>
  <c r="J32" i="41"/>
  <c r="L32" i="41"/>
  <c r="G32" i="41"/>
  <c r="J31" i="41"/>
  <c r="G31" i="41"/>
  <c r="J30" i="41"/>
  <c r="G30" i="41"/>
  <c r="J29" i="41"/>
  <c r="G29" i="41"/>
  <c r="J28" i="41"/>
  <c r="G28" i="41"/>
  <c r="J27" i="41"/>
  <c r="G27" i="41"/>
  <c r="I27" i="41" s="1"/>
  <c r="J26" i="41"/>
  <c r="G26" i="41"/>
  <c r="J25" i="41"/>
  <c r="G25" i="41"/>
  <c r="J24" i="41"/>
  <c r="G24" i="41"/>
  <c r="J23" i="41"/>
  <c r="G23" i="41"/>
  <c r="J22" i="41"/>
  <c r="G22" i="41"/>
  <c r="J21" i="41"/>
  <c r="G21" i="41"/>
  <c r="J20" i="41"/>
  <c r="G20" i="41"/>
  <c r="J19" i="41"/>
  <c r="G19" i="41"/>
  <c r="I19" i="41" s="1"/>
  <c r="J18" i="41"/>
  <c r="G18" i="41"/>
  <c r="J17" i="41"/>
  <c r="G17" i="41"/>
  <c r="J16" i="41"/>
  <c r="G16" i="41"/>
  <c r="J15" i="41"/>
  <c r="L15" i="41" s="1"/>
  <c r="G15" i="41"/>
  <c r="I15" i="41" s="1"/>
  <c r="L2" i="41"/>
  <c r="B9" i="40"/>
  <c r="F9" i="40" s="1"/>
  <c r="F8" i="40"/>
  <c r="F2" i="40"/>
  <c r="K2" i="38"/>
  <c r="C111" i="37"/>
  <c r="C110" i="37"/>
  <c r="C109" i="37"/>
  <c r="C108" i="37"/>
  <c r="C106" i="37"/>
  <c r="C105" i="37"/>
  <c r="C103" i="37"/>
  <c r="C102" i="37"/>
  <c r="C101" i="37"/>
  <c r="C100" i="37"/>
  <c r="C99" i="37"/>
  <c r="C98" i="37"/>
  <c r="C97" i="37"/>
  <c r="C96" i="37"/>
  <c r="C95" i="37"/>
  <c r="C94" i="37"/>
  <c r="C93" i="37"/>
  <c r="C92" i="37"/>
  <c r="C91" i="37"/>
  <c r="C88" i="37"/>
  <c r="C84" i="37"/>
  <c r="C83" i="37"/>
  <c r="C82" i="37"/>
  <c r="C81" i="37"/>
  <c r="C79" i="37"/>
  <c r="C78" i="37"/>
  <c r="C76" i="37"/>
  <c r="C75" i="37"/>
  <c r="C74" i="37"/>
  <c r="C73" i="37"/>
  <c r="C72" i="37"/>
  <c r="C71" i="37"/>
  <c r="C70" i="37"/>
  <c r="C69" i="37"/>
  <c r="C68" i="37"/>
  <c r="C67" i="37"/>
  <c r="C65" i="37"/>
  <c r="C63" i="37"/>
  <c r="C62" i="37"/>
  <c r="C61" i="37"/>
  <c r="F60" i="37"/>
  <c r="C59" i="37"/>
  <c r="C58" i="37"/>
  <c r="C57" i="37"/>
  <c r="C56" i="37"/>
  <c r="C55" i="37"/>
  <c r="C54" i="37"/>
  <c r="C53" i="37"/>
  <c r="C52" i="37"/>
  <c r="C51" i="37"/>
  <c r="C50" i="37"/>
  <c r="C49" i="37"/>
  <c r="C48" i="37"/>
  <c r="C47" i="37"/>
  <c r="C46" i="37"/>
  <c r="C45" i="37"/>
  <c r="C44" i="37"/>
  <c r="C43" i="37"/>
  <c r="F42" i="37"/>
  <c r="C41" i="37" s="1"/>
  <c r="C42" i="37"/>
  <c r="C40" i="37"/>
  <c r="C39" i="37"/>
  <c r="C38" i="37"/>
  <c r="C37" i="37"/>
  <c r="F36" i="37"/>
  <c r="C31" i="37" s="1"/>
  <c r="C36" i="37"/>
  <c r="C35" i="37"/>
  <c r="C34" i="37"/>
  <c r="C33" i="37"/>
  <c r="C32" i="37"/>
  <c r="C30" i="37"/>
  <c r="C29" i="37"/>
  <c r="C28" i="37"/>
  <c r="C27" i="37"/>
  <c r="C26" i="37"/>
  <c r="H25" i="37"/>
  <c r="G25" i="37"/>
  <c r="C14" i="37" s="1"/>
  <c r="C25" i="37"/>
  <c r="C24" i="37"/>
  <c r="C23" i="37"/>
  <c r="G22" i="37"/>
  <c r="C6" i="37" s="1"/>
  <c r="C22" i="37"/>
  <c r="C21" i="37"/>
  <c r="C20" i="37"/>
  <c r="F19" i="37"/>
  <c r="C19" i="37"/>
  <c r="F18" i="37"/>
  <c r="C18" i="37"/>
  <c r="C17" i="37"/>
  <c r="C16" i="37"/>
  <c r="F15" i="37"/>
  <c r="C15" i="37"/>
  <c r="F14" i="37"/>
  <c r="C13" i="37"/>
  <c r="F12" i="37"/>
  <c r="C4" i="37" s="1"/>
  <c r="C12" i="37"/>
  <c r="F11" i="37"/>
  <c r="C11" i="37"/>
  <c r="F10" i="37"/>
  <c r="C3" i="37" s="1"/>
  <c r="C10" i="37"/>
  <c r="C9" i="37"/>
  <c r="F8" i="37"/>
  <c r="C2" i="37" s="1"/>
  <c r="C8" i="37"/>
  <c r="F7" i="37"/>
  <c r="C7" i="37"/>
  <c r="F6" i="37"/>
  <c r="C5" i="37"/>
  <c r="F4" i="37"/>
  <c r="F3" i="37"/>
  <c r="G22" i="43" l="1"/>
  <c r="E32" i="39" s="1"/>
  <c r="K65" i="41"/>
  <c r="L65" i="41" s="1"/>
  <c r="K19" i="41"/>
  <c r="F38" i="39"/>
  <c r="L29" i="41"/>
  <c r="L37" i="41"/>
  <c r="L27" i="41"/>
  <c r="L25" i="41"/>
  <c r="K15" i="41"/>
  <c r="L20" i="41"/>
  <c r="L31" i="41"/>
  <c r="L39" i="41"/>
  <c r="L18" i="41"/>
  <c r="L22" i="41"/>
  <c r="L30" i="41"/>
  <c r="L26" i="41"/>
  <c r="I26" i="41"/>
  <c r="K26" i="41" s="1"/>
  <c r="I23" i="41"/>
  <c r="K23" i="41" s="1"/>
  <c r="I31" i="41"/>
  <c r="K31" i="41" s="1"/>
  <c r="I16" i="41"/>
  <c r="K16" i="41" s="1"/>
  <c r="I24" i="41"/>
  <c r="K24" i="41" s="1"/>
  <c r="I32" i="41"/>
  <c r="K32" i="41" s="1"/>
  <c r="I20" i="41"/>
  <c r="K20" i="41" s="1"/>
  <c r="I28" i="41"/>
  <c r="K28" i="41" s="1"/>
  <c r="I36" i="41"/>
  <c r="K36" i="41" s="1"/>
  <c r="I22" i="41"/>
  <c r="K22" i="41" s="1"/>
  <c r="I30" i="41"/>
  <c r="K30" i="41" s="1"/>
  <c r="I35" i="41"/>
  <c r="K35" i="41" s="1"/>
  <c r="I17" i="41"/>
  <c r="K17" i="41" s="1"/>
  <c r="I25" i="41"/>
  <c r="K25" i="41" s="1"/>
  <c r="I38" i="41"/>
  <c r="K38" i="41" s="1"/>
  <c r="L38" i="41"/>
  <c r="I18" i="41"/>
  <c r="K18" i="41" s="1"/>
  <c r="I39" i="41"/>
  <c r="K39" i="41" s="1"/>
  <c r="L61" i="41"/>
  <c r="I21" i="41"/>
  <c r="K21" i="41" s="1"/>
  <c r="I29" i="41"/>
  <c r="K29" i="41" s="1"/>
  <c r="I34" i="41"/>
  <c r="K34" i="41" s="1"/>
  <c r="I37" i="41"/>
  <c r="K37" i="41" s="1"/>
  <c r="L34" i="41"/>
  <c r="L63" i="41"/>
  <c r="L23" i="41"/>
  <c r="L28" i="41"/>
  <c r="L33" i="41"/>
  <c r="L35" i="41"/>
  <c r="L16" i="41"/>
  <c r="L21" i="41"/>
  <c r="K33" i="41"/>
  <c r="L19" i="41"/>
  <c r="L24" i="41"/>
  <c r="L36" i="41"/>
  <c r="L17" i="41"/>
  <c r="K27" i="41"/>
  <c r="G13" i="43"/>
  <c r="L62" i="41"/>
  <c r="B42" i="41"/>
  <c r="J41" i="41"/>
  <c r="G41" i="41"/>
  <c r="B10" i="40"/>
  <c r="J40" i="41"/>
  <c r="G40" i="41"/>
  <c r="L64" i="41"/>
  <c r="L66" i="41" l="1"/>
  <c r="I29" i="39" s="1"/>
  <c r="I36" i="39" s="1"/>
  <c r="I41" i="41"/>
  <c r="K41" i="41" s="1"/>
  <c r="I40" i="41"/>
  <c r="K40" i="41" s="1"/>
  <c r="L41" i="41"/>
  <c r="B11" i="40"/>
  <c r="F10" i="40"/>
  <c r="L40" i="41"/>
  <c r="G42" i="41"/>
  <c r="B43" i="41"/>
  <c r="J42" i="41"/>
  <c r="C104" i="37" l="1"/>
  <c r="I9" i="2"/>
  <c r="I38" i="39"/>
  <c r="F39" i="39"/>
  <c r="F63" i="37"/>
  <c r="C66" i="37" s="1"/>
  <c r="L42" i="41"/>
  <c r="G43" i="41"/>
  <c r="J43" i="41"/>
  <c r="B44" i="41"/>
  <c r="I42" i="41"/>
  <c r="K42" i="41" s="1"/>
  <c r="B12" i="40"/>
  <c r="F11" i="40"/>
  <c r="I43" i="41" l="1"/>
  <c r="K43" i="41" s="1"/>
  <c r="G44" i="41"/>
  <c r="J44" i="41"/>
  <c r="B45" i="41"/>
  <c r="L43" i="41"/>
  <c r="B13" i="40"/>
  <c r="F12" i="40"/>
  <c r="I44" i="41" l="1"/>
  <c r="K44" i="41" s="1"/>
  <c r="F13" i="40"/>
  <c r="B14" i="40"/>
  <c r="J45" i="41"/>
  <c r="B46" i="41"/>
  <c r="G45" i="41"/>
  <c r="L44" i="41"/>
  <c r="I45" i="41" l="1"/>
  <c r="K45" i="41" s="1"/>
  <c r="F14" i="40"/>
  <c r="B15" i="40"/>
  <c r="L45" i="41"/>
  <c r="J46" i="41"/>
  <c r="B47" i="41"/>
  <c r="G46" i="41"/>
  <c r="I46" i="41" l="1"/>
  <c r="K46" i="41" s="1"/>
  <c r="L46" i="41"/>
  <c r="G47" i="41"/>
  <c r="J47" i="41"/>
  <c r="B48" i="41"/>
  <c r="B16" i="40"/>
  <c r="F15" i="40"/>
  <c r="C3" i="2"/>
  <c r="L47" i="41" l="1"/>
  <c r="B49" i="41"/>
  <c r="G48" i="41"/>
  <c r="J48" i="41"/>
  <c r="F16" i="40"/>
  <c r="B17" i="40"/>
  <c r="I47" i="41"/>
  <c r="K47" i="41" s="1"/>
  <c r="F17" i="40" l="1"/>
  <c r="B18" i="40"/>
  <c r="L48" i="41"/>
  <c r="I48" i="41"/>
  <c r="K48" i="41" s="1"/>
  <c r="B50" i="41"/>
  <c r="G49" i="41"/>
  <c r="J49" i="41"/>
  <c r="I49" i="41" l="1"/>
  <c r="K49" i="41" s="1"/>
  <c r="L49" i="41"/>
  <c r="B19" i="40"/>
  <c r="F18" i="40"/>
  <c r="G50" i="41"/>
  <c r="B51" i="41"/>
  <c r="J50" i="41"/>
  <c r="L50" i="41" l="1"/>
  <c r="G51" i="41"/>
  <c r="B52" i="41"/>
  <c r="J51" i="41"/>
  <c r="L51" i="41" s="1"/>
  <c r="I50" i="41"/>
  <c r="K50" i="41" s="1"/>
  <c r="B20" i="40"/>
  <c r="F19" i="40"/>
  <c r="C107" i="37" l="1"/>
  <c r="B21" i="40"/>
  <c r="F20" i="40"/>
  <c r="J52" i="41"/>
  <c r="L55" i="41"/>
  <c r="G52" i="41"/>
  <c r="I51" i="41"/>
  <c r="K51" i="41" s="1"/>
  <c r="H79" i="37" l="1"/>
  <c r="B32" i="43"/>
  <c r="C46" i="39" s="1"/>
  <c r="F17" i="42"/>
  <c r="H76" i="37" s="1"/>
  <c r="I52" i="41"/>
  <c r="K52" i="41" s="1"/>
  <c r="L52" i="41"/>
  <c r="L56" i="41" s="1"/>
  <c r="F21" i="40"/>
  <c r="B22" i="40"/>
  <c r="H84" i="37" l="1"/>
  <c r="C112" i="37" s="1"/>
  <c r="E31" i="39"/>
  <c r="I31" i="39" s="1"/>
  <c r="I31" i="2" s="1"/>
  <c r="L54" i="41"/>
  <c r="N50" i="41" s="1"/>
  <c r="F22" i="40"/>
  <c r="B23" i="40"/>
  <c r="F76" i="37" l="1"/>
  <c r="C77" i="37" s="1"/>
  <c r="I32" i="39"/>
  <c r="I30" i="2" s="1"/>
  <c r="B24" i="40"/>
  <c r="F23" i="40"/>
  <c r="I11" i="2" l="1"/>
  <c r="I8" i="2"/>
  <c r="F79" i="37"/>
  <c r="F24" i="40"/>
  <c r="B25" i="40"/>
  <c r="F89" i="37" l="1"/>
  <c r="C87" i="37" s="1"/>
  <c r="G92" i="37"/>
  <c r="F92" i="37"/>
  <c r="C80" i="37"/>
  <c r="F84" i="37"/>
  <c r="C85" i="37" s="1"/>
  <c r="B26" i="40"/>
  <c r="F25" i="40"/>
  <c r="B27" i="40" l="1"/>
  <c r="F26" i="40"/>
  <c r="B28" i="40" l="1"/>
  <c r="F27" i="40"/>
  <c r="B29" i="40" l="1"/>
  <c r="F28" i="40"/>
  <c r="F29" i="40" l="1"/>
  <c r="B30" i="40"/>
  <c r="F30" i="40" l="1"/>
  <c r="B31" i="40"/>
  <c r="B32" i="40" l="1"/>
  <c r="F31" i="40"/>
  <c r="F32" i="40" l="1"/>
  <c r="B33" i="40"/>
  <c r="B34" i="40" l="1"/>
  <c r="F33" i="40"/>
  <c r="B35" i="40" l="1"/>
  <c r="F34" i="40"/>
  <c r="F35" i="40" l="1"/>
  <c r="B36" i="40"/>
  <c r="B37" i="40" l="1"/>
  <c r="F36" i="40"/>
  <c r="F37" i="40" l="1"/>
  <c r="B38" i="40"/>
  <c r="F38" i="40" l="1"/>
  <c r="B39" i="40"/>
  <c r="B40" i="40" l="1"/>
  <c r="F39" i="40"/>
  <c r="F40" i="40" l="1"/>
  <c r="B41" i="40"/>
  <c r="F41" i="40" l="1"/>
  <c r="B42" i="40"/>
  <c r="B43" i="40" l="1"/>
  <c r="F42" i="40"/>
  <c r="B44" i="40" l="1"/>
  <c r="F43" i="40"/>
  <c r="B45" i="40" l="1"/>
  <c r="F44" i="40"/>
  <c r="B46" i="40" l="1"/>
  <c r="F45" i="40"/>
  <c r="F46" i="40" l="1"/>
  <c r="B47" i="40"/>
  <c r="F47" i="40" s="1"/>
  <c r="F48" i="40" s="1"/>
  <c r="I30" i="39" l="1"/>
  <c r="I10" i="2" l="1"/>
  <c r="I34" i="39"/>
  <c r="F88" i="37" s="1"/>
  <c r="C86" i="37" s="1"/>
  <c r="G58" i="37"/>
  <c r="G60" i="37" s="1"/>
  <c r="C64" i="37" s="1"/>
  <c r="C90" i="37"/>
  <c r="C89" i="37"/>
  <c r="C60" i="37" l="1"/>
  <c r="I1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WEBs are indirect benefits additional to those captured in conventional appraisal methods, for example changes in land value and local labour markets. WEBs are generally only applicable to large-scale projects. WEBs could be included as part of the short list of assessment if they will make a material difference to option selection.
</t>
        </r>
      </text>
    </comment>
    <comment ref="G11" authorId="0" shapeId="0" xr:uid="{4A9B69C7-635F-4838-9855-027627466471}">
      <text>
        <r>
          <rPr>
            <sz val="10"/>
            <color theme="0"/>
            <rFont val="Calibri"/>
            <family val="2"/>
          </rPr>
          <t>Benefit Cost Ratios (BCRs) represent present value of total benefits divided by present value of total costs to government.</t>
        </r>
        <r>
          <rPr>
            <sz val="11"/>
            <color theme="0"/>
            <rFont val="Calibri"/>
            <family val="2"/>
          </rPr>
          <t xml:space="preserve">  
</t>
        </r>
      </text>
    </comment>
    <comment ref="G12" authorId="0" shapeId="0" xr:uid="{00000000-0006-0000-0000-00001C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472F150E-7EC0-4E03-A7AB-92CFC773F4FB}">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b/>
            <sz val="12"/>
            <color indexed="9"/>
            <rFont val="Calibri"/>
            <family val="2"/>
          </rPr>
          <t xml:space="preserve">Road traffic reduction benefit composite value incliding safety, travel time and VoC
</t>
        </r>
      </text>
    </comment>
    <comment ref="B23"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4" authorId="0" shapeId="0" xr:uid="{B6C610E4-99B4-4947-8DCE-5D9BBB734A97}">
      <text>
        <r>
          <rPr>
            <sz val="10"/>
            <color indexed="9"/>
            <rFont val="Calibri"/>
            <family val="2"/>
          </rPr>
          <t>Measures can be selected from anywhere in the benefits framework.</t>
        </r>
      </text>
    </comment>
    <comment ref="D25" authorId="0" shapeId="0" xr:uid="{CC1F544B-22F9-4F61-95A1-FC46075A45E6}">
      <text>
        <r>
          <rPr>
            <sz val="10"/>
            <color indexed="9"/>
            <rFont val="Calibri"/>
            <family val="2"/>
          </rPr>
          <t>Measures can be selected from anywhere in the benefits framework.</t>
        </r>
      </text>
    </comment>
    <comment ref="B27" authorId="1" shapeId="0" xr:uid="{6EEF9DF9-28CE-4D78-B346-03510045CCA1}">
      <text>
        <r>
          <rPr>
            <sz val="10"/>
            <color indexed="9"/>
            <rFont val="Calibri"/>
            <family val="2"/>
          </rPr>
          <t>12.1 Impact on Te Ao Māori benefit / name of benefit measure 12.1.1 Te Ao Māori is mandatory.</t>
        </r>
      </text>
    </comment>
    <comment ref="D28" authorId="0" shapeId="0" xr:uid="{87CBD3EA-DBA7-4F48-8312-12C64C7BEB7E}">
      <text>
        <r>
          <rPr>
            <sz val="10"/>
            <color indexed="9"/>
            <rFont val="Calibri"/>
            <family val="2"/>
          </rPr>
          <t>Measures can be selected from anywhere in the benefits framework.</t>
        </r>
      </text>
    </comment>
    <comment ref="B30" authorId="1" shapeId="0" xr:uid="{D3E344FE-FD67-41ED-8616-059727FF1B33}">
      <text>
        <r>
          <rPr>
            <sz val="10"/>
            <color indexed="9"/>
            <rFont val="Calibri"/>
            <family val="2"/>
          </rPr>
          <t>Add the composite benefit of the activity</t>
        </r>
      </text>
    </comment>
    <comment ref="B31" authorId="1" shapeId="0" xr:uid="{B8099D41-3F2E-4F45-AC60-D1E0F5442D7E}">
      <text>
        <r>
          <rPr>
            <sz val="10"/>
            <color indexed="9"/>
            <rFont val="Calibri"/>
            <family val="2"/>
          </rPr>
          <t>Add the composite benefit of the activity</t>
        </r>
      </text>
    </comment>
    <comment ref="B33"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5455037F-E8A6-4F82-8D03-8F278D313183}">
      <text>
        <r>
          <rPr>
            <sz val="8"/>
            <color indexed="81"/>
            <rFont val="Verdana"/>
            <family val="2"/>
          </rPr>
          <t>1. Enter the full name, contact details, name of organisation, office location of the evaluator(s) and reviewer(s).</t>
        </r>
      </text>
    </comment>
    <comment ref="B8" authorId="0" shapeId="0" xr:uid="{890DA8D2-905E-49DE-89AA-E2DD615DB9B8}">
      <text>
        <r>
          <rPr>
            <sz val="8"/>
            <color indexed="81"/>
            <rFont val="Verdana"/>
            <family val="2"/>
          </rPr>
          <t>2. Provide a general description of the proposal.</t>
        </r>
      </text>
    </comment>
    <comment ref="B14" authorId="0" shapeId="0" xr:uid="{FA1AF921-0976-45C9-A099-6105380D6C08}">
      <text>
        <r>
          <rPr>
            <sz val="8"/>
            <color indexed="81"/>
            <rFont val="Verdana"/>
            <family val="2"/>
          </rPr>
          <t>3. Provide a brief description of the activity location including page references to route map and layout plan within the documentation, used as the foundation of the economics.</t>
        </r>
      </text>
    </comment>
    <comment ref="B16" authorId="0" shapeId="0" xr:uid="{F2E557C8-3610-4AB6-97CD-5F4CDF676E1C}">
      <text>
        <r>
          <rPr>
            <sz val="8"/>
            <color indexed="81"/>
            <rFont val="Verdana"/>
            <family val="2"/>
          </rPr>
          <t>4. Describe the do-minimum, that is usually the least cost option to provide the service. Describe the options assessed and how the preferred option will improve public transport.</t>
        </r>
      </text>
    </comment>
    <comment ref="B18" authorId="0" shapeId="0" xr:uid="{13ADFFEF-50B1-4841-AD7A-706DB422ABA7}">
      <text>
        <r>
          <rPr>
            <sz val="8"/>
            <color indexed="81"/>
            <rFont val="Verdana"/>
            <family val="2"/>
          </rPr>
          <t>5. For purposes of the economic efficiency evaluation, the construction start is assumed to be 1 July of the financial year in which the activity is submitted for a commitment to funding.</t>
        </r>
      </text>
    </comment>
    <comment ref="B23" authorId="0" shapeId="0" xr:uid="{33A846A3-10F7-440B-BD41-3ED7729AAD21}">
      <text>
        <r>
          <rPr>
            <sz val="8"/>
            <color indexed="81"/>
            <rFont val="Verdana"/>
            <family val="2"/>
          </rPr>
          <t>6. Enter the timeframe information, identify the road length affected by use of public transport (kilometres), the estimated traffic growth (percentage per annum) and the peak period traffic flow (vehicles per hours). If peak period traffic flow cannot be expressed as a single figure, a range should be shown.</t>
        </r>
      </text>
    </comment>
    <comment ref="B29" authorId="0" shapeId="0" xr:uid="{B1A35219-8828-4003-BC97-21AD010195D2}">
      <text>
        <r>
          <rPr>
            <sz val="8"/>
            <color indexed="81"/>
            <rFont val="Verdana"/>
            <family val="2"/>
          </rPr>
          <t>7. Use worksheet 3 to estimate the present value (PV) of funding assistance.</t>
        </r>
      </text>
    </comment>
    <comment ref="B30" authorId="0" shapeId="0" xr:uid="{065DD472-0948-4A71-918D-B701229C3A66}">
      <text>
        <r>
          <rPr>
            <sz val="8"/>
            <color indexed="81"/>
            <rFont val="Verdana"/>
            <family val="2"/>
          </rPr>
          <t>8. Use worksheet 2 to calculate the PV of service provider costs.</t>
        </r>
      </text>
    </comment>
    <comment ref="B31" authorId="0" shapeId="0" xr:uid="{D7CB9489-4DF0-49E2-92C2-E74F3322FD20}">
      <text>
        <r>
          <rPr>
            <sz val="8"/>
            <color indexed="81"/>
            <rFont val="Verdana"/>
            <family val="2"/>
          </rPr>
          <t xml:space="preserve">9. Use worksheet 4 to calculate the PV of the public transport user benefits. </t>
        </r>
      </text>
    </comment>
    <comment ref="B32" authorId="0" shapeId="0" xr:uid="{E98EDAFE-A8D5-465C-96D0-9F5C820E2F1B}">
      <text>
        <r>
          <rPr>
            <sz val="8"/>
            <color indexed="81"/>
            <rFont val="Verdana"/>
            <family val="2"/>
          </rPr>
          <t>10. Use worksheet 5 to calculate the PV of road traffic reduction benefits.</t>
        </r>
      </text>
    </comment>
    <comment ref="B34" authorId="0" shapeId="0" xr:uid="{4EEB487E-CE0A-4A53-B645-EB4B5219B952}">
      <text>
        <r>
          <rPr>
            <sz val="8"/>
            <color indexed="81"/>
            <rFont val="Verdana"/>
            <family val="2"/>
          </rPr>
          <t>11. The national benefit cost ratio is calculated by dividing the PV of public transport user benefits plus the PV of public transport road traffic reduction benefits by the PV of the service provider costs.</t>
        </r>
      </text>
    </comment>
    <comment ref="B36" authorId="0" shapeId="0" xr:uid="{F6BC0E73-F451-4609-9A7E-50CFA626CE81}">
      <text>
        <r>
          <rPr>
            <sz val="8"/>
            <color indexed="81"/>
            <rFont val="Verdana"/>
            <family val="2"/>
          </rPr>
          <t>12. The government benefit cost ratio is calculated by dividing the PV of public transport user benefits plus the PV of road traffic reduction benefits by the PV of the funding assistance.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7" authorId="0" shapeId="0" xr:uid="{2C5731FC-DF33-4C38-98EF-51EE3DBD4CCB}">
      <text>
        <r>
          <rPr>
            <sz val="8"/>
            <color indexed="81"/>
            <rFont val="Verdana"/>
            <family val="2"/>
          </rPr>
          <t xml:space="preserve">1. Enter the capital cost of the activity in year 1 of column </t>
        </r>
        <r>
          <rPr>
            <b/>
            <sz val="8"/>
            <color indexed="81"/>
            <rFont val="Verdana"/>
            <family val="2"/>
          </rPr>
          <t xml:space="preserve">(1) </t>
        </r>
        <r>
          <rPr>
            <sz val="8"/>
            <color indexed="81"/>
            <rFont val="Verdana"/>
            <family val="2"/>
          </rPr>
          <t xml:space="preserve">(some of the capital cost can be put in year 2 if the construction duration is more than 12 months). Also enter any decommissioning costs less salvage values into column </t>
        </r>
        <r>
          <rPr>
            <b/>
            <sz val="8"/>
            <color indexed="81"/>
            <rFont val="Verdana"/>
            <family val="2"/>
          </rPr>
          <t>(1)</t>
        </r>
        <r>
          <rPr>
            <sz val="8"/>
            <color indexed="81"/>
            <rFont val="Verdana"/>
            <family val="2"/>
          </rPr>
          <t xml:space="preserve"> for the applicable years.</t>
        </r>
      </text>
    </comment>
    <comment ref="D7" authorId="0" shapeId="0" xr:uid="{5F8F507E-79AD-4CCA-AF78-1F665F169B83}">
      <text>
        <r>
          <rPr>
            <sz val="8"/>
            <color indexed="81"/>
            <rFont val="Verdana"/>
            <family val="2"/>
          </rPr>
          <t xml:space="preserve">2. Enter the public transport service operating and maintenance costs for years 2 to (up to) 40 in column </t>
        </r>
        <r>
          <rPr>
            <b/>
            <sz val="8"/>
            <color indexed="81"/>
            <rFont val="Verdana"/>
            <family val="2"/>
          </rPr>
          <t>(3)</t>
        </r>
        <r>
          <rPr>
            <sz val="8"/>
            <color indexed="81"/>
            <rFont val="Verdana"/>
            <family val="2"/>
          </rPr>
          <t>.</t>
        </r>
      </text>
    </comment>
    <comment ref="E7" authorId="0" shapeId="0" xr:uid="{5092BB55-5B8F-44AD-BF79-AFE3286DC1D0}">
      <text>
        <r>
          <rPr>
            <sz val="8"/>
            <color indexed="81"/>
            <rFont val="Verdana"/>
            <family val="2"/>
          </rPr>
          <t>3. This column contains discount factors at the rate of two percent per annum for years 1-30, and 1.5 percent per annum for years 31-40..</t>
        </r>
      </text>
    </comment>
    <comment ref="F7" authorId="0" shapeId="0" xr:uid="{24CCB8E0-D197-408C-89EF-B6792ECA404C}">
      <text>
        <r>
          <rPr>
            <sz val="8"/>
            <color indexed="81"/>
            <rFont val="Verdana"/>
            <family val="2"/>
          </rPr>
          <t xml:space="preserve">4. Calculate the PV of costs per year by multiplying the sum of the capital cost </t>
        </r>
        <r>
          <rPr>
            <b/>
            <sz val="8"/>
            <color indexed="81"/>
            <rFont val="Verdana"/>
            <family val="2"/>
          </rPr>
          <t>(1)</t>
        </r>
        <r>
          <rPr>
            <sz val="8"/>
            <color indexed="81"/>
            <rFont val="Verdana"/>
            <family val="2"/>
          </rPr>
          <t xml:space="preserve"> and operating and maintenance (O&amp;M) cost </t>
        </r>
        <r>
          <rPr>
            <b/>
            <sz val="8"/>
            <color indexed="81"/>
            <rFont val="Verdana"/>
            <family val="2"/>
          </rPr>
          <t>(2)</t>
        </r>
        <r>
          <rPr>
            <sz val="8"/>
            <color indexed="81"/>
            <rFont val="Verdana"/>
            <family val="2"/>
          </rPr>
          <t xml:space="preserve">, by the present worth factors in column </t>
        </r>
        <r>
          <rPr>
            <b/>
            <sz val="8"/>
            <color indexed="81"/>
            <rFont val="Verdana"/>
            <family val="2"/>
          </rPr>
          <t>(3)</t>
        </r>
        <r>
          <rPr>
            <sz val="8"/>
            <color indexed="81"/>
            <rFont val="Verdana"/>
            <family val="2"/>
          </rPr>
          <t xml:space="preserve">. </t>
        </r>
      </text>
    </comment>
    <comment ref="B48" authorId="0" shapeId="0" xr:uid="{AAA9C8CC-0893-4613-822C-7C3B0F262D2B}">
      <text>
        <r>
          <rPr>
            <sz val="8"/>
            <color indexed="81"/>
            <rFont val="Verdana"/>
            <family val="2"/>
          </rPr>
          <t xml:space="preserve">5. Calculate the PV of service provider costs by summing column </t>
        </r>
        <r>
          <rPr>
            <b/>
            <sz val="8"/>
            <color indexed="81"/>
            <rFont val="Verdana"/>
            <family val="2"/>
          </rPr>
          <t>(4)</t>
        </r>
        <r>
          <rPr>
            <sz val="8"/>
            <color indexed="81"/>
            <rFont val="Verdana"/>
            <family val="2"/>
          </rPr>
          <t xml:space="preserve">. Transfer the present value (PV) of the service provider costs </t>
        </r>
        <r>
          <rPr>
            <b/>
            <sz val="8"/>
            <color indexed="81"/>
            <rFont val="Verdana"/>
            <family val="2"/>
          </rPr>
          <t>B</t>
        </r>
        <r>
          <rPr>
            <sz val="8"/>
            <color indexed="81"/>
            <rFont val="Verdana"/>
            <family val="2"/>
          </rPr>
          <t xml:space="preserve">, to </t>
        </r>
        <r>
          <rPr>
            <b/>
            <sz val="8"/>
            <color indexed="81"/>
            <rFont val="Verdana"/>
            <family val="2"/>
          </rPr>
          <t>B</t>
        </r>
        <r>
          <rPr>
            <sz val="8"/>
            <color indexed="81"/>
            <rFont val="Verdana"/>
            <family val="2"/>
          </rPr>
          <t xml:space="preserve"> in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5E6119AA-7CCC-4408-9369-477023144045}">
      <text>
        <r>
          <rPr>
            <sz val="8"/>
            <color indexed="81"/>
            <rFont val="Verdana"/>
            <family val="2"/>
          </rPr>
          <t xml:space="preserve">1. Enter the service provider’s required rate of return (percentage per annum). It is generally expected that the required rate of return will reflect the industry norm of 12 percent. If an alternative rate of return is used, then this needs to be explained and justified and the single payment present worth factor (SPPWF) values in column </t>
        </r>
        <r>
          <rPr>
            <b/>
            <sz val="8"/>
            <color indexed="81"/>
            <rFont val="Verdana"/>
            <family val="2"/>
          </rPr>
          <t>(10)</t>
        </r>
        <r>
          <rPr>
            <sz val="8"/>
            <color indexed="81"/>
            <rFont val="Verdana"/>
            <family val="2"/>
          </rPr>
          <t xml:space="preserve"> must be changed accordingly.
</t>
        </r>
      </text>
    </comment>
    <comment ref="B8" authorId="0" shapeId="0" xr:uid="{692370DC-8B4D-4485-B706-F0A81B711F49}">
      <text>
        <r>
          <rPr>
            <sz val="8"/>
            <color indexed="81"/>
            <rFont val="Verdana"/>
            <family val="2"/>
          </rPr>
          <t>2. Enter the proposed user charge ($ per boarding).</t>
        </r>
      </text>
    </comment>
    <comment ref="B9" authorId="0" shapeId="0" xr:uid="{1D96EA90-B810-414D-992E-849599AE878C}">
      <text>
        <r>
          <rPr>
            <sz val="8"/>
            <color indexed="81"/>
            <rFont val="Verdana"/>
            <family val="2"/>
          </rPr>
          <t>3. Enter the number of new public transport users in year 2.</t>
        </r>
      </text>
    </comment>
    <comment ref="B10" authorId="0" shapeId="0" xr:uid="{ED66F876-463D-4938-B373-B2FA1C56D500}">
      <text>
        <r>
          <rPr>
            <sz val="8"/>
            <color indexed="81"/>
            <rFont val="Verdana"/>
            <family val="2"/>
          </rPr>
          <t>4. Enter the estimated patronage growth rate (% per annum).</t>
        </r>
      </text>
    </comment>
    <comment ref="D12" authorId="0" shapeId="0" xr:uid="{4EE39AA4-4868-499A-8100-9C0804B6086F}">
      <text>
        <r>
          <rPr>
            <sz val="8"/>
            <color indexed="81"/>
            <rFont val="Verdana"/>
            <family val="2"/>
          </rPr>
          <t xml:space="preserve">5. Enter the capital cost of the activity in year 1 of column </t>
        </r>
        <r>
          <rPr>
            <b/>
            <sz val="8"/>
            <color indexed="81"/>
            <rFont val="Verdana"/>
            <family val="2"/>
          </rPr>
          <t>(5)</t>
        </r>
        <r>
          <rPr>
            <sz val="8"/>
            <color indexed="81"/>
            <rFont val="Verdana"/>
            <family val="2"/>
          </rPr>
          <t xml:space="preserve"> (some of the capital cost can be put in year 2 if the construction duration is more than 12 months). Also enter any decommissioning costs less salvage values into column </t>
        </r>
        <r>
          <rPr>
            <b/>
            <sz val="8"/>
            <color indexed="81"/>
            <rFont val="Verdana"/>
            <family val="2"/>
          </rPr>
          <t>(5)</t>
        </r>
        <r>
          <rPr>
            <sz val="8"/>
            <color indexed="81"/>
            <rFont val="Verdana"/>
            <family val="2"/>
          </rPr>
          <t xml:space="preserve"> for the applicable years.</t>
        </r>
      </text>
    </comment>
    <comment ref="E12" authorId="0" shapeId="0" xr:uid="{9350414E-B0B0-4D81-9B41-10AF4634BEFC}">
      <text>
        <r>
          <rPr>
            <sz val="8"/>
            <color indexed="81"/>
            <rFont val="Verdana"/>
            <family val="2"/>
          </rPr>
          <t xml:space="preserve">6. Enter the public transport service operating and maintenance costs for years 2 to (up to) 40 in column </t>
        </r>
        <r>
          <rPr>
            <b/>
            <sz val="8"/>
            <color indexed="81"/>
            <rFont val="Verdana"/>
            <family val="2"/>
          </rPr>
          <t>(6)</t>
        </r>
        <r>
          <rPr>
            <sz val="8"/>
            <color indexed="81"/>
            <rFont val="Verdana"/>
            <family val="2"/>
          </rPr>
          <t>.</t>
        </r>
      </text>
    </comment>
    <comment ref="G12" authorId="0" shapeId="0" xr:uid="{B601F738-0C24-41E2-84C4-CD0013ECD999}">
      <text>
        <r>
          <rPr>
            <sz val="8"/>
            <color indexed="81"/>
            <rFont val="Verdana"/>
            <family val="2"/>
          </rPr>
          <t xml:space="preserve">7. Calculate the revenue for year 2 in column </t>
        </r>
        <r>
          <rPr>
            <b/>
            <sz val="8"/>
            <color indexed="81"/>
            <rFont val="Verdana"/>
            <family val="2"/>
          </rPr>
          <t>(7)</t>
        </r>
        <r>
          <rPr>
            <sz val="8"/>
            <color indexed="81"/>
            <rFont val="Verdana"/>
            <family val="2"/>
          </rPr>
          <t xml:space="preserve"> by multiplying the proposed user charge </t>
        </r>
        <r>
          <rPr>
            <b/>
            <sz val="8"/>
            <color indexed="81"/>
            <rFont val="Verdana"/>
            <family val="2"/>
          </rPr>
          <t>(2)</t>
        </r>
        <r>
          <rPr>
            <sz val="8"/>
            <color indexed="81"/>
            <rFont val="Verdana"/>
            <family val="2"/>
          </rPr>
          <t xml:space="preserve"> by the number of new public transport users in year 2 </t>
        </r>
        <r>
          <rPr>
            <b/>
            <sz val="8"/>
            <color indexed="81"/>
            <rFont val="Verdana"/>
            <family val="2"/>
          </rPr>
          <t>(3)</t>
        </r>
        <r>
          <rPr>
            <sz val="8"/>
            <color indexed="81"/>
            <rFont val="Verdana"/>
            <family val="2"/>
          </rPr>
          <t xml:space="preserve">. Next calculate the revenue for the subsequent years using the formula; revenue in previous year x [1 + </t>
        </r>
        <r>
          <rPr>
            <b/>
            <sz val="8"/>
            <color indexed="81"/>
            <rFont val="Verdana"/>
            <family val="2"/>
          </rPr>
          <t>(4)</t>
        </r>
        <r>
          <rPr>
            <sz val="8"/>
            <color indexed="81"/>
            <rFont val="Verdana"/>
            <family val="2"/>
          </rPr>
          <t xml:space="preserve">]. 
</t>
        </r>
        <r>
          <rPr>
            <b/>
            <sz val="8"/>
            <color indexed="81"/>
            <rFont val="Verdana"/>
            <family val="2"/>
          </rPr>
          <t>Note:</t>
        </r>
        <r>
          <rPr>
            <sz val="8"/>
            <color indexed="81"/>
            <rFont val="Verdana"/>
            <family val="2"/>
          </rPr>
          <t xml:space="preserve"> Other sources of additional revenue need to be included in the values for revenue for the years to which they relate, ie in-vehicle advertising revenue.</t>
        </r>
      </text>
    </comment>
    <comment ref="H12" authorId="0" shapeId="0" xr:uid="{454A91E2-BFFB-4C40-8D66-71235535D8D8}">
      <text>
        <r>
          <rPr>
            <sz val="8"/>
            <color indexed="81"/>
            <rFont val="Verdana"/>
            <family val="2"/>
          </rPr>
          <t xml:space="preserve">8. Define values in column </t>
        </r>
        <r>
          <rPr>
            <b/>
            <sz val="8"/>
            <color indexed="81"/>
            <rFont val="Verdana"/>
            <family val="2"/>
          </rPr>
          <t>(8)</t>
        </r>
        <r>
          <rPr>
            <sz val="8"/>
            <color indexed="81"/>
            <rFont val="Verdana"/>
            <family val="2"/>
          </rPr>
          <t xml:space="preserve"> as dependents of the adjusting cell. The adjusting cell is the cell used by goal seek function to make the sum of net PV </t>
        </r>
        <r>
          <rPr>
            <b/>
            <sz val="8"/>
            <color indexed="81"/>
            <rFont val="Verdana"/>
            <family val="2"/>
          </rPr>
          <t>(10)</t>
        </r>
        <r>
          <rPr>
            <sz val="8"/>
            <color indexed="81"/>
            <rFont val="Verdana"/>
            <family val="2"/>
          </rPr>
          <t xml:space="preserve"> equal zero, eg the values for years 3 to (up to) 40 equal the value for year 2 (the adjusting cell) but decrease over time.</t>
        </r>
      </text>
    </comment>
    <comment ref="I12" authorId="0" shapeId="0" xr:uid="{EDCCCB82-CE8B-4171-8094-1EE544CE3E27}">
      <text>
        <r>
          <rPr>
            <sz val="8"/>
            <color indexed="81"/>
            <rFont val="Verdana"/>
            <family val="2"/>
          </rPr>
          <t>9. Calculate the annual surplus (or deficit) per year using the formula:</t>
        </r>
        <r>
          <rPr>
            <b/>
            <sz val="8"/>
            <color indexed="81"/>
            <rFont val="Verdana"/>
            <family val="2"/>
          </rPr>
          <t xml:space="preserve"> (9)</t>
        </r>
        <r>
          <rPr>
            <sz val="8"/>
            <color indexed="81"/>
            <rFont val="Verdana"/>
            <family val="2"/>
          </rPr>
          <t xml:space="preserve"> = [</t>
        </r>
        <r>
          <rPr>
            <b/>
            <sz val="8"/>
            <color indexed="81"/>
            <rFont val="Verdana"/>
            <family val="2"/>
          </rPr>
          <t>(7)</t>
        </r>
        <r>
          <rPr>
            <sz val="8"/>
            <color indexed="81"/>
            <rFont val="Verdana"/>
            <family val="2"/>
          </rPr>
          <t xml:space="preserve"> + </t>
        </r>
        <r>
          <rPr>
            <b/>
            <sz val="8"/>
            <color indexed="81"/>
            <rFont val="Verdana"/>
            <family val="2"/>
          </rPr>
          <t>(8)</t>
        </r>
        <r>
          <rPr>
            <sz val="8"/>
            <color indexed="81"/>
            <rFont val="Verdana"/>
            <family val="2"/>
          </rPr>
          <t>] – [</t>
        </r>
        <r>
          <rPr>
            <b/>
            <sz val="8"/>
            <color indexed="81"/>
            <rFont val="Verdana"/>
            <family val="2"/>
          </rPr>
          <t>(5)</t>
        </r>
        <r>
          <rPr>
            <sz val="8"/>
            <color indexed="81"/>
            <rFont val="Verdana"/>
            <family val="2"/>
          </rPr>
          <t xml:space="preserve"> + </t>
        </r>
        <r>
          <rPr>
            <b/>
            <sz val="8"/>
            <color indexed="81"/>
            <rFont val="Verdana"/>
            <family val="2"/>
          </rPr>
          <t>(6)</t>
        </r>
        <r>
          <rPr>
            <sz val="8"/>
            <color indexed="81"/>
            <rFont val="Verdana"/>
            <family val="2"/>
          </rPr>
          <t>].</t>
        </r>
      </text>
    </comment>
    <comment ref="J12" authorId="0" shapeId="0" xr:uid="{CCA0900E-CEA6-41B9-943D-FC246AE58AF5}">
      <text>
        <r>
          <rPr>
            <sz val="8"/>
            <color indexed="81"/>
            <rFont val="Verdana"/>
            <family val="2"/>
          </rPr>
          <t>10. This column contains the discount factor for a service provider rate of return of 12 percent. Refer to section 5 of the MBCM for assistance calculating discount factors if the service provider’s rate of return is altered.</t>
        </r>
      </text>
    </comment>
    <comment ref="K12" authorId="0" shapeId="0" xr:uid="{09DE32FE-45FC-46B3-A921-A7CD55BE89F5}">
      <text>
        <r>
          <rPr>
            <sz val="8"/>
            <color indexed="81"/>
            <rFont val="Verdana"/>
            <family val="2"/>
          </rPr>
          <t xml:space="preserve">11. Calculate the PV of the annual surplus (or deficit) </t>
        </r>
        <r>
          <rPr>
            <b/>
            <sz val="8"/>
            <color indexed="81"/>
            <rFont val="Verdana"/>
            <family val="2"/>
          </rPr>
          <t>(11)</t>
        </r>
        <r>
          <rPr>
            <sz val="8"/>
            <color indexed="81"/>
            <rFont val="Verdana"/>
            <family val="2"/>
          </rPr>
          <t xml:space="preserve"> by multiplying the annual surplus (or deficit) </t>
        </r>
        <r>
          <rPr>
            <b/>
            <sz val="8"/>
            <color indexed="81"/>
            <rFont val="Verdana"/>
            <family val="2"/>
          </rPr>
          <t>(9)</t>
        </r>
        <r>
          <rPr>
            <sz val="8"/>
            <color indexed="81"/>
            <rFont val="Verdana"/>
            <family val="2"/>
          </rPr>
          <t xml:space="preserve"> by the present worth factors in column </t>
        </r>
        <r>
          <rPr>
            <b/>
            <sz val="8"/>
            <color indexed="81"/>
            <rFont val="Verdana"/>
            <family val="2"/>
          </rPr>
          <t>(10)</t>
        </r>
        <r>
          <rPr>
            <sz val="8"/>
            <color indexed="81"/>
            <rFont val="Verdana"/>
            <family val="2"/>
          </rPr>
          <t>.</t>
        </r>
      </text>
    </comment>
    <comment ref="L12" authorId="0" shapeId="0" xr:uid="{B9D76DFC-E171-4235-B1A8-9AE86C90303E}">
      <text>
        <r>
          <rPr>
            <sz val="8"/>
            <color indexed="81"/>
            <rFont val="Verdana"/>
            <family val="2"/>
          </rPr>
          <t xml:space="preserve">12. Calculate the PV of the annual funding gap </t>
        </r>
        <r>
          <rPr>
            <b/>
            <sz val="8"/>
            <color indexed="81"/>
            <rFont val="Verdana"/>
            <family val="2"/>
          </rPr>
          <t>(12)</t>
        </r>
        <r>
          <rPr>
            <sz val="8"/>
            <color indexed="81"/>
            <rFont val="Verdana"/>
            <family val="2"/>
          </rPr>
          <t xml:space="preserve"> by multiplying the annual funding gap </t>
        </r>
        <r>
          <rPr>
            <b/>
            <sz val="8"/>
            <color indexed="81"/>
            <rFont val="Verdana"/>
            <family val="2"/>
          </rPr>
          <t>(8)</t>
        </r>
        <r>
          <rPr>
            <sz val="8"/>
            <color indexed="81"/>
            <rFont val="Verdana"/>
            <family val="2"/>
          </rPr>
          <t xml:space="preserve"> by the present worth factors </t>
        </r>
        <r>
          <rPr>
            <b/>
            <sz val="8"/>
            <color indexed="81"/>
            <rFont val="Verdana"/>
            <family val="2"/>
          </rPr>
          <t>(10)</t>
        </r>
        <r>
          <rPr>
            <sz val="8"/>
            <color indexed="81"/>
            <rFont val="Verdana"/>
            <family val="2"/>
          </rPr>
          <t>.</t>
        </r>
      </text>
    </comment>
    <comment ref="B54" authorId="0" shapeId="0" xr:uid="{F57F0994-F2E7-4E45-8DB6-6FF41A3CD139}">
      <text>
        <r>
          <rPr>
            <sz val="8"/>
            <color indexed="81"/>
            <rFont val="Verdana"/>
            <family val="2"/>
          </rPr>
          <t xml:space="preserve">13. Calculate the sum of the annual net PV by summing column </t>
        </r>
        <r>
          <rPr>
            <b/>
            <sz val="8"/>
            <color indexed="81"/>
            <rFont val="Verdana"/>
            <family val="2"/>
          </rPr>
          <t>(11)</t>
        </r>
        <r>
          <rPr>
            <sz val="8"/>
            <color indexed="81"/>
            <rFont val="Verdana"/>
            <family val="2"/>
          </rPr>
          <t xml:space="preserve">. Use the Microsoft Excel ‘goal seek’ function to find the value for the adjusting cell in column </t>
        </r>
        <r>
          <rPr>
            <b/>
            <sz val="8"/>
            <color indexed="81"/>
            <rFont val="Verdana"/>
            <family val="2"/>
          </rPr>
          <t>(8)</t>
        </r>
        <r>
          <rPr>
            <sz val="8"/>
            <color indexed="81"/>
            <rFont val="Verdana"/>
            <family val="2"/>
          </rPr>
          <t xml:space="preserve">, that makes the sum of the annual net PV amounts </t>
        </r>
        <r>
          <rPr>
            <b/>
            <sz val="8"/>
            <color indexed="81"/>
            <rFont val="Verdana"/>
            <family val="2"/>
          </rPr>
          <t>(13)</t>
        </r>
        <r>
          <rPr>
            <sz val="8"/>
            <color indexed="81"/>
            <rFont val="Verdana"/>
            <family val="2"/>
          </rPr>
          <t xml:space="preserve"> equal to zero. Based on the example in instruction </t>
        </r>
        <r>
          <rPr>
            <b/>
            <sz val="8"/>
            <color indexed="81"/>
            <rFont val="Verdana"/>
            <family val="2"/>
          </rPr>
          <t>(8)</t>
        </r>
        <r>
          <rPr>
            <sz val="8"/>
            <color indexed="81"/>
            <rFont val="Verdana"/>
            <family val="2"/>
          </rPr>
          <t xml:space="preserve">, all values in column </t>
        </r>
        <r>
          <rPr>
            <b/>
            <sz val="8"/>
            <color indexed="81"/>
            <rFont val="Verdana"/>
            <family val="2"/>
          </rPr>
          <t>(8)</t>
        </r>
        <r>
          <rPr>
            <sz val="8"/>
            <color indexed="81"/>
            <rFont val="Verdana"/>
            <family val="2"/>
          </rPr>
          <t xml:space="preserve"> should update when the goal seek function is executed, as the values in column </t>
        </r>
        <r>
          <rPr>
            <b/>
            <sz val="8"/>
            <color indexed="81"/>
            <rFont val="Verdana"/>
            <family val="2"/>
          </rPr>
          <t>(8)</t>
        </r>
        <r>
          <rPr>
            <sz val="8"/>
            <color indexed="81"/>
            <rFont val="Verdana"/>
            <family val="2"/>
          </rPr>
          <t xml:space="preserve"> were set to depend on the adjusting cell input.</t>
        </r>
      </text>
    </comment>
    <comment ref="B55" authorId="0" shapeId="0" xr:uid="{A0D4EA23-C6A4-40B3-8649-FA140B3A0B71}">
      <text>
        <r>
          <rPr>
            <sz val="8"/>
            <color indexed="81"/>
            <rFont val="Verdana"/>
            <family val="2"/>
          </rPr>
          <t xml:space="preserve">14. Calculate the sum of the funding gap </t>
        </r>
        <r>
          <rPr>
            <b/>
            <sz val="8"/>
            <color indexed="81"/>
            <rFont val="Verdana"/>
            <family val="2"/>
          </rPr>
          <t>(14)</t>
        </r>
        <r>
          <rPr>
            <sz val="8"/>
            <color indexed="81"/>
            <rFont val="Verdana"/>
            <family val="2"/>
          </rPr>
          <t xml:space="preserve"> by summing column </t>
        </r>
        <r>
          <rPr>
            <b/>
            <sz val="8"/>
            <color indexed="81"/>
            <rFont val="Verdana"/>
            <family val="2"/>
          </rPr>
          <t>(8)</t>
        </r>
        <r>
          <rPr>
            <sz val="8"/>
            <color indexed="81"/>
            <rFont val="Verdana"/>
            <family val="2"/>
          </rPr>
          <t>.</t>
        </r>
      </text>
    </comment>
    <comment ref="B56" authorId="0" shapeId="0" xr:uid="{28E5CF60-79E9-4400-A754-26345B87FF53}">
      <text>
        <r>
          <rPr>
            <sz val="8"/>
            <color indexed="81"/>
            <rFont val="Verdana"/>
            <family val="2"/>
          </rPr>
          <t xml:space="preserve">15. Calculate the sum of the PV of the funding gap </t>
        </r>
        <r>
          <rPr>
            <b/>
            <sz val="8"/>
            <color indexed="81"/>
            <rFont val="Verdana"/>
            <family val="2"/>
          </rPr>
          <t>(15)</t>
        </r>
        <r>
          <rPr>
            <sz val="8"/>
            <color indexed="81"/>
            <rFont val="Verdana"/>
            <family val="2"/>
          </rPr>
          <t xml:space="preserve"> by summing column </t>
        </r>
        <r>
          <rPr>
            <b/>
            <sz val="8"/>
            <color indexed="81"/>
            <rFont val="Verdana"/>
            <family val="2"/>
          </rPr>
          <t>(12)</t>
        </r>
        <r>
          <rPr>
            <sz val="8"/>
            <color indexed="81"/>
            <rFont val="Verdana"/>
            <family val="2"/>
          </rPr>
          <t>.</t>
        </r>
      </text>
    </comment>
    <comment ref="D59" authorId="0" shapeId="0" xr:uid="{9ED4ACBE-A9BC-4209-8C49-E4952FC12379}">
      <text>
        <r>
          <rPr>
            <sz val="8"/>
            <color indexed="81"/>
            <rFont val="Verdana"/>
            <family val="2"/>
          </rPr>
          <t xml:space="preserve">16. The funding to be included in the economic analysis is the PV of the subsidy provided for the activity, not the PV of the funding gap (which is discounted at the service provider’s required rate of return). The subsidy may be the same as the funding gap or it may be provided in a different manner. Enter the proposed subsidy for each year in column </t>
        </r>
        <r>
          <rPr>
            <b/>
            <sz val="8"/>
            <color indexed="81"/>
            <rFont val="Verdana"/>
            <family val="2"/>
          </rPr>
          <t>(16)</t>
        </r>
        <r>
          <rPr>
            <sz val="8"/>
            <color indexed="81"/>
            <rFont val="Verdana"/>
            <family val="2"/>
          </rPr>
          <t>.</t>
        </r>
      </text>
    </comment>
    <comment ref="K59" authorId="0" shapeId="0" xr:uid="{68F36ADF-5E8F-44B5-A174-B1B1FB503263}">
      <text>
        <r>
          <rPr>
            <sz val="8"/>
            <color indexed="81"/>
            <rFont val="Verdana"/>
            <family val="2"/>
          </rPr>
          <t>17. This column contains the annual present worth factors for a two percent discount rate for the first five years.</t>
        </r>
      </text>
    </comment>
    <comment ref="L59" authorId="0" shapeId="0" xr:uid="{ABAD6F48-AEE0-4B08-8CA0-55432B5B265C}">
      <text>
        <r>
          <rPr>
            <sz val="8"/>
            <color indexed="81"/>
            <rFont val="Verdana"/>
            <family val="2"/>
          </rPr>
          <t xml:space="preserve">18. Calculate the PV of the subsidy by multiplying the subsidy </t>
        </r>
        <r>
          <rPr>
            <b/>
            <sz val="8"/>
            <color indexed="81"/>
            <rFont val="Verdana"/>
            <family val="2"/>
          </rPr>
          <t>(16)</t>
        </r>
        <r>
          <rPr>
            <sz val="8"/>
            <color indexed="81"/>
            <rFont val="Verdana"/>
            <family val="2"/>
          </rPr>
          <t xml:space="preserve"> by the discount factors </t>
        </r>
        <r>
          <rPr>
            <b/>
            <sz val="8"/>
            <color indexed="81"/>
            <rFont val="Verdana"/>
            <family val="2"/>
          </rPr>
          <t>(17)</t>
        </r>
        <r>
          <rPr>
            <sz val="8"/>
            <color indexed="81"/>
            <rFont val="Verdana"/>
            <family val="2"/>
          </rPr>
          <t>.</t>
        </r>
      </text>
    </comment>
    <comment ref="B66" authorId="0" shapeId="0" xr:uid="{215A7E29-A65B-47FD-A038-08FB932B5EBB}">
      <text>
        <r>
          <rPr>
            <sz val="8"/>
            <color indexed="81"/>
            <rFont val="Verdana"/>
            <family val="2"/>
          </rPr>
          <t xml:space="preserve">19. Calculate the PV of the funding assistance by summing column </t>
        </r>
        <r>
          <rPr>
            <b/>
            <sz val="8"/>
            <color indexed="81"/>
            <rFont val="Verdana"/>
            <family val="2"/>
          </rPr>
          <t>(19)</t>
        </r>
        <r>
          <rPr>
            <sz val="8"/>
            <color indexed="81"/>
            <rFont val="Verdana"/>
            <family val="2"/>
          </rPr>
          <t xml:space="preserve">. Transfer the PV of the funding assistance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in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BC5EF7F0-854E-4A96-812D-63075E39582F}">
      <text>
        <r>
          <rPr>
            <sz val="8"/>
            <color indexed="81"/>
            <rFont val="Verdana"/>
            <family val="2"/>
          </rPr>
          <t>1. Enter the raw data from</t>
        </r>
        <r>
          <rPr>
            <b/>
            <sz val="8"/>
            <color indexed="81"/>
            <rFont val="Verdana"/>
            <family val="2"/>
          </rPr>
          <t xml:space="preserve"> (a)</t>
        </r>
        <r>
          <rPr>
            <sz val="8"/>
            <color indexed="81"/>
            <rFont val="Verdana"/>
            <family val="2"/>
          </rPr>
          <t xml:space="preserve"> to </t>
        </r>
        <r>
          <rPr>
            <b/>
            <sz val="8"/>
            <color indexed="81"/>
            <rFont val="Verdana"/>
            <family val="2"/>
          </rPr>
          <t>(d)</t>
        </r>
        <r>
          <rPr>
            <sz val="8"/>
            <color indexed="81"/>
            <rFont val="Verdana"/>
            <family val="2"/>
          </rPr>
          <t xml:space="preserve">. Calculate the public transport user benefit for the new service per boarding </t>
        </r>
        <r>
          <rPr>
            <b/>
            <sz val="8"/>
            <color indexed="81"/>
            <rFont val="Verdana"/>
            <family val="2"/>
          </rPr>
          <t>(e)</t>
        </r>
        <r>
          <rPr>
            <sz val="8"/>
            <color indexed="81"/>
            <rFont val="Verdana"/>
            <family val="2"/>
          </rPr>
          <t xml:space="preserve"> by subtracting the proposed user charge </t>
        </r>
        <r>
          <rPr>
            <b/>
            <sz val="8"/>
            <color indexed="81"/>
            <rFont val="Verdana"/>
            <family val="2"/>
          </rPr>
          <t>(c)</t>
        </r>
        <r>
          <rPr>
            <sz val="8"/>
            <color indexed="81"/>
            <rFont val="Verdana"/>
            <family val="2"/>
          </rPr>
          <t xml:space="preserve"> from the maximum amount users are WTP for the new service </t>
        </r>
        <r>
          <rPr>
            <b/>
            <sz val="8"/>
            <color indexed="81"/>
            <rFont val="Verdana"/>
            <family val="2"/>
          </rPr>
          <t>(d)</t>
        </r>
        <r>
          <rPr>
            <sz val="8"/>
            <color indexed="81"/>
            <rFont val="Verdana"/>
            <family val="2"/>
          </rPr>
          <t xml:space="preserve">. Calculate the net public transport user benefit in year 2 </t>
        </r>
        <r>
          <rPr>
            <b/>
            <sz val="8"/>
            <color indexed="81"/>
            <rFont val="Verdana"/>
            <family val="2"/>
          </rPr>
          <t>(f)</t>
        </r>
        <r>
          <rPr>
            <sz val="8"/>
            <color indexed="81"/>
            <rFont val="Verdana"/>
            <family val="2"/>
          </rPr>
          <t xml:space="preserve"> by multiplying the new public transport users in year 2 </t>
        </r>
        <r>
          <rPr>
            <b/>
            <sz val="8"/>
            <color indexed="81"/>
            <rFont val="Verdana"/>
            <family val="2"/>
          </rPr>
          <t>(a)</t>
        </r>
        <r>
          <rPr>
            <sz val="8"/>
            <color indexed="81"/>
            <rFont val="Verdana"/>
            <family val="2"/>
          </rPr>
          <t xml:space="preserve"> by the public transport user benefit for new service per boarding </t>
        </r>
        <r>
          <rPr>
            <b/>
            <sz val="8"/>
            <color indexed="81"/>
            <rFont val="Verdana"/>
            <family val="2"/>
          </rPr>
          <t>(e)</t>
        </r>
        <r>
          <rPr>
            <sz val="8"/>
            <color indexed="81"/>
            <rFont val="Verdana"/>
            <family val="2"/>
          </rPr>
          <t xml:space="preserve"> and then by 0.5.</t>
        </r>
      </text>
    </comment>
    <comment ref="B15" authorId="0" shapeId="0" xr:uid="{BE28E865-CB1F-4B55-A004-FAD4AE812EF9}">
      <text>
        <r>
          <rPr>
            <sz val="8"/>
            <color indexed="81"/>
            <rFont val="Verdana"/>
            <family val="2"/>
          </rPr>
          <t xml:space="preserve">2. Calculate the PV of public transport user benefits by multiplying the net public transport user benefit in year 2 </t>
        </r>
        <r>
          <rPr>
            <b/>
            <sz val="8"/>
            <color indexed="81"/>
            <rFont val="Verdana"/>
            <family val="2"/>
          </rPr>
          <t>(f)</t>
        </r>
        <r>
          <rPr>
            <sz val="8"/>
            <color indexed="81"/>
            <rFont val="Verdana"/>
            <family val="2"/>
          </rPr>
          <t xml:space="preserve"> by the appropriate discount factor (DF) factor.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9" authorId="0" shapeId="0" xr:uid="{A66C2F35-8026-43BE-A399-94FE714A159F}">
      <text>
        <r>
          <rPr>
            <sz val="8"/>
            <color indexed="81"/>
            <rFont val="Verdana"/>
            <family val="2"/>
          </rPr>
          <t xml:space="preserve">Method 1 (using values from table SP9.1 below):
1. Enter the number of new passengers on the public transport service in year 2 </t>
        </r>
        <r>
          <rPr>
            <b/>
            <sz val="8"/>
            <color indexed="81"/>
            <rFont val="Verdana"/>
            <family val="2"/>
          </rPr>
          <t>(a)</t>
        </r>
        <r>
          <rPr>
            <sz val="8"/>
            <color indexed="81"/>
            <rFont val="Verdana"/>
            <family val="2"/>
          </rPr>
          <t xml:space="preserve">, the average vehicle trip in kilometres replaced by the public transport service </t>
        </r>
        <r>
          <rPr>
            <b/>
            <sz val="8"/>
            <color indexed="81"/>
            <rFont val="Verdana"/>
            <family val="2"/>
          </rPr>
          <t>(b)</t>
        </r>
        <r>
          <rPr>
            <sz val="8"/>
            <color indexed="81"/>
            <rFont val="Verdana"/>
            <family val="2"/>
          </rPr>
          <t xml:space="preserve">. Next calculate the road traffic reduction benefits </t>
        </r>
        <r>
          <rPr>
            <b/>
            <sz val="8"/>
            <color indexed="81"/>
            <rFont val="Verdana"/>
            <family val="2"/>
          </rPr>
          <t>(c)</t>
        </r>
        <r>
          <rPr>
            <sz val="8"/>
            <color indexed="81"/>
            <rFont val="Verdana"/>
            <family val="2"/>
          </rPr>
          <t xml:space="preserve"> by multiplying the number of new passengers on the service in year 2 </t>
        </r>
        <r>
          <rPr>
            <b/>
            <sz val="8"/>
            <color indexed="81"/>
            <rFont val="Verdana"/>
            <family val="2"/>
          </rPr>
          <t>(a)</t>
        </r>
        <r>
          <rPr>
            <sz val="8"/>
            <color indexed="81"/>
            <rFont val="Verdana"/>
            <family val="2"/>
          </rPr>
          <t xml:space="preserve">, the diversion rate from table SP9.1, the average traffic reduction vehicle trip in kilometres replaced by public transport </t>
        </r>
        <r>
          <rPr>
            <b/>
            <sz val="8"/>
            <color indexed="81"/>
            <rFont val="Verdana"/>
            <family val="2"/>
          </rPr>
          <t>(b)</t>
        </r>
        <r>
          <rPr>
            <sz val="8"/>
            <color indexed="81"/>
            <rFont val="Verdana"/>
            <family val="2"/>
          </rPr>
          <t xml:space="preserve">, and the benefit per vehicle km per year removed from the road from table SP9.1.
2. Enter the traffic growth rate in the road corridor. Next calculate the PV of the road traffic reduction benefits by multiplying </t>
        </r>
        <r>
          <rPr>
            <b/>
            <sz val="8"/>
            <color indexed="81"/>
            <rFont val="Verdana"/>
            <family val="2"/>
          </rPr>
          <t>(c)</t>
        </r>
        <r>
          <rPr>
            <sz val="8"/>
            <color indexed="81"/>
            <rFont val="Verdana"/>
            <family val="2"/>
          </rPr>
          <t xml:space="preserve"> by the appropriate DF.</t>
        </r>
      </text>
    </comment>
    <comment ref="B13" authorId="0" shapeId="0" xr:uid="{C4AC8DF8-11BE-4C11-B7D2-8497DA2D4C37}">
      <text>
        <r>
          <rPr>
            <sz val="8"/>
            <color indexed="81"/>
            <rFont val="Verdana"/>
            <family val="2"/>
          </rPr>
          <t xml:space="preserve">Method 2 (using a recognised transport model):
1. Enter the total vehicle kilometres removed from the road corridor affected by the public transport service in year 2 </t>
        </r>
        <r>
          <rPr>
            <b/>
            <sz val="8"/>
            <color indexed="81"/>
            <rFont val="Verdana"/>
            <family val="2"/>
          </rPr>
          <t>(d)</t>
        </r>
        <r>
          <rPr>
            <sz val="8"/>
            <color indexed="81"/>
            <rFont val="Verdana"/>
            <family val="2"/>
          </rPr>
          <t xml:space="preserve">. Calculate the road traffic reduction benefits </t>
        </r>
        <r>
          <rPr>
            <b/>
            <sz val="8"/>
            <color indexed="81"/>
            <rFont val="Verdana"/>
            <family val="2"/>
          </rPr>
          <t>(e)</t>
        </r>
        <r>
          <rPr>
            <sz val="8"/>
            <color indexed="81"/>
            <rFont val="Verdana"/>
            <family val="2"/>
          </rPr>
          <t xml:space="preserve">, multiply the total vehicle kilometres removed from the road corridor affected by the public transport service in year 2 </t>
        </r>
        <r>
          <rPr>
            <b/>
            <sz val="8"/>
            <color indexed="81"/>
            <rFont val="Verdana"/>
            <family val="2"/>
          </rPr>
          <t>(d)</t>
        </r>
        <r>
          <rPr>
            <sz val="8"/>
            <color indexed="81"/>
            <rFont val="Verdana"/>
            <family val="2"/>
          </rPr>
          <t xml:space="preserve">, by the benefit/vehicle kilometre/year from table SP9.1.
2. Enter the traffic growth rate in the road corridor. Next calculate the PV of the road traffic reduction benefits by multiplying </t>
        </r>
        <r>
          <rPr>
            <b/>
            <sz val="8"/>
            <color indexed="81"/>
            <rFont val="Verdana"/>
            <family val="2"/>
          </rPr>
          <t>(e)</t>
        </r>
        <r>
          <rPr>
            <sz val="8"/>
            <color indexed="81"/>
            <rFont val="Verdana"/>
            <family val="2"/>
          </rPr>
          <t xml:space="preserve"> by the appropriate DF.</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8" authorId="0" shapeId="0" xr:uid="{7CAD7500-E3D5-4464-B89D-F5DD0D4252DF}">
      <text>
        <r>
          <rPr>
            <b/>
            <sz val="8"/>
            <color indexed="81"/>
            <rFont val="Verdana"/>
            <family val="2"/>
          </rPr>
          <t>Cost benefit analysis</t>
        </r>
        <r>
          <rPr>
            <sz val="8"/>
            <color indexed="81"/>
            <rFont val="Verdana"/>
            <family val="2"/>
          </rPr>
          <t xml:space="preserve">
1. Under benefits, enter the discounted values for the public transport user benefits and the road traffic reduction benefits for each option. Add together the benefits to obtain the total benefits for each option.
2. Under costs, enter the discounted value of the funding assistance for each option.
3. Calculate the government benefit cost ratio (BCR) for each option by dividing the PV of the total benefits by the PV of the funding assistance.</t>
        </r>
      </text>
    </comment>
    <comment ref="A20" authorId="0" shapeId="0" xr:uid="{BC8C1EDF-059C-42AC-B7E2-5B6FC07F0C03}">
      <text>
        <r>
          <rPr>
            <b/>
            <sz val="8"/>
            <color indexed="81"/>
            <rFont val="Verdana"/>
            <family val="2"/>
          </rPr>
          <t>Incremental analysis</t>
        </r>
        <r>
          <rPr>
            <sz val="8"/>
            <color indexed="81"/>
            <rFont val="Verdana"/>
            <family val="2"/>
          </rPr>
          <t xml:space="preserve">
1. Rank the options in order of increasing cost to government.
2. Compare the lowest cost option with the next higher cost option to calculate the incremental BCR.
3. If the incremental BCR is less than the target incremental BCR specified in section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<sst xmlns="http://schemas.openxmlformats.org/spreadsheetml/2006/main" count="1014" uniqueCount="614">
  <si>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</si>
  <si>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</si>
  <si>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</si>
  <si>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</si>
  <si>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</si>
  <si>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</si>
  <si>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</si>
  <si>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</si>
  <si>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</si>
  <si>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</si>
  <si>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</si>
  <si>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</si>
  <si>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</si>
  <si>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</si>
  <si>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</si>
  <si>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</si>
  <si>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Total Monetised Benefits</t>
  </si>
  <si>
    <t>Operating Costs</t>
  </si>
  <si>
    <t>Total Costs to Government</t>
  </si>
  <si>
    <t>Total Economic Costs</t>
  </si>
  <si>
    <t>Total Financial Costs</t>
  </si>
  <si>
    <t>BCRg</t>
  </si>
  <si>
    <t>BCRn</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</si>
  <si>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</si>
  <si>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</si>
  <si>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</si>
  <si>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</si>
  <si>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</si>
  <si>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</si>
  <si>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</si>
  <si>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</si>
  <si>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</si>
  <si>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</si>
  <si>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t>N/A</t>
  </si>
  <si>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</si>
  <si>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</si>
  <si>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10.2.1 People - mode share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</si>
  <si>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</si>
  <si>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</si>
  <si>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</si>
  <si>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</si>
  <si>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</si>
  <si>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</si>
  <si>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</si>
  <si>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</si>
  <si>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</si>
  <si>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</si>
  <si>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10.1.9 Travel time</t>
  </si>
  <si>
    <t>Rationale for option selection decision</t>
  </si>
  <si>
    <t>Healthy and safe people benefits</t>
  </si>
  <si>
    <t>Resilience and security benefits</t>
  </si>
  <si>
    <t>Economic Prosperity benefits</t>
  </si>
  <si>
    <t>Environmental sustainability benefits</t>
  </si>
  <si>
    <t>Inclusive access benefits</t>
  </si>
  <si>
    <t>1.1 Impact on social cost and incidents of crashes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</si>
  <si>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</si>
  <si>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</si>
  <si>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</si>
  <si>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</si>
  <si>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</si>
  <si>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</si>
  <si>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</si>
  <si>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</si>
  <si>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</si>
  <si>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</si>
  <si>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3.1 Impact of mode on physical and mental health</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</si>
  <si>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</si>
  <si>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</si>
  <si>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</si>
  <si>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</si>
  <si>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</si>
  <si>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</si>
  <si>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</si>
  <si>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</si>
  <si>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</si>
  <si>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</si>
  <si>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</si>
  <si>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</si>
  <si>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1.1.3 Deaths and serious injuries</t>
  </si>
  <si>
    <t>1.1.4 Personal risk (crash rate)</t>
  </si>
  <si>
    <t>1.1 Impact on social cost of deaths and serious injuries</t>
  </si>
  <si>
    <t>1.2.1 Road assessment rating - roads</t>
  </si>
  <si>
    <t>1.2.2 Road assessment rating - state highways</t>
  </si>
  <si>
    <t>1.2.3 Travel speed gap</t>
  </si>
  <si>
    <t>2.1.1 Access - perception</t>
  </si>
  <si>
    <t>3.1.1 Physical health benefits from active modes</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</si>
  <si>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</si>
  <si>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</si>
  <si>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</si>
  <si>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</si>
  <si>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</si>
  <si>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</si>
  <si>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</si>
  <si>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</si>
  <si>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</si>
  <si>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</si>
  <si>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</si>
  <si>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</si>
  <si>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</si>
  <si>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</si>
  <si>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</si>
  <si>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</si>
  <si>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</si>
  <si>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</si>
  <si>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</si>
  <si>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</si>
  <si>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</si>
  <si>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</si>
  <si>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</si>
  <si>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</si>
  <si>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</si>
  <si>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</si>
  <si>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</si>
  <si>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</si>
  <si>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</si>
  <si>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</si>
  <si>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</si>
  <si>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</si>
  <si>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</si>
  <si>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</si>
  <si>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</si>
  <si>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</si>
  <si>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</si>
  <si>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</si>
  <si>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</si>
  <si>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</si>
  <si>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</si>
  <si>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</si>
  <si>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</si>
  <si>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</si>
  <si>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</si>
  <si>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</si>
  <si>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</si>
  <si>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</si>
  <si>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</si>
  <si>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</si>
  <si>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</si>
  <si>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</si>
  <si>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 xml:space="preserve">Base year </t>
  </si>
  <si>
    <t>Traffic growth</t>
  </si>
  <si>
    <t>Period of analysis</t>
  </si>
  <si>
    <t>Uniform series conversion factor</t>
  </si>
  <si>
    <t>Arithmetic series conversion factor</t>
  </si>
  <si>
    <t>Bespoke</t>
  </si>
  <si>
    <t>Blank</t>
  </si>
  <si>
    <t>USPWF(1)</t>
  </si>
  <si>
    <t>USPWF(E)</t>
  </si>
  <si>
    <t>AGPWF(E)</t>
  </si>
  <si>
    <t>AGPWF(1)</t>
  </si>
  <si>
    <t>Conversion factor (discounted to real)</t>
  </si>
  <si>
    <t>LABEL_SYS</t>
  </si>
  <si>
    <t>KEY</t>
  </si>
  <si>
    <t>VALUE</t>
  </si>
  <si>
    <t>Worksheet 1 - Evaluation Summary and TIO Upload</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</si>
  <si>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</si>
  <si>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</si>
  <si>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</si>
  <si>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</si>
  <si>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</si>
  <si>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</si>
  <si>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</si>
  <si>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</si>
  <si>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</si>
  <si>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</si>
  <si>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</si>
  <si>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</si>
  <si>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</si>
  <si>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</si>
  <si>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</si>
  <si>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</si>
  <si>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</si>
  <si>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</si>
  <si>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</si>
  <si>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</si>
  <si>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</si>
  <si>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</si>
  <si>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</si>
  <si>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</si>
  <si>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</si>
  <si>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</si>
  <si>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</si>
  <si>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</si>
  <si>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</si>
  <si>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</si>
  <si>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</si>
  <si>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</si>
  <si>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</si>
  <si>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</si>
  <si>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</si>
  <si>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</si>
  <si>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</si>
  <si>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</si>
  <si>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</si>
  <si>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</si>
  <si>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</si>
  <si>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</si>
  <si>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</si>
  <si>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</si>
  <si>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</si>
  <si>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</si>
  <si>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</si>
  <si>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</si>
  <si>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</si>
  <si>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</si>
  <si>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</si>
  <si>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</si>
  <si>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</si>
  <si>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</si>
  <si>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</si>
  <si>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</si>
  <si>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</si>
  <si>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</si>
  <si>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</si>
  <si>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</si>
  <si>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</si>
  <si>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</si>
  <si>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</si>
  <si>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</si>
  <si>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</si>
  <si>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</si>
  <si>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</si>
  <si>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</si>
  <si>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</si>
  <si>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</si>
  <si>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</si>
  <si>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</si>
  <si>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</si>
  <si>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</si>
  <si>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</si>
  <si>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</si>
  <si>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</si>
  <si>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</si>
  <si>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</si>
  <si>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</si>
  <si>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</si>
  <si>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</si>
  <si>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0000</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</si>
  <si>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</si>
  <si>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</si>
  <si>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</si>
  <si>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</si>
  <si>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</si>
  <si>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</si>
  <si>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</si>
  <si>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</si>
  <si>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</si>
  <si>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</si>
  <si>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</si>
  <si>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</si>
  <si>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</si>
  <si>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</si>
  <si>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in period (row 4 crash analysis)</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</si>
  <si>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</si>
  <si>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</si>
  <si>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</si>
  <si>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</si>
  <si>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</si>
  <si>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</si>
  <si>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</si>
  <si>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</si>
  <si>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</si>
  <si>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</si>
  <si>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</si>
  <si>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</si>
  <si>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</si>
  <si>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</si>
  <si>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</si>
  <si>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</si>
  <si>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</si>
  <si>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</si>
  <si>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</si>
  <si>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</si>
  <si>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</si>
  <si>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</si>
  <si>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</si>
  <si>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</si>
  <si>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</si>
  <si>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</si>
  <si>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</si>
  <si>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</si>
  <si>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</si>
  <si>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</si>
  <si>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</si>
  <si>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Benefits (Present Value)</t>
  </si>
  <si>
    <t>Total Value (undiscounted)</t>
  </si>
  <si>
    <t>PV_FUNDING_ASSIST</t>
  </si>
  <si>
    <t>Travel time cost savings</t>
  </si>
  <si>
    <t>TRAVEL_TIME_COST_SAVINGS</t>
  </si>
  <si>
    <t>present</t>
  </si>
  <si>
    <t>Vehicle operating cost savings</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</si>
  <si>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</si>
  <si>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</si>
  <si>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</si>
  <si>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</si>
  <si>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</si>
  <si>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</si>
  <si>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</si>
  <si>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</si>
  <si>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</si>
  <si>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</si>
  <si>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</si>
  <si>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</si>
  <si>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</si>
  <si>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</si>
  <si>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</si>
  <si>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 and cycling health 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</si>
  <si>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</si>
  <si>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</si>
  <si>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</si>
  <si>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</si>
  <si>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</si>
  <si>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</si>
  <si>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</si>
  <si>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</si>
  <si>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</si>
  <si>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</si>
  <si>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</si>
  <si>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</si>
  <si>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</si>
  <si>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</si>
  <si>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</si>
  <si>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</si>
  <si>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</si>
  <si>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 xml:space="preserve">Total Benefits Present Value </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</si>
  <si>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</si>
  <si>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</si>
  <si>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</si>
  <si>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</si>
  <si>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</si>
  <si>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</si>
  <si>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</si>
  <si>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</si>
  <si>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</si>
  <si>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</si>
  <si>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</si>
  <si>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</si>
  <si>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</si>
  <si>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</si>
  <si>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</si>
  <si>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</si>
  <si>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</si>
  <si>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</si>
  <si>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</si>
  <si>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</si>
  <si>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</si>
  <si>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</si>
  <si>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SP9 Public Transport New Services - Overview and Guidance</t>
  </si>
  <si>
    <t>General Information</t>
  </si>
  <si>
    <t>limitations of usage</t>
  </si>
  <si>
    <t xml:space="preserve">Designed for the appraisal of activities where the following assumptions apply: </t>
  </si>
  <si>
    <r>
      <t xml:space="preserve">- the service is a new service , with an </t>
    </r>
    <r>
      <rPr>
        <b/>
        <sz val="10"/>
        <rFont val="Verdana"/>
        <family val="2"/>
      </rPr>
      <t>undiscounted funding gap of less than $15,000,000</t>
    </r>
  </si>
  <si>
    <r>
      <t xml:space="preserve">- work categories </t>
    </r>
    <r>
      <rPr>
        <b/>
        <sz val="10"/>
        <rFont val="Verdana"/>
        <family val="2"/>
      </rPr>
      <t>511, 512, 515</t>
    </r>
    <r>
      <rPr>
        <sz val="10"/>
        <rFont val="Verdana"/>
        <family val="2"/>
      </rPr>
      <t xml:space="preserve"> or </t>
    </r>
    <r>
      <rPr>
        <b/>
        <sz val="10"/>
        <rFont val="Verdana"/>
        <family val="2"/>
      </rPr>
      <t>532</t>
    </r>
    <r>
      <rPr>
        <sz val="10"/>
        <rFont val="Verdana"/>
        <family val="2"/>
      </rPr>
      <t xml:space="preserve"> may apply here</t>
    </r>
  </si>
  <si>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</si>
  <si>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Full procedures must be used if these criteria are not met.</t>
  </si>
  <si>
    <r>
      <rPr>
        <sz val="10"/>
        <rFont val="Arial"/>
        <family val="2"/>
      </rPr>
      <t xml:space="preserve">For more information please refer to section 4.1 of </t>
    </r>
    <r>
      <rPr>
        <u/>
        <sz val="10"/>
        <color indexed="12"/>
        <rFont val="Arial"/>
        <family val="2"/>
      </rPr>
      <t>Monetised Benefits and Costs Manual.</t>
    </r>
  </si>
  <si>
    <t xml:space="preserve">  General cell guide </t>
  </si>
  <si>
    <r>
      <t>-</t>
    </r>
    <r>
      <rPr>
        <b/>
        <sz val="10"/>
        <rFont val="Verdana"/>
        <family val="2"/>
      </rPr>
      <t>pale yellow, non-bordered cells</t>
    </r>
    <r>
      <rPr>
        <sz val="10"/>
        <rFont val="Verdana"/>
        <family val="2"/>
      </rPr>
      <t xml:space="preserve"> are generally open for overlaying or inputting data or information as required</t>
    </r>
  </si>
  <si>
    <r>
      <t>-</t>
    </r>
    <r>
      <rPr>
        <b/>
        <sz val="10"/>
        <rFont val="Verdana"/>
        <family val="2"/>
      </rPr>
      <t>white, non-bordered cells</t>
    </r>
    <r>
      <rPr>
        <sz val="10"/>
        <rFont val="Verdana"/>
        <family val="2"/>
      </rPr>
      <t xml:space="preserve"> are generally auto-populate cells and their data are calculated/transferred from other cells</t>
    </r>
  </si>
  <si>
    <r>
      <t>-</t>
    </r>
    <r>
      <rPr>
        <b/>
        <sz val="10"/>
        <rFont val="Verdana"/>
        <family val="2"/>
      </rPr>
      <t>green, black bordered cells</t>
    </r>
    <r>
      <rPr>
        <sz val="10"/>
        <rFont val="Verdana"/>
        <family val="2"/>
      </rPr>
      <t xml:space="preserve"> are providing further guidance or links for external resources.</t>
    </r>
  </si>
  <si>
    <t>Worksheet title (and link):</t>
  </si>
  <si>
    <t xml:space="preserve">    a brief description</t>
  </si>
  <si>
    <t xml:space="preserve">   - Provides a summary of the general data used for the evaluation as well as the results of the analysis.</t>
  </si>
  <si>
    <t xml:space="preserve"> </t>
  </si>
  <si>
    <t xml:space="preserve">   - This worksheet is used to estimate the PV of the costs incurred by the service provider.</t>
  </si>
  <si>
    <t xml:space="preserve">   - This worksheet is used to calculate the likely level of subsidy required to support the service.</t>
  </si>
  <si>
    <t xml:space="preserve">   - This worksheet is used to calculate the benefits to users of the service.</t>
  </si>
  <si>
    <t xml:space="preserve">   - This worksheet is used to calculate the benefits resulting from reduction of private road traffic.</t>
  </si>
  <si>
    <t xml:space="preserve">Worksheet Completion Steps: </t>
  </si>
  <si>
    <t>Step 1: Complete SP9-1 Evaluation Summary   Items 1-9</t>
  </si>
  <si>
    <t>Step 2: Complete SP9-2 Service Provider Costs</t>
  </si>
  <si>
    <t>Step 3: Complete SP9-3 Funding gap analysis to determine subsidy levels</t>
  </si>
  <si>
    <t>Step 4: Complete SP9-4  Public transport user benefits</t>
  </si>
  <si>
    <t>Step 5: Complete SP9-5 Road Traffic Reduction benefits</t>
  </si>
  <si>
    <t>* See PIKB for guidance on selection of preferred option using NZTA's business case approach</t>
  </si>
  <si>
    <t xml:space="preserve">Spreadsheet problems? </t>
  </si>
  <si>
    <t>SP9 New public transport services</t>
  </si>
  <si>
    <t>Email: MBCM@nzta.govt.nz</t>
  </si>
  <si>
    <t>Worksheet 1 - Evaluation summary</t>
  </si>
  <si>
    <r>
      <t xml:space="preserve">Worksheet 1 provides a summary of the general data used for the evaluation as well as the results of the analysis. The information required is a subset of the information required for assessment in terms of the NZ Transport Agency’s (NZTA) </t>
    </r>
    <r>
      <rPr>
        <i/>
        <sz val="8"/>
        <rFont val="Verdana"/>
        <family val="2"/>
      </rPr>
      <t>Planning and Investment Knowledge Base</t>
    </r>
    <r>
      <rPr>
        <sz val="8"/>
        <rFont val="Verdana"/>
        <family val="2"/>
      </rPr>
      <t>.</t>
    </r>
  </si>
  <si>
    <t>Evaluator(s)</t>
  </si>
  <si>
    <t>Reviewer(s)</t>
  </si>
  <si>
    <t>Activity/package details</t>
  </si>
  <si>
    <t>Approved organisation name</t>
  </si>
  <si>
    <t>Activity/package name</t>
  </si>
  <si>
    <t>Your reference</t>
  </si>
  <si>
    <t>Activity description</t>
  </si>
  <si>
    <t xml:space="preserve">
</t>
  </si>
  <si>
    <t>Describe the issues to be addressed</t>
  </si>
  <si>
    <t>Brief description of location</t>
  </si>
  <si>
    <t>Alternatives and options</t>
  </si>
  <si>
    <t>Summarise the options assessed</t>
  </si>
  <si>
    <t>Timing</t>
  </si>
  <si>
    <t>Time zero (assumed construction start date)</t>
  </si>
  <si>
    <t>1 July</t>
  </si>
  <si>
    <t>Expected duration of construction (months)</t>
  </si>
  <si>
    <t>Years</t>
  </si>
  <si>
    <t>Economic efficiency</t>
  </si>
  <si>
    <t>Date economic evaluation completed (mm/yyyy)</t>
  </si>
  <si>
    <t>Base date for costs and benefits</t>
  </si>
  <si>
    <t>Road length affected by use of public transport</t>
  </si>
  <si>
    <t>kilometres</t>
  </si>
  <si>
    <t>Eval. Period (yrs)</t>
  </si>
  <si>
    <t>Peak period traffic flow</t>
  </si>
  <si>
    <t>vehicles/hour</t>
  </si>
  <si>
    <t>Estimated traffic growth</t>
  </si>
  <si>
    <t>percentage/annum</t>
  </si>
  <si>
    <t>PV of funding assistance</t>
  </si>
  <si>
    <t>A</t>
  </si>
  <si>
    <t>PV of service provider costs</t>
  </si>
  <si>
    <t>B</t>
  </si>
  <si>
    <t>PV of public transport user benefits</t>
  </si>
  <si>
    <t>= $</t>
  </si>
  <si>
    <t>X</t>
  </si>
  <si>
    <r>
      <rPr>
        <sz val="8"/>
        <rFont val="Verdana"/>
        <family val="2"/>
      </rPr>
      <t xml:space="preserve">visit </t>
    </r>
    <r>
      <rPr>
        <u/>
        <sz val="8"/>
        <color indexed="12"/>
        <rFont val="Verdana"/>
        <family val="2"/>
      </rPr>
      <t>MBCM web page</t>
    </r>
    <r>
      <rPr>
        <sz val="8"/>
        <rFont val="Verdana"/>
        <family val="2"/>
      </rPr>
      <t xml:space="preserve"> for the latest update factors</t>
    </r>
  </si>
  <si>
    <t xml:space="preserve">PV of public transport road traffic reduction benefit </t>
  </si>
  <si>
    <t>Y</t>
  </si>
  <si>
    <r>
      <t>BCR</t>
    </r>
    <r>
      <rPr>
        <vertAlign val="subscript"/>
        <sz val="8"/>
        <rFont val="Verdana"/>
        <family val="2"/>
      </rPr>
      <t>N</t>
    </r>
    <r>
      <rPr>
        <sz val="8"/>
        <rFont val="Verdana"/>
        <family val="2"/>
      </rPr>
      <t xml:space="preserve">   =</t>
    </r>
  </si>
  <si>
    <t>PV net benefits</t>
  </si>
  <si>
    <t>=</t>
  </si>
  <si>
    <t>PV economic costs</t>
  </si>
  <si>
    <r>
      <t>BCR</t>
    </r>
    <r>
      <rPr>
        <vertAlign val="subscript"/>
        <sz val="8"/>
        <rFont val="Verdana"/>
        <family val="2"/>
      </rPr>
      <t>G</t>
    </r>
    <r>
      <rPr>
        <sz val="8"/>
        <rFont val="Verdana"/>
        <family val="2"/>
      </rPr>
      <t xml:space="preserve">   =</t>
    </r>
  </si>
  <si>
    <t>PV costs to government</t>
  </si>
  <si>
    <t>FYRR   =</t>
  </si>
  <si>
    <t>Yr 2 benefits</t>
  </si>
  <si>
    <t>Total Benefits</t>
  </si>
  <si>
    <t>PT User</t>
  </si>
  <si>
    <t>RT reduction</t>
  </si>
  <si>
    <t>2025/26</t>
  </si>
  <si>
    <t>2026/27</t>
  </si>
  <si>
    <t>2027/28</t>
  </si>
  <si>
    <t>2028/29</t>
  </si>
  <si>
    <t>2029/30</t>
  </si>
  <si>
    <t>2030/31</t>
  </si>
  <si>
    <t>2031/32</t>
  </si>
  <si>
    <t>2032/33</t>
  </si>
  <si>
    <t>2033/34</t>
  </si>
  <si>
    <t>2034/35</t>
  </si>
  <si>
    <t>2035/36</t>
  </si>
  <si>
    <t>2036/37</t>
  </si>
  <si>
    <t>2037/38</t>
  </si>
  <si>
    <t>2038/39</t>
  </si>
  <si>
    <t>2039/40</t>
  </si>
  <si>
    <t>Worksheet 2 - Service provider costs</t>
  </si>
  <si>
    <t>Worksheet 2 is used to calculate the service provider costs from the new public transport service.</t>
  </si>
  <si>
    <t xml:space="preserve">Year
</t>
  </si>
  <si>
    <t>Capital cost 
(1)</t>
  </si>
  <si>
    <t>O&amp;M cost 
(2)</t>
  </si>
  <si>
    <t>SPPWF
(3)</t>
  </si>
  <si>
    <t>PV of costs
(4) = [(1)+ (2)] x (3)</t>
  </si>
  <si>
    <t>PV of the service provider costs</t>
  </si>
  <si>
    <r>
      <t xml:space="preserve">Transfer the PV of service provider costs </t>
    </r>
    <r>
      <rPr>
        <b/>
        <sz val="8"/>
        <rFont val="Verdana"/>
        <family val="2"/>
      </rPr>
      <t>B</t>
    </r>
    <r>
      <rPr>
        <sz val="8"/>
        <rFont val="Verdana"/>
        <family val="2"/>
      </rPr>
      <t xml:space="preserve">, to </t>
    </r>
    <r>
      <rPr>
        <b/>
        <sz val="8"/>
        <rFont val="Verdana"/>
        <family val="2"/>
      </rPr>
      <t>B</t>
    </r>
    <r>
      <rPr>
        <sz val="8"/>
        <rFont val="Verdana"/>
        <family val="2"/>
      </rPr>
      <t xml:space="preserve"> in worksheet 1.</t>
    </r>
  </si>
  <si>
    <t>Worksheet 3 - Funding gap analysis</t>
  </si>
  <si>
    <r>
      <t>Worksheet 3 is used to determine whether or not the activity is commercially viable</t>
    </r>
    <r>
      <rPr>
        <sz val="8"/>
        <rFont val="Verdana"/>
        <family val="2"/>
      </rPr>
      <t>. Goal seek is used in this worksheet, but in order for it to perform correctly, equations from the instructions below need to be entered into the spreadsheet, linking the specified cells as opposed to using an external calculator.</t>
    </r>
  </si>
  <si>
    <t>Service provider rate of return per annum</t>
  </si>
  <si>
    <t>Proposed user charge ($/boarding)</t>
  </si>
  <si>
    <t>New public transport users in year 2</t>
  </si>
  <si>
    <t xml:space="preserve">It is generally expected that the required rate of return will reflect the industry norm of 12 percent. If an alternative rate of return is used, then this needs to be explained and justified. </t>
  </si>
  <si>
    <t>Estimated patronage growth rate (percent/annum)</t>
  </si>
  <si>
    <t xml:space="preserve">Year
</t>
  </si>
  <si>
    <t>Capital 
cost 
(5)</t>
  </si>
  <si>
    <t>O &amp; M 
cost 
(6)</t>
  </si>
  <si>
    <t>Additional revenue from other sources (7a)</t>
  </si>
  <si>
    <t>Revenue 
(7)</t>
  </si>
  <si>
    <t>Funding 
gap 
(8)</t>
  </si>
  <si>
    <t>Annual total 
(9) = [(7a)+(7)+(8)] 
- [(5)+(6)]</t>
  </si>
  <si>
    <t>SPPWF 
(10)</t>
  </si>
  <si>
    <t>NET PV 
(11) = (9) x (10)</t>
  </si>
  <si>
    <t>PV funding gap
 (12) = (8)x(10)</t>
  </si>
  <si>
    <t>Sum of net PV</t>
  </si>
  <si>
    <r>
      <t xml:space="preserve">= sum of column </t>
    </r>
    <r>
      <rPr>
        <b/>
        <sz val="8"/>
        <rFont val="Verdana"/>
        <family val="2"/>
      </rPr>
      <t>(11)</t>
    </r>
    <r>
      <rPr>
        <sz val="8"/>
        <rFont val="Verdana"/>
        <family val="2"/>
      </rPr>
      <t xml:space="preserve"> = $</t>
    </r>
  </si>
  <si>
    <r>
      <t xml:space="preserve">&lt;--When using goal seek (Tools&gt;Goal Seek </t>
    </r>
    <r>
      <rPr>
        <b/>
        <sz val="8"/>
        <rFont val="Verdana"/>
        <family val="2"/>
      </rPr>
      <t xml:space="preserve">or </t>
    </r>
    <r>
      <rPr>
        <sz val="8"/>
        <rFont val="Verdana"/>
        <family val="2"/>
      </rPr>
      <t>Data&gt;What-If Analysis&gt;Goal Seek), select this cell (L54) and set it to equal 0, by changing the first value in column 13 (column H - H18)</t>
    </r>
  </si>
  <si>
    <t>Total funding gap</t>
  </si>
  <si>
    <r>
      <t xml:space="preserve">= sum of column </t>
    </r>
    <r>
      <rPr>
        <b/>
        <sz val="8"/>
        <rFont val="Verdana"/>
        <family val="2"/>
      </rPr>
      <t>(8)</t>
    </r>
    <r>
      <rPr>
        <sz val="8"/>
        <rFont val="Verdana"/>
        <family val="2"/>
      </rPr>
      <t xml:space="preserve"> = $</t>
    </r>
  </si>
  <si>
    <t>PV funding gap</t>
  </si>
  <si>
    <r>
      <t xml:space="preserve">= sum of column </t>
    </r>
    <r>
      <rPr>
        <b/>
        <sz val="8"/>
        <rFont val="Verdana"/>
        <family val="2"/>
      </rPr>
      <t>(12)</t>
    </r>
    <r>
      <rPr>
        <sz val="8"/>
        <rFont val="Verdana"/>
        <family val="2"/>
      </rPr>
      <t xml:space="preserve"> = $</t>
    </r>
  </si>
  <si>
    <t>Funding assistance</t>
  </si>
  <si>
    <t>Subsidy 
(16)</t>
  </si>
  <si>
    <t>SPPWF 
(17)</t>
  </si>
  <si>
    <t>PV subsidy 
(18) = (17) x 
(17)</t>
  </si>
  <si>
    <t>The funding to be included in the economic analysis is the PV of the subsidy provided for the activity (which is discounted at the standard discount rate), not the PV of the funding gap (which is discounted at the service provider’s required rate of return). The subsidy may be the same as the funding gap or it may be provided in a different manner. Enter the proposed subsidy for each year in column (19).</t>
  </si>
  <si>
    <t>6-</t>
  </si>
  <si>
    <r>
      <t xml:space="preserve">Transfer the PV of the funding assistance </t>
    </r>
    <r>
      <rPr>
        <b/>
        <sz val="8"/>
        <rFont val="Verdana"/>
        <family val="2"/>
      </rPr>
      <t>A</t>
    </r>
    <r>
      <rPr>
        <sz val="8"/>
        <rFont val="Verdana"/>
        <family val="2"/>
      </rPr>
      <t xml:space="preserve">, to </t>
    </r>
    <r>
      <rPr>
        <b/>
        <sz val="8"/>
        <rFont val="Verdana"/>
        <family val="2"/>
      </rPr>
      <t>A</t>
    </r>
    <r>
      <rPr>
        <sz val="8"/>
        <rFont val="Verdana"/>
        <family val="2"/>
      </rPr>
      <t xml:space="preserve"> in worksheet 1.</t>
    </r>
  </si>
  <si>
    <t>Worksheet 4 - Public transport user benefits</t>
  </si>
  <si>
    <t>The calculation of the public transport user benefits for a new service is based on the willingness to pay (WTP) of the users for the new service in the peak period, usually expressed as the maximum user charge (fare) they are willing to pay. The proposed user charge is subtracted from the maximum user charge to find the net public transport user benefit.
For a new public transport service the evaluator may draw on information from existing services to derive a WTP value for the new service. All assumptions must be clearly stated.
Note: that the ‘rule of a half’ applies to the calculation of new public transport user benefits.</t>
  </si>
  <si>
    <t>Public transport user benefits</t>
  </si>
  <si>
    <t>(a)</t>
  </si>
  <si>
    <t>Estimated growth rate (per annum)</t>
  </si>
  <si>
    <t>(b)</t>
  </si>
  <si>
    <t>Proposed user charge (per boarding)</t>
  </si>
  <si>
    <t xml:space="preserve">(c) </t>
  </si>
  <si>
    <t>Maximum amount users (user charge) are willing to pay for new service</t>
  </si>
  <si>
    <t>(d)</t>
  </si>
  <si>
    <r>
      <t xml:space="preserve">Public transport user benefit for new service (per boarding) = </t>
    </r>
    <r>
      <rPr>
        <b/>
        <sz val="8"/>
        <rFont val="Verdana"/>
        <family val="2"/>
      </rPr>
      <t>(d)</t>
    </r>
    <r>
      <rPr>
        <sz val="8"/>
        <rFont val="Verdana"/>
        <family val="2"/>
      </rPr>
      <t xml:space="preserve"> - </t>
    </r>
    <r>
      <rPr>
        <b/>
        <sz val="8"/>
        <rFont val="Verdana"/>
        <family val="2"/>
      </rPr>
      <t>(c)</t>
    </r>
    <r>
      <rPr>
        <sz val="8"/>
        <rFont val="Verdana"/>
        <family val="2"/>
      </rPr>
      <t xml:space="preserve"> </t>
    </r>
  </si>
  <si>
    <t>(e)</t>
  </si>
  <si>
    <r>
      <t>Net public transport user benefit in year 2 =</t>
    </r>
    <r>
      <rPr>
        <b/>
        <sz val="8"/>
        <rFont val="Verdana"/>
        <family val="2"/>
      </rPr>
      <t xml:space="preserve"> (a)</t>
    </r>
    <r>
      <rPr>
        <sz val="8"/>
        <rFont val="Verdana"/>
        <family val="2"/>
      </rPr>
      <t xml:space="preserve"> x </t>
    </r>
    <r>
      <rPr>
        <b/>
        <sz val="8"/>
        <rFont val="Verdana"/>
        <family val="2"/>
      </rPr>
      <t>(e)</t>
    </r>
    <r>
      <rPr>
        <sz val="8"/>
        <rFont val="Verdana"/>
        <family val="2"/>
      </rPr>
      <t xml:space="preserve"> x 0.5</t>
    </r>
  </si>
  <si>
    <t>(f)</t>
  </si>
  <si>
    <t>Present value PT user benefits</t>
  </si>
  <si>
    <t>This calculation is based on an (up to) 40-year analysis period and assumes that the service is operating from years 2 to (up to) 40.</t>
  </si>
  <si>
    <t xml:space="preserve">PV = (f) x DF </t>
  </si>
  <si>
    <t>(DF)</t>
  </si>
  <si>
    <t xml:space="preserve"> = $</t>
  </si>
  <si>
    <t>C</t>
  </si>
  <si>
    <r>
      <t xml:space="preserve">Transfer the PV of public transport user benefits </t>
    </r>
    <r>
      <rPr>
        <b/>
        <sz val="8"/>
        <rFont val="Verdana"/>
        <family val="2"/>
      </rPr>
      <t>C</t>
    </r>
    <r>
      <rPr>
        <sz val="8"/>
        <rFont val="Verdana"/>
        <family val="2"/>
      </rPr>
      <t xml:space="preserve">, to </t>
    </r>
    <r>
      <rPr>
        <b/>
        <sz val="8"/>
        <rFont val="Verdana"/>
        <family val="2"/>
      </rPr>
      <t>C</t>
    </r>
    <r>
      <rPr>
        <sz val="8"/>
        <rFont val="Verdana"/>
        <family val="2"/>
      </rPr>
      <t xml:space="preserve"> in worksheet 1.</t>
    </r>
  </si>
  <si>
    <t>Total User Benefit</t>
  </si>
  <si>
    <t>Worksheet 5 - Road traffic reduction benefits</t>
  </si>
  <si>
    <t>Calculating road traffic reduction benefits.
It is assumed the new service is operating from years 2 to (up to) 40.</t>
  </si>
  <si>
    <t>Calculating road user benefits</t>
  </si>
  <si>
    <t>Urban area</t>
  </si>
  <si>
    <t>Christchurch/other</t>
  </si>
  <si>
    <t>New passengers on public transport service in year 2</t>
  </si>
  <si>
    <t>Average length of vehicle trip replaced by public transport service (km)</t>
  </si>
  <si>
    <r>
      <t xml:space="preserve">Road traffic reduction benefits = </t>
    </r>
    <r>
      <rPr>
        <b/>
        <sz val="8"/>
        <rFont val="Verdana"/>
        <family val="2"/>
      </rPr>
      <t>(a)</t>
    </r>
    <r>
      <rPr>
        <sz val="8"/>
        <rFont val="Verdana"/>
        <family val="2"/>
      </rPr>
      <t xml:space="preserve"> × diversion rate × </t>
    </r>
    <r>
      <rPr>
        <b/>
        <sz val="8"/>
        <rFont val="Verdana"/>
        <family val="2"/>
      </rPr>
      <t>(b)</t>
    </r>
    <r>
      <rPr>
        <sz val="8"/>
        <rFont val="Verdana"/>
        <family val="2"/>
      </rPr>
      <t xml:space="preserve"> × benefit/vehicle km (per year)</t>
    </r>
  </si>
  <si>
    <t>Method 2 (using a recognised transport model)</t>
  </si>
  <si>
    <t>Total vehicle-km removed from road corridor affected by public transport service in year 2</t>
  </si>
  <si>
    <t>GHG emissions reduction benefit from reduced VKT=</t>
  </si>
  <si>
    <t>x DF</t>
  </si>
  <si>
    <t>PV of road traffic reduction benefits</t>
  </si>
  <si>
    <t>Growth rate of new passengers</t>
  </si>
  <si>
    <t>D</t>
  </si>
  <si>
    <r>
      <t xml:space="preserve">Transfer the present value of road traffic reduction benefits </t>
    </r>
    <r>
      <rPr>
        <b/>
        <sz val="8"/>
        <rFont val="Verdana"/>
        <family val="2"/>
      </rPr>
      <t>D</t>
    </r>
    <r>
      <rPr>
        <sz val="8"/>
        <rFont val="Verdana"/>
        <family val="2"/>
      </rPr>
      <t xml:space="preserve">, to </t>
    </r>
    <r>
      <rPr>
        <b/>
        <sz val="8"/>
        <rFont val="Verdana"/>
        <family val="2"/>
      </rPr>
      <t>D</t>
    </r>
    <r>
      <rPr>
        <sz val="8"/>
        <rFont val="Verdana"/>
        <family val="2"/>
      </rPr>
      <t xml:space="preserve"> in worksheet 1.</t>
    </r>
  </si>
  <si>
    <t>Table SP9.1 provides diversion rates for users diverting from road vehicles to the new public transport service. Table SP9.1 also provides a combined value for travel time savings, vehicle operating cost (VOC) savings, crash cost savings and CO2 reduction benefits for one vehicle-kilometre removed from a road corridor in Auckland, Wellington and Christchurch. Other urban centres may use the values for Christchurch. The values provided are averages. If there are known to be significant variations by corridor, then a more complete analysis should be used for road traffic reduction benefits.
Calculation of the combined benefits in table SP9.1 assumes that there are congested traffic conditions, i.e. where the ‘ruling’ intersection or bottleneck operates at least 80 percent capacity during the peak one hour period, and includes a factor for the induced traffic effect. If there is no point in the corridor where the traffic volume reaches at least 80 percent capacity during the one hour peak, the marginal changes in travel time experienced will be negligible and road traffic reduction benefits should not be included.</t>
  </si>
  <si>
    <t>Table SP9.1: Diversion rates and road traffic reduction benefit values for major urban corridors</t>
  </si>
  <si>
    <t>Diversion rate (vehicle/km removed from road per new public transport passenger km)</t>
  </si>
  <si>
    <t>Auckland</t>
  </si>
  <si>
    <t>0.725 (72.5%)</t>
  </si>
  <si>
    <t>Wellington</t>
  </si>
  <si>
    <t>0.777 (77.7%)</t>
  </si>
  <si>
    <t>0.675 (67.5%)</t>
  </si>
  <si>
    <t>Worksheet 6 - BCR and incremental analysis</t>
  </si>
  <si>
    <t>Time zero</t>
  </si>
  <si>
    <t>Base date</t>
  </si>
  <si>
    <t>BCR calculations</t>
  </si>
  <si>
    <t>Do-minimum</t>
  </si>
  <si>
    <t>Option A</t>
  </si>
  <si>
    <t>Option B</t>
  </si>
  <si>
    <t>Option C</t>
  </si>
  <si>
    <t>Option D</t>
  </si>
  <si>
    <t>Benefits</t>
  </si>
  <si>
    <r>
      <t xml:space="preserve">PV public transport user benefits </t>
    </r>
    <r>
      <rPr>
        <b/>
        <sz val="8"/>
        <color indexed="8"/>
        <rFont val="Verdana"/>
        <family val="2"/>
      </rPr>
      <t>(X)</t>
    </r>
  </si>
  <si>
    <r>
      <t xml:space="preserve">PV road traffic reduction benefits </t>
    </r>
    <r>
      <rPr>
        <b/>
        <sz val="8"/>
        <color indexed="8"/>
        <rFont val="Verdana"/>
        <family val="2"/>
      </rPr>
      <t>(Y)</t>
    </r>
  </si>
  <si>
    <r>
      <t xml:space="preserve">PV total benefits </t>
    </r>
    <r>
      <rPr>
        <b/>
        <sz val="8"/>
        <color indexed="8"/>
        <rFont val="Verdana"/>
        <family val="2"/>
      </rPr>
      <t>(X + Y)</t>
    </r>
  </si>
  <si>
    <t>Total cost to government</t>
  </si>
  <si>
    <r>
      <t xml:space="preserve">PV of funding assistance (options) </t>
    </r>
    <r>
      <rPr>
        <b/>
        <sz val="8"/>
        <color indexed="8"/>
        <rFont val="Verdana"/>
        <family val="2"/>
      </rPr>
      <t>(A)</t>
    </r>
  </si>
  <si>
    <r>
      <t>BCR</t>
    </r>
    <r>
      <rPr>
        <b/>
        <vertAlign val="subscript"/>
        <sz val="8"/>
        <color indexed="8"/>
        <rFont val="Verdana"/>
        <family val="2"/>
      </rPr>
      <t xml:space="preserve">G </t>
    </r>
    <r>
      <rPr>
        <b/>
        <sz val="8"/>
        <color indexed="8"/>
        <rFont val="Verdana"/>
        <family val="2"/>
      </rPr>
      <t>= (X + Y)/A</t>
    </r>
  </si>
  <si>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</si>
  <si>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</si>
  <si>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</si>
  <si>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</si>
  <si>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</si>
  <si>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</si>
  <si>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t>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</si>
  <si>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</si>
  <si>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</si>
  <si>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</si>
  <si>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</si>
  <si>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</si>
  <si>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</si>
  <si>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</si>
  <si>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t>Diversion rate</t>
  </si>
  <si>
    <t xml:space="preserve">Road traffic reduction benefit </t>
  </si>
  <si>
    <t>(vehicle km removed from road per new PT passenger km)</t>
  </si>
  <si>
    <t>SPPWF(1)</t>
  </si>
  <si>
    <t>yr (n)</t>
  </si>
  <si>
    <t>time</t>
  </si>
  <si>
    <t>SPPWFi</t>
  </si>
  <si>
    <t>USPWFi</t>
  </si>
  <si>
    <t>AGPWFi</t>
  </si>
  <si>
    <t>Two</t>
  </si>
  <si>
    <t>Three</t>
  </si>
  <si>
    <r>
      <rPr>
        <b/>
        <sz val="12"/>
        <color indexed="57"/>
        <rFont val="Calibri"/>
        <family val="2"/>
      </rPr>
      <t xml:space="preserve">Composite benefits </t>
    </r>
  </si>
  <si>
    <t>PT users composite benefit</t>
  </si>
  <si>
    <t xml:space="preserve">Public transport road traffic reduction benefit </t>
  </si>
  <si>
    <t>SP9-1: 'Evaluation Summary</t>
  </si>
  <si>
    <t>SP9-2: 'Service Provider Cost</t>
  </si>
  <si>
    <t>SP9-3: 'Funding Gap and Subsidy analysis</t>
  </si>
  <si>
    <t>SP9-4: 'Benefits to new passengers</t>
  </si>
  <si>
    <t>SP9-5: 'Road Traffic Reduction Benefits</t>
  </si>
  <si>
    <t>SP9-6: 'BCR and incremental analysis</t>
  </si>
  <si>
    <t xml:space="preserve">   - This worksheet is used for relative comparison of the options.</t>
  </si>
  <si>
    <r>
      <t>reduced VKT per year (d) x LVs CO2-e rate (t/km)(0.00016) x</t>
    </r>
    <r>
      <rPr>
        <sz val="8"/>
        <color theme="1"/>
        <rFont val="Verdana"/>
        <family val="2"/>
      </rPr>
      <t xml:space="preserve"> median shadow price of carbon ($/t)</t>
    </r>
  </si>
  <si>
    <t>Road traffic reduction benefit ($/vehicle/ km per year removed from road - 2021)</t>
  </si>
  <si>
    <t>PV of Impact on GHG emissions</t>
  </si>
  <si>
    <t>Z</t>
  </si>
  <si>
    <r>
      <t xml:space="preserve">X </t>
    </r>
    <r>
      <rPr>
        <sz val="8"/>
        <rFont val="Verdana"/>
        <family val="2"/>
      </rPr>
      <t xml:space="preserve">+ </t>
    </r>
    <r>
      <rPr>
        <b/>
        <sz val="8"/>
        <rFont val="Verdana"/>
        <family val="2"/>
      </rPr>
      <t>Y+Z</t>
    </r>
  </si>
  <si>
    <t>X + Y+ Z</t>
  </si>
  <si>
    <t xml:space="preserve">PV = (c) or (e) x DF  </t>
  </si>
  <si>
    <r>
      <t xml:space="preserve">Road traffic reduction benefits = </t>
    </r>
    <r>
      <rPr>
        <b/>
        <sz val="8"/>
        <rFont val="Verdana"/>
        <family val="2"/>
      </rPr>
      <t>(d)</t>
    </r>
    <r>
      <rPr>
        <sz val="8"/>
        <rFont val="Verdana"/>
        <family val="2"/>
      </rPr>
      <t xml:space="preserve"> × benefit/vehicle km (from Table SP9.1)</t>
    </r>
  </si>
  <si>
    <r>
      <t>Method 1 (using values from table SP9.1).</t>
    </r>
    <r>
      <rPr>
        <sz val="8"/>
        <rFont val="Verdana"/>
        <family val="2"/>
      </rPr>
      <t xml:space="preserve"> Note; this method does not include GHG emission reduction benefits. Add VKT reduction to the AST (G24) and the GHG emission reduction benefits will be calculated.</t>
    </r>
  </si>
  <si>
    <t xml:space="preserve">PIKB Public transport services and infrastructure </t>
  </si>
  <si>
    <r>
      <t>C</t>
    </r>
    <r>
      <rPr>
        <sz val="8"/>
        <rFont val="Verdana"/>
        <family val="2"/>
      </rPr>
      <t xml:space="preserve">  x update</t>
    </r>
    <r>
      <rPr>
        <b/>
        <sz val="8"/>
        <rFont val="Verdana"/>
        <family val="2"/>
      </rPr>
      <t xml:space="preserve"> factor</t>
    </r>
  </si>
  <si>
    <r>
      <t>D</t>
    </r>
    <r>
      <rPr>
        <sz val="8"/>
        <rFont val="Verdana"/>
        <family val="2"/>
      </rPr>
      <t xml:space="preserve"> x update</t>
    </r>
    <r>
      <rPr>
        <b/>
        <sz val="8"/>
        <rFont val="Verdana"/>
        <family val="2"/>
      </rPr>
      <t xml:space="preserve"> factor</t>
    </r>
  </si>
  <si>
    <t>Evaluation Period: 
(baseline and forecast year) 
e.g 2025 - 2065</t>
  </si>
  <si>
    <t>2040/41</t>
  </si>
  <si>
    <t>2041/42</t>
  </si>
  <si>
    <t>2042/43</t>
  </si>
  <si>
    <t>2043/44</t>
  </si>
  <si>
    <t>2044/45</t>
  </si>
  <si>
    <t>2045/46</t>
  </si>
  <si>
    <t>2046/47</t>
  </si>
  <si>
    <t>2047/48</t>
  </si>
  <si>
    <t>2048/49</t>
  </si>
  <si>
    <t>2049/50</t>
  </si>
  <si>
    <t>2050/51</t>
  </si>
  <si>
    <t>2051/52</t>
  </si>
  <si>
    <t>2052/53</t>
  </si>
  <si>
    <t>2053/54</t>
  </si>
  <si>
    <t>2054/55</t>
  </si>
  <si>
    <t>2055/56</t>
  </si>
  <si>
    <t>Effective from April 2025</t>
  </si>
  <si>
    <t>Shadow price of carbon median (2047) value central path</t>
  </si>
  <si>
    <t>($/vehicle km per year removed from road - 2021)</t>
  </si>
  <si>
    <t>2% for years 1-30, and 1.5% for years 31-40</t>
  </si>
  <si>
    <t>2% for years 1-30, 1.5% for years 31-40</t>
  </si>
  <si>
    <t>Spreadsheet released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</si>
</sst>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6" formatCode="&quot;$&quot;#,##0;[Red]\-&quot;$&quot;#,##0"/>
    <numFmt numFmtId="8" formatCode="&quot;$&quot;#,##0.00;[Red]\-&quot;$&quot;#,##0.0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000"/>
    <numFmt numFmtId="170" formatCode="#,##0_ ;\-#,##0\ "/>
    <numFmt numFmtId="171" formatCode="&quot;$&quot;#,##0"/>
    <numFmt numFmtId="172" formatCode="_-* #,##0_-;\-* #,##0_-;_-* &quot;-&quot;??_-;_-@_-"/>
    <numFmt numFmtId="173" formatCode="0.0000"/>
    <numFmt numFmtId="174" formatCode="mm\-yyyy"/>
  </numFmts>
  <fonts count="98">
    <font>
      <sz val="12"/>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9"/>
      <name val="Verdana"/>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u/>
      <sz val="8"/>
      <color theme="10"/>
      <name val="Verdana"/>
      <family val="2"/>
    </font>
    <font>
      <b/>
      <vertAlign val="subscript"/>
      <sz val="8"/>
      <color indexed="8"/>
      <name val="Verdana"/>
      <family val="2"/>
    </font>
    <font>
      <sz val="12"/>
      <color rgb="FFFF0000"/>
      <name val="Calibri"/>
      <family val="2"/>
      <scheme val="minor"/>
    </font>
    <font>
      <sz val="10"/>
      <name val="Arial"/>
      <family val="2"/>
    </font>
    <font>
      <sz val="10"/>
      <name val="Whitney Condensed Book"/>
      <family val="3"/>
    </font>
    <font>
      <b/>
      <sz val="12"/>
      <color rgb="FFFF0000"/>
      <name val="Verdana"/>
      <family val="2"/>
    </font>
    <font>
      <b/>
      <sz val="8"/>
      <color rgb="FFFFFFFF"/>
      <name val="Verdana"/>
      <family val="2"/>
    </font>
    <font>
      <sz val="10"/>
      <name val="Arial"/>
      <family val="2"/>
    </font>
    <font>
      <sz val="8"/>
      <color theme="1"/>
      <name val="Verdana"/>
      <family val="2"/>
    </font>
    <font>
      <b/>
      <sz val="10"/>
      <name val="Arial"/>
      <family val="2"/>
    </font>
  </fonts>
  <fills count="20">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solid">
        <fgColor indexed="47"/>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3" tint="0.79998168889431442"/>
        <bgColor indexed="64"/>
      </patternFill>
    </fill>
  </fills>
  <borders count="103">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ck">
        <color theme="0" tint="-4.9989318521683403E-2"/>
      </left>
      <right style="thick">
        <color theme="0" tint="-4.9989318521683403E-2"/>
      </right>
      <top style="thick">
        <color theme="0" tint="-4.9989318521683403E-2"/>
      </top>
      <bottom style="thick">
        <color theme="0" tint="-4.9989318521683403E-2"/>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top style="thick">
        <color theme="0" tint="-4.9989318521683403E-2"/>
      </top>
      <bottom style="thick">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top/>
      <bottom style="thick">
        <color indexed="9"/>
      </bottom>
      <diagonal/>
    </border>
    <border>
      <left style="thin">
        <color indexed="45"/>
      </left>
      <right style="thin">
        <color indexed="45"/>
      </right>
      <top/>
      <bottom style="thin">
        <color indexed="45"/>
      </bottom>
      <diagonal/>
    </border>
    <border>
      <left style="thin">
        <color indexed="45"/>
      </left>
      <right/>
      <top/>
      <bottom style="thin">
        <color indexed="45"/>
      </bottom>
      <diagonal/>
    </border>
    <border>
      <left/>
      <right/>
      <top style="thin">
        <color indexed="45"/>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medium">
        <color theme="1"/>
      </left>
      <right/>
      <top style="medium">
        <color theme="1"/>
      </top>
      <bottom style="thin">
        <color theme="1" tint="0.249977111117893"/>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style="thin">
        <color theme="1" tint="0.249977111117893"/>
      </left>
      <right style="medium">
        <color theme="1"/>
      </right>
      <top style="medium">
        <color theme="1"/>
      </top>
      <bottom style="thin">
        <color theme="1" tint="0.249977111117893"/>
      </bottom>
      <diagonal/>
    </border>
    <border>
      <left style="medium">
        <color theme="1"/>
      </left>
      <right/>
      <top style="thin">
        <color theme="1" tint="0.249977111117893"/>
      </top>
      <bottom/>
      <diagonal/>
    </border>
    <border>
      <left/>
      <right style="medium">
        <color theme="1"/>
      </right>
      <top style="thin">
        <color theme="1" tint="0.249977111117893"/>
      </top>
      <bottom/>
      <diagonal/>
    </border>
    <border>
      <left style="medium">
        <color theme="1"/>
      </left>
      <right/>
      <top/>
      <bottom/>
      <diagonal/>
    </border>
    <border>
      <left/>
      <right style="medium">
        <color theme="1"/>
      </right>
      <top/>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
      <left style="medium">
        <color theme="1"/>
      </left>
      <right/>
      <top/>
      <bottom style="thin">
        <color theme="1" tint="0.249977111117893"/>
      </bottom>
      <diagonal/>
    </border>
    <border>
      <left/>
      <right style="medium">
        <color theme="1"/>
      </right>
      <top/>
      <bottom style="thin">
        <color theme="1" tint="0.249977111117893"/>
      </bottom>
      <diagonal/>
    </border>
    <border>
      <left style="thin">
        <color theme="1" tint="0.249977111117893"/>
      </left>
      <right style="medium">
        <color theme="1"/>
      </right>
      <top style="thin">
        <color theme="1" tint="0.249977111117893"/>
      </top>
      <bottom style="thin">
        <color theme="1" tint="0.249977111117893"/>
      </bottom>
      <diagonal/>
    </border>
    <border>
      <left/>
      <right style="medium">
        <color theme="1"/>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thin">
        <color theme="1" tint="0.249977111117893"/>
      </bottom>
      <diagonal/>
    </border>
    <border>
      <left style="medium">
        <color theme="1"/>
      </left>
      <right/>
      <top style="thin">
        <color theme="1" tint="0.249977111117893"/>
      </top>
      <bottom style="thin">
        <color theme="1" tint="0.249977111117893"/>
      </bottom>
      <diagonal/>
    </border>
    <border>
      <left style="medium">
        <color theme="1"/>
      </left>
      <right style="thin">
        <color theme="1" tint="0.249977111117893"/>
      </right>
      <top style="thin">
        <color theme="1" tint="0.249977111117893"/>
      </top>
      <bottom style="medium">
        <color theme="1"/>
      </bottom>
      <diagonal/>
    </border>
    <border>
      <left style="thin">
        <color theme="1" tint="0.249977111117893"/>
      </left>
      <right style="thin">
        <color theme="1" tint="0.249977111117893"/>
      </right>
      <top style="thin">
        <color theme="1" tint="0.249977111117893"/>
      </top>
      <bottom style="medium">
        <color theme="1"/>
      </bottom>
      <diagonal/>
    </border>
    <border>
      <left style="thin">
        <color theme="1" tint="0.249977111117893"/>
      </left>
      <right style="medium">
        <color theme="1"/>
      </right>
      <top style="thin">
        <color theme="1" tint="0.249977111117893"/>
      </top>
      <bottom style="medium">
        <color theme="1"/>
      </bottom>
      <diagonal/>
    </border>
    <border>
      <left style="medium">
        <color theme="1"/>
      </left>
      <right/>
      <top style="medium">
        <color theme="1"/>
      </top>
      <bottom style="medium">
        <color theme="1"/>
      </bottom>
      <diagonal/>
    </border>
    <border>
      <left/>
      <right/>
      <top style="medium">
        <color theme="1"/>
      </top>
      <bottom style="medium">
        <color theme="1"/>
      </bottom>
      <diagonal/>
    </border>
    <border>
      <left/>
      <right style="medium">
        <color theme="1"/>
      </right>
      <top style="medium">
        <color theme="1"/>
      </top>
      <bottom style="medium">
        <color theme="1"/>
      </bottom>
      <diagonal/>
    </border>
    <border>
      <left style="thick">
        <color theme="0" tint="-4.9989318521683403E-2"/>
      </left>
      <right/>
      <top style="thick">
        <color theme="0" tint="-4.9989318521683403E-2"/>
      </top>
      <bottom style="thin">
        <color indexed="64"/>
      </bottom>
      <diagonal/>
    </border>
    <border>
      <left/>
      <right style="thick">
        <color theme="0" tint="-4.9989318521683403E-2"/>
      </right>
      <top style="thick">
        <color theme="0" tint="-4.9989318521683403E-2"/>
      </top>
      <bottom style="thin">
        <color indexed="64"/>
      </bottom>
      <diagonal/>
    </border>
    <border>
      <left style="thick">
        <color theme="0" tint="-4.9989318521683403E-2"/>
      </left>
      <right/>
      <top/>
      <bottom/>
      <diagonal/>
    </border>
    <border>
      <left style="thick">
        <color theme="0" tint="-4.9989318521683403E-2"/>
      </left>
      <right style="thick">
        <color theme="0" tint="-4.9989318521683403E-2"/>
      </right>
      <top style="thick">
        <color theme="0" tint="-4.9989318521683403E-2"/>
      </top>
      <bottom style="thin">
        <color indexed="64"/>
      </bottom>
      <diagonal/>
    </border>
    <border>
      <left style="thick">
        <color theme="0" tint="-4.9989318521683403E-2"/>
      </left>
      <right style="thick">
        <color theme="0" tint="-4.9989318521683403E-2"/>
      </right>
      <top/>
      <bottom style="thick">
        <color theme="0" tint="-4.9989318521683403E-2"/>
      </bottom>
      <diagonal/>
    </border>
    <border>
      <left style="thick">
        <color theme="0" tint="-4.9989318521683403E-2"/>
      </left>
      <right/>
      <top/>
      <bottom style="thick">
        <color theme="0" tint="-4.9989318521683403E-2"/>
      </bottom>
      <diagonal/>
    </border>
    <border>
      <left/>
      <right style="thick">
        <color theme="0" tint="-4.9989318521683403E-2"/>
      </right>
      <top/>
      <bottom style="thick">
        <color theme="0" tint="-4.9989318521683403E-2"/>
      </bottom>
      <diagonal/>
    </border>
    <border>
      <left style="thick">
        <color theme="0" tint="-4.9989318521683403E-2"/>
      </left>
      <right style="thick">
        <color theme="0" tint="-4.9989318521683403E-2"/>
      </right>
      <top style="thick">
        <color theme="0" tint="-4.9989318521683403E-2"/>
      </top>
      <bottom/>
      <diagonal/>
    </border>
    <border>
      <left style="medium">
        <color indexed="64"/>
      </left>
      <right style="medium">
        <color indexed="64"/>
      </right>
      <top style="medium">
        <color indexed="64"/>
      </top>
      <bottom style="thick">
        <color theme="0" tint="-4.9989318521683403E-2"/>
      </bottom>
      <diagonal/>
    </border>
    <border>
      <left style="medium">
        <color indexed="64"/>
      </left>
      <right style="medium">
        <color indexed="64"/>
      </right>
      <top style="thick">
        <color theme="0" tint="-4.9989318521683403E-2"/>
      </top>
      <bottom style="medium">
        <color indexed="64"/>
      </bottom>
      <diagonal/>
    </border>
    <border>
      <left/>
      <right/>
      <top style="thick">
        <color theme="0" tint="-4.9989318521683403E-2"/>
      </top>
      <bottom/>
      <diagonal/>
    </border>
    <border>
      <left/>
      <right/>
      <top style="thick">
        <color theme="0" tint="-4.9989318521683403E-2"/>
      </top>
      <bottom style="thin">
        <color indexed="64"/>
      </bottom>
      <diagonal/>
    </border>
    <border>
      <left/>
      <right/>
      <top/>
      <bottom style="medium">
        <color theme="0" tint="-4.9989318521683403E-2"/>
      </bottom>
      <diagonal/>
    </border>
    <border>
      <left style="medium">
        <color rgb="FFFFFFFF"/>
      </left>
      <right style="medium">
        <color rgb="FFFFFFFF"/>
      </right>
      <top style="medium">
        <color rgb="FFFFFFFF"/>
      </top>
      <bottom style="medium">
        <color rgb="FFFFFFFF"/>
      </bottom>
      <diagonal/>
    </border>
    <border>
      <left style="medium">
        <color rgb="FFFFFFFF"/>
      </left>
      <right/>
      <top style="medium">
        <color rgb="FFFFFFFF"/>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style="medium">
        <color rgb="FFFFFFFF"/>
      </left>
      <right style="medium">
        <color rgb="FFFFFFFF"/>
      </right>
      <top/>
      <bottom style="medium">
        <color rgb="FFFFFFFF"/>
      </bottom>
      <diagonal/>
    </border>
    <border>
      <left style="medium">
        <color theme="0" tint="-4.9989318521683403E-2"/>
      </left>
      <right style="medium">
        <color theme="0" tint="-4.9989318521683403E-2"/>
      </right>
      <top style="medium">
        <color theme="0" tint="-4.9989318521683403E-2"/>
      </top>
      <bottom/>
      <diagonal/>
    </border>
    <border>
      <left style="medium">
        <color theme="0" tint="-4.9989318521683403E-2"/>
      </left>
      <right style="medium">
        <color theme="0" tint="-4.9989318521683403E-2"/>
      </right>
      <top/>
      <bottom style="medium">
        <color theme="0" tint="-4.9989318521683403E-2"/>
      </bottom>
      <diagonal/>
    </border>
    <border>
      <left style="thin">
        <color indexed="64"/>
      </left>
      <right style="thin">
        <color theme="1" tint="0.249977111117893"/>
      </right>
      <top style="thin">
        <color indexed="64"/>
      </top>
      <bottom/>
      <diagonal/>
    </border>
    <border>
      <left style="thin">
        <color theme="1" tint="0.249977111117893"/>
      </left>
      <right style="thin">
        <color indexed="64"/>
      </right>
      <top style="thin">
        <color indexed="64"/>
      </top>
      <bottom/>
      <diagonal/>
    </border>
    <border>
      <left style="thin">
        <color indexed="64"/>
      </left>
      <right style="thin">
        <color theme="1" tint="0.249977111117893"/>
      </right>
      <top/>
      <bottom style="thin">
        <color indexed="64"/>
      </bottom>
      <diagonal/>
    </border>
    <border>
      <left style="thin">
        <color theme="1" tint="0.249977111117893"/>
      </left>
      <right style="thin">
        <color indexed="64"/>
      </right>
      <top/>
      <bottom style="thin">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medium">
        <color indexed="64"/>
      </left>
      <right/>
      <top style="medium">
        <color indexed="64"/>
      </top>
      <bottom style="thin">
        <color theme="1" tint="0.249977111117893"/>
      </bottom>
      <diagonal/>
    </border>
    <border>
      <left/>
      <right/>
      <top style="medium">
        <color indexed="64"/>
      </top>
      <bottom style="thin">
        <color theme="1" tint="0.249977111117893"/>
      </bottom>
      <diagonal/>
    </border>
    <border>
      <left/>
      <right/>
      <top style="medium">
        <color indexed="64"/>
      </top>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style="thick">
        <color theme="0" tint="-4.9989318521683403E-2"/>
      </left>
      <right/>
      <top style="thick">
        <color theme="0" tint="-4.9989318521683403E-2"/>
      </top>
      <bottom/>
      <diagonal/>
    </border>
  </borders>
  <cellStyleXfs count="98">
    <xf numFmtId="0" fontId="0" fillId="0" borderId="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42" fillId="0" borderId="0"/>
    <xf numFmtId="43" fontId="37" fillId="0" borderId="0" applyFont="0" applyFill="0" applyBorder="0" applyAlignment="0" applyProtection="0"/>
    <xf numFmtId="9" fontId="37" fillId="0" borderId="0" applyFont="0" applyFill="0" applyBorder="0" applyAlignment="0" applyProtection="0"/>
    <xf numFmtId="0" fontId="45" fillId="0" borderId="0"/>
    <xf numFmtId="0" fontId="37" fillId="0" borderId="0"/>
    <xf numFmtId="44" fontId="45" fillId="0" borderId="0" applyFont="0" applyFill="0" applyBorder="0" applyAlignment="0" applyProtection="0"/>
    <xf numFmtId="0" fontId="46" fillId="0" borderId="0">
      <alignment vertical="top"/>
    </xf>
    <xf numFmtId="43" fontId="45" fillId="0" borderId="0" applyFont="0" applyFill="0" applyBorder="0" applyAlignment="0" applyProtection="0"/>
    <xf numFmtId="9" fontId="45" fillId="0" borderId="0" applyFont="0" applyFill="0" applyBorder="0" applyAlignment="0" applyProtection="0"/>
    <xf numFmtId="0" fontId="58" fillId="0" borderId="0" applyNumberFormat="0" applyFill="0" applyBorder="0" applyAlignment="0" applyProtection="0">
      <alignment vertical="top"/>
      <protection locked="0"/>
    </xf>
    <xf numFmtId="0" fontId="62" fillId="11" borderId="38">
      <alignment vertical="center"/>
    </xf>
    <xf numFmtId="0" fontId="81" fillId="0" borderId="0"/>
    <xf numFmtId="0" fontId="1" fillId="0" borderId="0"/>
    <xf numFmtId="0" fontId="45" fillId="0" borderId="0"/>
    <xf numFmtId="0" fontId="87" fillId="0" borderId="0" applyNumberFormat="0" applyFill="0" applyBorder="0" applyAlignment="0" applyProtection="0"/>
    <xf numFmtId="0" fontId="91" fillId="0" borderId="0"/>
    <xf numFmtId="0" fontId="21" fillId="0" borderId="0" applyNumberFormat="0" applyFill="0" applyBorder="0" applyAlignment="0" applyProtection="0"/>
  </cellStyleXfs>
  <cellXfs count="504">
    <xf numFmtId="0" fontId="0" fillId="0" borderId="0" xfId="0"/>
    <xf numFmtId="0" fontId="8" fillId="0" borderId="0" xfId="0" applyFont="1"/>
    <xf numFmtId="0" fontId="8" fillId="0" borderId="0" xfId="0" applyFont="1" applyAlignment="1">
      <alignment vertical="center"/>
    </xf>
    <xf numFmtId="0" fontId="0" fillId="0" borderId="0" xfId="0" applyAlignment="1">
      <alignment vertical="center"/>
    </xf>
    <xf numFmtId="0" fontId="12" fillId="0" borderId="0" xfId="0" applyFont="1"/>
    <xf numFmtId="0" fontId="11" fillId="0" borderId="5" xfId="0" applyFont="1" applyBorder="1"/>
    <xf numFmtId="0" fontId="13" fillId="0" borderId="0" xfId="0" applyFont="1"/>
    <xf numFmtId="0" fontId="12" fillId="0" borderId="0" xfId="0" applyFont="1" applyAlignment="1">
      <alignment vertical="top"/>
    </xf>
    <xf numFmtId="0" fontId="13" fillId="0" borderId="0" xfId="0" applyFont="1" applyAlignment="1">
      <alignment vertical="top"/>
    </xf>
    <xf numFmtId="0" fontId="14" fillId="0" borderId="0" xfId="0" applyFont="1"/>
    <xf numFmtId="0" fontId="20" fillId="3" borderId="14" xfId="0" applyFont="1" applyFill="1" applyBorder="1"/>
    <xf numFmtId="0" fontId="20" fillId="3" borderId="15" xfId="0" applyFont="1" applyFill="1" applyBorder="1"/>
    <xf numFmtId="0" fontId="12" fillId="0" borderId="0" xfId="0" applyFont="1" applyAlignment="1">
      <alignment wrapText="1"/>
    </xf>
    <xf numFmtId="0" fontId="14" fillId="0" borderId="5" xfId="0" applyFont="1" applyBorder="1" applyAlignment="1">
      <alignment wrapText="1"/>
    </xf>
    <xf numFmtId="0" fontId="9" fillId="0" borderId="0" xfId="0" applyFont="1" applyAlignment="1">
      <alignment vertical="center"/>
    </xf>
    <xf numFmtId="0" fontId="37" fillId="3" borderId="15" xfId="0" applyFont="1" applyFill="1" applyBorder="1"/>
    <xf numFmtId="0" fontId="11" fillId="0" borderId="0" xfId="0" applyFont="1"/>
    <xf numFmtId="0" fontId="14" fillId="0" borderId="5" xfId="0" applyFont="1" applyBorder="1" applyAlignment="1">
      <alignment horizontal="center" wrapText="1"/>
    </xf>
    <xf numFmtId="167" fontId="0" fillId="0" borderId="0" xfId="83" applyNumberFormat="1" applyFont="1"/>
    <xf numFmtId="2" fontId="0" fillId="0" borderId="0" xfId="0" applyNumberFormat="1"/>
    <xf numFmtId="0" fontId="0" fillId="0" borderId="0" xfId="0" quotePrefix="1" applyAlignment="1">
      <alignment horizontal="left"/>
    </xf>
    <xf numFmtId="169" fontId="0" fillId="0" borderId="0" xfId="0" applyNumberFormat="1"/>
    <xf numFmtId="0" fontId="0" fillId="3" borderId="14" xfId="0" applyFill="1" applyBorder="1"/>
    <xf numFmtId="0" fontId="0" fillId="3" borderId="15" xfId="0" applyFill="1" applyBorder="1"/>
    <xf numFmtId="0" fontId="0" fillId="4" borderId="14" xfId="0" applyFill="1" applyBorder="1"/>
    <xf numFmtId="0" fontId="18" fillId="0" borderId="8" xfId="0" applyFont="1" applyBorder="1"/>
    <xf numFmtId="0" fontId="23" fillId="0" borderId="8" xfId="0" applyFont="1" applyBorder="1"/>
    <xf numFmtId="0" fontId="23" fillId="0" borderId="10" xfId="0" applyFont="1" applyBorder="1"/>
    <xf numFmtId="3" fontId="47" fillId="5" borderId="0" xfId="87" applyNumberFormat="1" applyFont="1" applyFill="1" applyAlignment="1">
      <alignment horizontal="left" vertical="top"/>
    </xf>
    <xf numFmtId="0" fontId="47" fillId="5" borderId="0" xfId="87" applyFont="1" applyFill="1">
      <alignment vertical="top"/>
    </xf>
    <xf numFmtId="2" fontId="47" fillId="5" borderId="0" xfId="87" applyNumberFormat="1" applyFont="1" applyFill="1" applyAlignment="1">
      <alignment horizontal="left" vertical="top"/>
    </xf>
    <xf numFmtId="168" fontId="47" fillId="5" borderId="0" xfId="87" applyNumberFormat="1" applyFont="1" applyFill="1" applyAlignment="1">
      <alignment horizontal="left" vertical="top"/>
    </xf>
    <xf numFmtId="0" fontId="47" fillId="5" borderId="0" xfId="87" applyFont="1" applyFill="1" applyAlignment="1">
      <alignment horizontal="left" vertical="top"/>
    </xf>
    <xf numFmtId="49" fontId="47" fillId="5" borderId="0" xfId="87" applyNumberFormat="1" applyFont="1" applyFill="1" applyAlignment="1">
      <alignment horizontal="left" vertical="top"/>
    </xf>
    <xf numFmtId="1" fontId="47" fillId="5" borderId="0" xfId="87" applyNumberFormat="1" applyFont="1" applyFill="1" applyAlignment="1">
      <alignment horizontal="left" vertical="top"/>
    </xf>
    <xf numFmtId="170" fontId="47" fillId="5" borderId="0" xfId="87" applyNumberFormat="1" applyFont="1" applyFill="1" applyAlignment="1">
      <alignment horizontal="left" vertical="top"/>
    </xf>
    <xf numFmtId="0" fontId="56" fillId="5" borderId="0" xfId="87" applyFont="1" applyFill="1" applyAlignment="1">
      <alignment horizontal="left" vertical="top"/>
    </xf>
    <xf numFmtId="0" fontId="56" fillId="5" borderId="0" xfId="87" applyFont="1" applyFill="1">
      <alignment vertical="top"/>
    </xf>
    <xf numFmtId="0" fontId="47" fillId="0" borderId="0" xfId="87" applyFont="1">
      <alignment vertical="top"/>
    </xf>
    <xf numFmtId="1" fontId="14" fillId="0" borderId="5" xfId="0" applyNumberFormat="1" applyFont="1" applyBorder="1" applyAlignment="1">
      <alignment wrapText="1"/>
    </xf>
    <xf numFmtId="172" fontId="14" fillId="0" borderId="5" xfId="82" applyNumberFormat="1" applyFont="1" applyBorder="1" applyAlignment="1">
      <alignment wrapText="1"/>
    </xf>
    <xf numFmtId="0" fontId="81" fillId="0" borderId="0" xfId="92"/>
    <xf numFmtId="0" fontId="84" fillId="0" borderId="5" xfId="0" applyFont="1" applyBorder="1" applyAlignment="1">
      <alignment wrapText="1"/>
    </xf>
    <xf numFmtId="3" fontId="12" fillId="0" borderId="0" xfId="0" applyNumberFormat="1" applyFont="1"/>
    <xf numFmtId="0" fontId="11" fillId="0" borderId="0" xfId="0" applyFont="1" applyAlignment="1">
      <alignment horizontal="right" wrapText="1"/>
    </xf>
    <xf numFmtId="173" fontId="0" fillId="0" borderId="0" xfId="0" applyNumberFormat="1"/>
    <xf numFmtId="43" fontId="13" fillId="0" borderId="0" xfId="82" applyFont="1"/>
    <xf numFmtId="3" fontId="13" fillId="0" borderId="0" xfId="0" applyNumberFormat="1" applyFont="1"/>
    <xf numFmtId="0" fontId="85" fillId="0" borderId="0" xfId="0" applyFont="1" applyAlignment="1">
      <alignment wrapText="1"/>
    </xf>
    <xf numFmtId="2" fontId="12" fillId="0" borderId="0" xfId="0" applyNumberFormat="1" applyFont="1"/>
    <xf numFmtId="0" fontId="86" fillId="0" borderId="0" xfId="0" applyFont="1" applyAlignment="1">
      <alignment wrapText="1"/>
    </xf>
    <xf numFmtId="2" fontId="13" fillId="0" borderId="0" xfId="0" applyNumberFormat="1" applyFont="1"/>
    <xf numFmtId="170" fontId="49" fillId="7" borderId="22" xfId="88" applyNumberFormat="1" applyFont="1" applyFill="1" applyBorder="1" applyAlignment="1">
      <alignment horizontal="right" vertical="center"/>
    </xf>
    <xf numFmtId="2" fontId="49" fillId="7" borderId="22" xfId="89" applyNumberFormat="1" applyFont="1" applyFill="1" applyBorder="1" applyAlignment="1">
      <alignment horizontal="right" vertical="center"/>
    </xf>
    <xf numFmtId="4" fontId="49" fillId="7" borderId="22" xfId="88" applyNumberFormat="1" applyFont="1" applyFill="1" applyBorder="1" applyAlignment="1">
      <alignment horizontal="right" vertical="center"/>
    </xf>
    <xf numFmtId="0" fontId="57" fillId="7" borderId="0" xfId="94" applyFont="1" applyFill="1"/>
    <xf numFmtId="0" fontId="59" fillId="15" borderId="27" xfId="94" applyFont="1" applyFill="1" applyBorder="1"/>
    <xf numFmtId="0" fontId="69" fillId="15" borderId="26" xfId="94" applyFont="1" applyFill="1" applyBorder="1" applyAlignment="1">
      <alignment horizontal="left" vertical="center"/>
    </xf>
    <xf numFmtId="0" fontId="59" fillId="15" borderId="26" xfId="94" applyFont="1" applyFill="1" applyBorder="1"/>
    <xf numFmtId="0" fontId="68" fillId="14" borderId="0" xfId="94" applyFont="1" applyFill="1" applyAlignment="1">
      <alignment vertical="center"/>
    </xf>
    <xf numFmtId="0" fontId="66" fillId="14" borderId="0" xfId="94" applyFont="1" applyFill="1" applyAlignment="1">
      <alignment horizontal="left" vertical="top" wrapText="1"/>
    </xf>
    <xf numFmtId="0" fontId="66" fillId="7" borderId="0" xfId="94" applyFont="1" applyFill="1" applyAlignment="1">
      <alignment horizontal="left" vertical="center" wrapText="1"/>
    </xf>
    <xf numFmtId="0" fontId="66" fillId="7" borderId="0" xfId="94" applyFont="1" applyFill="1" applyAlignment="1">
      <alignment horizontal="left" vertical="top" wrapText="1"/>
    </xf>
    <xf numFmtId="0" fontId="57" fillId="7" borderId="0" xfId="94" quotePrefix="1" applyFont="1" applyFill="1" applyAlignment="1">
      <alignment horizontal="left" vertical="center"/>
    </xf>
    <xf numFmtId="0" fontId="67" fillId="7" borderId="0" xfId="94" applyFont="1" applyFill="1" applyAlignment="1">
      <alignment horizontal="left" vertical="center"/>
    </xf>
    <xf numFmtId="0" fontId="67" fillId="7" borderId="0" xfId="94" applyFont="1" applyFill="1" applyAlignment="1">
      <alignment horizontal="left" vertical="top"/>
    </xf>
    <xf numFmtId="0" fontId="66" fillId="7" borderId="0" xfId="94" applyFont="1" applyFill="1" applyAlignment="1">
      <alignment horizontal="left" vertical="top"/>
    </xf>
    <xf numFmtId="0" fontId="57" fillId="7" borderId="0" xfId="94" applyFont="1" applyFill="1" applyAlignment="1">
      <alignment vertical="center" wrapText="1"/>
    </xf>
    <xf numFmtId="0" fontId="57" fillId="7" borderId="0" xfId="94" applyFont="1" applyFill="1" applyAlignment="1">
      <alignment vertical="top" wrapText="1"/>
    </xf>
    <xf numFmtId="0" fontId="62" fillId="7" borderId="0" xfId="94" applyFont="1" applyFill="1" applyAlignment="1">
      <alignment vertical="top" wrapText="1"/>
    </xf>
    <xf numFmtId="0" fontId="57" fillId="7" borderId="0" xfId="94" applyFont="1" applyFill="1" applyAlignment="1">
      <alignment vertical="center"/>
    </xf>
    <xf numFmtId="0" fontId="64" fillId="7" borderId="0" xfId="94" applyFont="1" applyFill="1" applyAlignment="1">
      <alignment vertical="top" wrapText="1"/>
    </xf>
    <xf numFmtId="0" fontId="65" fillId="7" borderId="0" xfId="94" applyFont="1" applyFill="1" applyAlignment="1">
      <alignment vertical="top" wrapText="1"/>
    </xf>
    <xf numFmtId="0" fontId="57" fillId="7" borderId="0" xfId="94" quotePrefix="1" applyFont="1" applyFill="1" applyAlignment="1">
      <alignment horizontal="left"/>
    </xf>
    <xf numFmtId="0" fontId="62" fillId="7" borderId="0" xfId="94" quotePrefix="1" applyFont="1" applyFill="1" applyAlignment="1">
      <alignment horizontal="left"/>
    </xf>
    <xf numFmtId="0" fontId="57" fillId="7" borderId="0" xfId="94" quotePrefix="1" applyFont="1" applyFill="1" applyAlignment="1">
      <alignment horizontal="left" vertical="top"/>
    </xf>
    <xf numFmtId="0" fontId="62" fillId="7" borderId="0" xfId="94" quotePrefix="1" applyFont="1" applyFill="1" applyAlignment="1">
      <alignment horizontal="left" vertical="top"/>
    </xf>
    <xf numFmtId="0" fontId="57" fillId="7" borderId="0" xfId="94" quotePrefix="1" applyFont="1" applyFill="1" applyAlignment="1">
      <alignment vertical="center"/>
    </xf>
    <xf numFmtId="0" fontId="57" fillId="7" borderId="0" xfId="94" quotePrefix="1" applyFont="1" applyFill="1" applyAlignment="1">
      <alignment vertical="top"/>
    </xf>
    <xf numFmtId="0" fontId="61" fillId="10" borderId="0" xfId="94" applyFont="1" applyFill="1"/>
    <xf numFmtId="0" fontId="60" fillId="10" borderId="0" xfId="94" applyFont="1" applyFill="1"/>
    <xf numFmtId="0" fontId="57" fillId="10" borderId="0" xfId="94" applyFont="1" applyFill="1"/>
    <xf numFmtId="0" fontId="61" fillId="7" borderId="0" xfId="94" applyFont="1" applyFill="1"/>
    <xf numFmtId="0" fontId="60" fillId="7" borderId="0" xfId="94" applyFont="1" applyFill="1"/>
    <xf numFmtId="0" fontId="62" fillId="0" borderId="40" xfId="84" applyFont="1" applyBorder="1" applyAlignment="1">
      <alignment horizontal="center" vertical="top" wrapText="1"/>
    </xf>
    <xf numFmtId="0" fontId="45" fillId="0" borderId="0" xfId="84" applyAlignment="1">
      <alignment horizontal="center"/>
    </xf>
    <xf numFmtId="9" fontId="45" fillId="0" borderId="0" xfId="84" applyNumberFormat="1"/>
    <xf numFmtId="0" fontId="14" fillId="0" borderId="17" xfId="0" applyFont="1" applyBorder="1" applyAlignment="1">
      <alignment horizontal="left" vertical="top" wrapText="1"/>
    </xf>
    <xf numFmtId="0" fontId="62" fillId="13" borderId="24" xfId="84" applyFont="1" applyFill="1" applyBorder="1" applyAlignment="1" applyProtection="1">
      <alignment vertical="center" wrapText="1" shrinkToFit="1"/>
      <protection locked="0"/>
    </xf>
    <xf numFmtId="0" fontId="10" fillId="0" borderId="0" xfId="0" applyFont="1"/>
    <xf numFmtId="0" fontId="11" fillId="0" borderId="48" xfId="0" applyFont="1" applyBorder="1" applyAlignment="1">
      <alignment vertical="center"/>
    </xf>
    <xf numFmtId="164" fontId="14" fillId="0" borderId="49" xfId="0" applyNumberFormat="1" applyFont="1" applyBorder="1" applyAlignment="1">
      <alignment horizontal="left" vertical="center" wrapText="1"/>
    </xf>
    <xf numFmtId="0" fontId="11" fillId="0" borderId="50" xfId="0" applyFont="1" applyBorder="1" applyAlignment="1">
      <alignment horizontal="left" vertical="center" wrapText="1"/>
    </xf>
    <xf numFmtId="0" fontId="14" fillId="0" borderId="51" xfId="85" applyFont="1" applyBorder="1" applyAlignment="1">
      <alignment horizontal="left" vertical="center" wrapText="1"/>
    </xf>
    <xf numFmtId="0" fontId="11" fillId="0" borderId="50" xfId="0" applyFont="1" applyBorder="1" applyAlignment="1">
      <alignment horizontal="left" vertical="center"/>
    </xf>
    <xf numFmtId="0" fontId="14" fillId="0" borderId="57" xfId="0" applyFont="1" applyBorder="1" applyAlignment="1">
      <alignment horizontal="left" vertical="top" wrapText="1"/>
    </xf>
    <xf numFmtId="0" fontId="14" fillId="0" borderId="58" xfId="0" applyFont="1" applyBorder="1" applyAlignment="1">
      <alignment horizontal="left" vertical="top" wrapText="1"/>
    </xf>
    <xf numFmtId="165" fontId="14" fillId="0" borderId="61" xfId="0" applyNumberFormat="1" applyFont="1" applyBorder="1" applyAlignment="1">
      <alignment horizontal="right" vertical="top" wrapText="1"/>
    </xf>
    <xf numFmtId="166" fontId="14" fillId="0" borderId="61" xfId="0" applyNumberFormat="1" applyFont="1" applyBorder="1" applyAlignment="1">
      <alignment horizontal="right" vertical="top" wrapText="1"/>
    </xf>
    <xf numFmtId="0" fontId="12" fillId="0" borderId="56" xfId="0" applyFont="1" applyBorder="1"/>
    <xf numFmtId="0" fontId="11" fillId="0" borderId="61" xfId="0" applyFont="1" applyBorder="1"/>
    <xf numFmtId="0" fontId="35" fillId="0" borderId="59" xfId="0" quotePrefix="1" applyFont="1" applyBorder="1" applyAlignment="1">
      <alignment horizontal="left"/>
    </xf>
    <xf numFmtId="0" fontId="8" fillId="0" borderId="56" xfId="0" applyFont="1" applyBorder="1"/>
    <xf numFmtId="165" fontId="14" fillId="0" borderId="61" xfId="85" applyNumberFormat="1" applyFont="1" applyBorder="1" applyAlignment="1">
      <alignment horizontal="right" wrapText="1"/>
    </xf>
    <xf numFmtId="0" fontId="10" fillId="0" borderId="56" xfId="0" applyFont="1" applyBorder="1"/>
    <xf numFmtId="0" fontId="38" fillId="0" borderId="64" xfId="0" quotePrefix="1" applyFont="1" applyBorder="1" applyAlignment="1">
      <alignment horizontal="left"/>
    </xf>
    <xf numFmtId="0" fontId="38" fillId="0" borderId="59" xfId="0" quotePrefix="1" applyFont="1" applyBorder="1" applyAlignment="1">
      <alignment horizontal="left"/>
    </xf>
    <xf numFmtId="0" fontId="41" fillId="0" borderId="59" xfId="0" quotePrefix="1" applyFont="1" applyBorder="1" applyAlignment="1">
      <alignment horizontal="left"/>
    </xf>
    <xf numFmtId="0" fontId="14" fillId="0" borderId="66" xfId="0" applyFont="1" applyBorder="1" applyAlignment="1">
      <alignment wrapText="1"/>
    </xf>
    <xf numFmtId="0" fontId="14" fillId="0" borderId="66" xfId="0" applyFont="1" applyBorder="1" applyAlignment="1">
      <alignment horizontal="center" wrapText="1"/>
    </xf>
    <xf numFmtId="165" fontId="14" fillId="0" borderId="67" xfId="85" applyNumberFormat="1" applyFont="1" applyBorder="1" applyAlignment="1">
      <alignment horizontal="right" wrapText="1"/>
    </xf>
    <xf numFmtId="165" fontId="84" fillId="0" borderId="20" xfId="85" applyNumberFormat="1" applyFont="1" applyBorder="1" applyAlignment="1">
      <alignment horizontal="right" vertical="top" wrapText="1"/>
    </xf>
    <xf numFmtId="165" fontId="84" fillId="0" borderId="61" xfId="0" applyNumberFormat="1" applyFont="1" applyBorder="1" applyAlignment="1">
      <alignment horizontal="right" vertical="top" wrapText="1"/>
    </xf>
    <xf numFmtId="0" fontId="90" fillId="3" borderId="15" xfId="0" applyFont="1" applyFill="1" applyBorder="1"/>
    <xf numFmtId="0" fontId="57" fillId="7" borderId="0" xfId="94" applyFont="1" applyFill="1" applyAlignment="1">
      <alignment horizontal="left" vertical="center" wrapText="1"/>
    </xf>
    <xf numFmtId="0" fontId="59" fillId="7" borderId="0" xfId="94" quotePrefix="1" applyFont="1" applyFill="1" applyAlignment="1">
      <alignment horizontal="left" vertical="center"/>
    </xf>
    <xf numFmtId="0" fontId="45" fillId="0" borderId="0" xfId="84"/>
    <xf numFmtId="0" fontId="91" fillId="0" borderId="0" xfId="96"/>
    <xf numFmtId="0" fontId="59" fillId="15" borderId="26" xfId="96" applyFont="1" applyFill="1" applyBorder="1"/>
    <xf numFmtId="0" fontId="91" fillId="14" borderId="0" xfId="96" applyFill="1"/>
    <xf numFmtId="0" fontId="60" fillId="7" borderId="0" xfId="94" applyFont="1" applyFill="1" applyAlignment="1">
      <alignment horizontal="left" vertical="center"/>
    </xf>
    <xf numFmtId="0" fontId="63" fillId="7" borderId="0" xfId="94" applyFont="1" applyFill="1" applyAlignment="1">
      <alignment horizontal="left" vertical="center"/>
    </xf>
    <xf numFmtId="0" fontId="91" fillId="0" borderId="0" xfId="96" applyAlignment="1">
      <alignment vertical="center"/>
    </xf>
    <xf numFmtId="0" fontId="91" fillId="0" borderId="0" xfId="96" quotePrefix="1" applyAlignment="1">
      <alignment vertical="center"/>
    </xf>
    <xf numFmtId="0" fontId="57" fillId="8" borderId="0" xfId="96" applyFont="1" applyFill="1"/>
    <xf numFmtId="0" fontId="57" fillId="7" borderId="0" xfId="96" applyFont="1" applyFill="1"/>
    <xf numFmtId="0" fontId="57" fillId="0" borderId="0" xfId="94" applyFont="1"/>
    <xf numFmtId="0" fontId="57" fillId="0" borderId="0" xfId="96" applyFont="1"/>
    <xf numFmtId="0" fontId="43" fillId="6" borderId="0" xfId="96" applyFont="1" applyFill="1"/>
    <xf numFmtId="0" fontId="91" fillId="6" borderId="0" xfId="96" applyFill="1"/>
    <xf numFmtId="0" fontId="45" fillId="6" borderId="0" xfId="96" applyFont="1" applyFill="1" applyProtection="1">
      <protection locked="0"/>
    </xf>
    <xf numFmtId="0" fontId="55" fillId="6" borderId="0" xfId="96" applyFont="1" applyFill="1"/>
    <xf numFmtId="0" fontId="52" fillId="6" borderId="0" xfId="96" applyFont="1" applyFill="1"/>
    <xf numFmtId="0" fontId="53" fillId="6" borderId="0" xfId="96" applyFont="1" applyFill="1"/>
    <xf numFmtId="0" fontId="54" fillId="6" borderId="0" xfId="96" applyFont="1" applyFill="1"/>
    <xf numFmtId="0" fontId="53" fillId="0" borderId="0" xfId="96" applyFont="1"/>
    <xf numFmtId="0" fontId="49" fillId="6" borderId="0" xfId="96" applyFont="1" applyFill="1" applyAlignment="1">
      <alignment horizontal="left" vertical="center"/>
    </xf>
    <xf numFmtId="0" fontId="51" fillId="6" borderId="0" xfId="96" applyFont="1" applyFill="1" applyAlignment="1">
      <alignment vertical="center"/>
    </xf>
    <xf numFmtId="0" fontId="48" fillId="7" borderId="22" xfId="96" applyFont="1" applyFill="1" applyBorder="1"/>
    <xf numFmtId="0" fontId="52" fillId="6" borderId="0" xfId="96" applyFont="1" applyFill="1" applyAlignment="1">
      <alignment vertical="center"/>
    </xf>
    <xf numFmtId="0" fontId="48" fillId="6" borderId="0" xfId="96" applyFont="1" applyFill="1"/>
    <xf numFmtId="0" fontId="49" fillId="6" borderId="0" xfId="96" applyFont="1" applyFill="1" applyAlignment="1">
      <alignment horizontal="right" vertical="center"/>
    </xf>
    <xf numFmtId="174" fontId="49" fillId="7" borderId="23" xfId="96" applyNumberFormat="1" applyFont="1" applyFill="1" applyBorder="1" applyAlignment="1">
      <alignment horizontal="right" vertical="center"/>
    </xf>
    <xf numFmtId="1" fontId="49" fillId="7" borderId="22" xfId="96" applyNumberFormat="1" applyFont="1" applyFill="1" applyBorder="1" applyAlignment="1">
      <alignment horizontal="right" vertical="center"/>
    </xf>
    <xf numFmtId="0" fontId="51" fillId="6" borderId="19" xfId="96" applyFont="1" applyFill="1" applyBorder="1" applyAlignment="1">
      <alignment vertical="center"/>
    </xf>
    <xf numFmtId="0" fontId="50" fillId="6" borderId="0" xfId="96" applyFont="1" applyFill="1" applyAlignment="1">
      <alignment horizontal="left" vertical="center"/>
    </xf>
    <xf numFmtId="0" fontId="91" fillId="5" borderId="0" xfId="96" applyFill="1"/>
    <xf numFmtId="4" fontId="91" fillId="5" borderId="0" xfId="96" applyNumberFormat="1" applyFill="1" applyAlignment="1">
      <alignment horizontal="left"/>
    </xf>
    <xf numFmtId="0" fontId="51" fillId="6" borderId="0" xfId="96" applyFont="1" applyFill="1" applyAlignment="1">
      <alignment horizontal="left" vertical="center"/>
    </xf>
    <xf numFmtId="0" fontId="49" fillId="7" borderId="22" xfId="96" applyFont="1" applyFill="1" applyBorder="1" applyAlignment="1">
      <alignment horizontal="left" vertical="center"/>
    </xf>
    <xf numFmtId="2" fontId="49" fillId="7" borderId="22" xfId="96" applyNumberFormat="1" applyFont="1" applyFill="1" applyBorder="1" applyAlignment="1">
      <alignment horizontal="right" vertical="center"/>
    </xf>
    <xf numFmtId="49" fontId="49" fillId="7" borderId="22" xfId="96" applyNumberFormat="1" applyFont="1" applyFill="1" applyBorder="1" applyAlignment="1" applyProtection="1">
      <alignment horizontal="right" vertical="center"/>
      <protection locked="0"/>
    </xf>
    <xf numFmtId="0" fontId="49" fillId="7" borderId="22" xfId="96" applyFont="1" applyFill="1" applyBorder="1" applyAlignment="1">
      <alignment horizontal="right" vertical="center"/>
    </xf>
    <xf numFmtId="168" fontId="49" fillId="7" borderId="22" xfId="96" applyNumberFormat="1" applyFont="1" applyFill="1" applyBorder="1" applyAlignment="1">
      <alignment horizontal="right" vertical="center"/>
    </xf>
    <xf numFmtId="3" fontId="49" fillId="7" borderId="22" xfId="96" applyNumberFormat="1" applyFont="1" applyFill="1" applyBorder="1" applyAlignment="1">
      <alignment horizontal="right" vertical="center"/>
    </xf>
    <xf numFmtId="0" fontId="49" fillId="6" borderId="0" xfId="96" applyFont="1" applyFill="1" applyAlignment="1" applyProtection="1">
      <alignment horizontal="left" vertical="center"/>
      <protection locked="0"/>
    </xf>
    <xf numFmtId="0" fontId="49" fillId="7" borderId="22" xfId="88" applyNumberFormat="1" applyFont="1" applyFill="1" applyBorder="1" applyAlignment="1" applyProtection="1">
      <alignment horizontal="left" vertical="center"/>
    </xf>
    <xf numFmtId="0" fontId="50" fillId="6" borderId="0" xfId="96" applyFont="1" applyFill="1" applyAlignment="1" applyProtection="1">
      <alignment horizontal="left" vertical="center"/>
      <protection locked="0"/>
    </xf>
    <xf numFmtId="0" fontId="49" fillId="6" borderId="0" xfId="96" applyFont="1" applyFill="1" applyAlignment="1">
      <alignment horizontal="left" vertical="center" indent="15"/>
    </xf>
    <xf numFmtId="0" fontId="91" fillId="5" borderId="0" xfId="96" applyFill="1" applyAlignment="1">
      <alignment wrapText="1"/>
    </xf>
    <xf numFmtId="0" fontId="70" fillId="12" borderId="0" xfId="96" applyFont="1" applyFill="1" applyAlignment="1">
      <alignment vertical="center"/>
    </xf>
    <xf numFmtId="0" fontId="62" fillId="12" borderId="0" xfId="96" applyFont="1" applyFill="1" applyAlignment="1">
      <alignment vertical="center"/>
    </xf>
    <xf numFmtId="0" fontId="69" fillId="12" borderId="0" xfId="96" applyFont="1" applyFill="1" applyAlignment="1">
      <alignment horizontal="left" vertical="center"/>
    </xf>
    <xf numFmtId="0" fontId="74" fillId="12" borderId="0" xfId="96" applyFont="1" applyFill="1" applyAlignment="1">
      <alignment horizontal="left" vertical="center"/>
    </xf>
    <xf numFmtId="0" fontId="62" fillId="0" borderId="0" xfId="96" applyFont="1"/>
    <xf numFmtId="0" fontId="57" fillId="12" borderId="0" xfId="96" applyFont="1" applyFill="1" applyAlignment="1">
      <alignment vertical="center"/>
    </xf>
    <xf numFmtId="0" fontId="71" fillId="12" borderId="0" xfId="96" applyFont="1" applyFill="1" applyAlignment="1">
      <alignment horizontal="left" vertical="center"/>
    </xf>
    <xf numFmtId="0" fontId="62" fillId="12" borderId="0" xfId="96" applyFont="1" applyFill="1" applyAlignment="1">
      <alignment horizontal="center" vertical="center"/>
    </xf>
    <xf numFmtId="0" fontId="71" fillId="6" borderId="28" xfId="96" applyFont="1" applyFill="1" applyBorder="1" applyAlignment="1">
      <alignment horizontal="center" vertical="center"/>
    </xf>
    <xf numFmtId="0" fontId="62" fillId="6" borderId="28" xfId="96" applyFont="1" applyFill="1" applyBorder="1" applyAlignment="1">
      <alignment vertical="center"/>
    </xf>
    <xf numFmtId="0" fontId="62" fillId="6" borderId="28" xfId="96" applyFont="1" applyFill="1" applyBorder="1" applyAlignment="1">
      <alignment horizontal="center" vertical="center"/>
    </xf>
    <xf numFmtId="0" fontId="71" fillId="6" borderId="28" xfId="96" applyFont="1" applyFill="1" applyBorder="1" applyAlignment="1">
      <alignment vertical="center"/>
    </xf>
    <xf numFmtId="0" fontId="62" fillId="6" borderId="28" xfId="96" applyFont="1" applyFill="1" applyBorder="1" applyAlignment="1">
      <alignment vertical="center" wrapText="1"/>
    </xf>
    <xf numFmtId="0" fontId="71" fillId="12" borderId="0" xfId="96" applyFont="1" applyFill="1" applyAlignment="1">
      <alignment vertical="center"/>
    </xf>
    <xf numFmtId="0" fontId="71" fillId="6" borderId="28" xfId="96" applyFont="1" applyFill="1" applyBorder="1" applyAlignment="1">
      <alignment horizontal="left" vertical="center"/>
    </xf>
    <xf numFmtId="49" fontId="62" fillId="6" borderId="28" xfId="96" applyNumberFormat="1" applyFont="1" applyFill="1" applyBorder="1" applyAlignment="1">
      <alignment horizontal="right" vertical="center"/>
    </xf>
    <xf numFmtId="0" fontId="62" fillId="6" borderId="28" xfId="96" applyFont="1" applyFill="1" applyBorder="1" applyAlignment="1">
      <alignment horizontal="right" vertical="center"/>
    </xf>
    <xf numFmtId="0" fontId="62" fillId="6" borderId="0" xfId="96" applyFont="1" applyFill="1" applyAlignment="1">
      <alignment horizontal="center" vertical="center"/>
    </xf>
    <xf numFmtId="172" fontId="62" fillId="6" borderId="28" xfId="88" applyNumberFormat="1" applyFont="1" applyFill="1" applyBorder="1" applyAlignment="1" applyProtection="1">
      <alignment vertical="center"/>
    </xf>
    <xf numFmtId="0" fontId="62" fillId="6" borderId="25" xfId="96" applyFont="1" applyFill="1" applyBorder="1" applyAlignment="1">
      <alignment vertical="center"/>
    </xf>
    <xf numFmtId="0" fontId="62" fillId="6" borderId="24" xfId="96" applyFont="1" applyFill="1" applyBorder="1" applyAlignment="1">
      <alignment vertical="center"/>
    </xf>
    <xf numFmtId="3" fontId="62" fillId="12" borderId="28" xfId="96" applyNumberFormat="1" applyFont="1" applyFill="1" applyBorder="1" applyAlignment="1">
      <alignment horizontal="center" vertical="center"/>
    </xf>
    <xf numFmtId="3" fontId="62" fillId="12" borderId="25" xfId="96" applyNumberFormat="1" applyFont="1" applyFill="1" applyBorder="1" applyAlignment="1">
      <alignment horizontal="center" vertical="center"/>
    </xf>
    <xf numFmtId="2" fontId="62" fillId="13" borderId="28" xfId="96" applyNumberFormat="1" applyFont="1" applyFill="1" applyBorder="1" applyAlignment="1" applyProtection="1">
      <alignment horizontal="center" vertical="center"/>
      <protection locked="0"/>
    </xf>
    <xf numFmtId="0" fontId="62" fillId="6" borderId="28" xfId="96" quotePrefix="1" applyFont="1" applyFill="1" applyBorder="1" applyAlignment="1">
      <alignment horizontal="right" vertical="center"/>
    </xf>
    <xf numFmtId="0" fontId="71" fillId="12" borderId="0" xfId="96" applyFont="1" applyFill="1" applyAlignment="1">
      <alignment horizontal="center" vertical="center"/>
    </xf>
    <xf numFmtId="1" fontId="71" fillId="6" borderId="28" xfId="96" applyNumberFormat="1" applyFont="1" applyFill="1" applyBorder="1" applyAlignment="1">
      <alignment vertical="center"/>
    </xf>
    <xf numFmtId="0" fontId="57" fillId="12" borderId="0" xfId="96" applyFont="1" applyFill="1" applyAlignment="1">
      <alignment horizontal="center" vertical="center"/>
    </xf>
    <xf numFmtId="0" fontId="62" fillId="12" borderId="0" xfId="96" applyFont="1" applyFill="1"/>
    <xf numFmtId="0" fontId="92" fillId="12" borderId="0" xfId="96" applyFont="1" applyFill="1"/>
    <xf numFmtId="2" fontId="62" fillId="12" borderId="43" xfId="96" applyNumberFormat="1" applyFont="1" applyFill="1" applyBorder="1" applyAlignment="1">
      <alignment horizontal="center" vertical="center"/>
    </xf>
    <xf numFmtId="0" fontId="57" fillId="12" borderId="0" xfId="96" applyFont="1" applyFill="1"/>
    <xf numFmtId="0" fontId="87" fillId="0" borderId="0" xfId="95" quotePrefix="1" applyFill="1" applyBorder="1" applyAlignment="1" applyProtection="1">
      <alignment horizontal="center" vertical="center"/>
      <protection locked="0"/>
    </xf>
    <xf numFmtId="0" fontId="92" fillId="12" borderId="0" xfId="96" applyFont="1" applyFill="1" applyAlignment="1">
      <alignment vertical="center"/>
    </xf>
    <xf numFmtId="0" fontId="62" fillId="12" borderId="0" xfId="96" applyFont="1" applyFill="1" applyAlignment="1">
      <alignment vertical="center" wrapText="1"/>
    </xf>
    <xf numFmtId="3" fontId="62" fillId="12" borderId="44" xfId="96" applyNumberFormat="1" applyFont="1" applyFill="1" applyBorder="1" applyAlignment="1">
      <alignment horizontal="center" vertical="center"/>
    </xf>
    <xf numFmtId="2" fontId="62" fillId="12" borderId="0" xfId="96" applyNumberFormat="1" applyFont="1" applyFill="1" applyAlignment="1">
      <alignment vertical="center"/>
    </xf>
    <xf numFmtId="9" fontId="62" fillId="12" borderId="0" xfId="96" applyNumberFormat="1" applyFont="1" applyFill="1" applyAlignment="1">
      <alignment vertical="center"/>
    </xf>
    <xf numFmtId="3" fontId="62" fillId="12" borderId="45" xfId="96" applyNumberFormat="1" applyFont="1" applyFill="1" applyBorder="1" applyAlignment="1">
      <alignment horizontal="center" vertical="center"/>
    </xf>
    <xf numFmtId="0" fontId="82" fillId="12" borderId="0" xfId="96" applyFont="1" applyFill="1" applyAlignment="1">
      <alignment vertical="center"/>
    </xf>
    <xf numFmtId="0" fontId="62" fillId="12" borderId="0" xfId="96" applyFont="1" applyFill="1" applyAlignment="1">
      <alignment horizontal="center" vertical="top"/>
    </xf>
    <xf numFmtId="0" fontId="62" fillId="12" borderId="0" xfId="96" applyFont="1" applyFill="1" applyAlignment="1">
      <alignment horizontal="left" vertical="center"/>
    </xf>
    <xf numFmtId="0" fontId="62" fillId="12" borderId="0" xfId="96" applyFont="1" applyFill="1" applyAlignment="1">
      <alignment horizontal="left" vertical="top"/>
    </xf>
    <xf numFmtId="0" fontId="62" fillId="12" borderId="0" xfId="96" applyFont="1" applyFill="1" applyAlignment="1">
      <alignment horizontal="left"/>
    </xf>
    <xf numFmtId="0" fontId="62" fillId="12" borderId="0" xfId="96" applyFont="1" applyFill="1" applyAlignment="1">
      <alignment horizontal="center"/>
    </xf>
    <xf numFmtId="2" fontId="57" fillId="12" borderId="0" xfId="96" applyNumberFormat="1" applyFont="1" applyFill="1"/>
    <xf numFmtId="0" fontId="70" fillId="12" borderId="0" xfId="96" applyFont="1" applyFill="1" applyAlignment="1">
      <alignment horizontal="center" vertical="center"/>
    </xf>
    <xf numFmtId="0" fontId="82" fillId="12" borderId="0" xfId="96" applyFont="1" applyFill="1" applyAlignment="1">
      <alignment horizontal="left" vertical="center"/>
    </xf>
    <xf numFmtId="0" fontId="62" fillId="13" borderId="0" xfId="96" applyFont="1" applyFill="1" applyAlignment="1" applyProtection="1">
      <alignment horizontal="center" vertical="center"/>
      <protection locked="0"/>
    </xf>
    <xf numFmtId="0" fontId="70" fillId="12" borderId="0" xfId="96" applyFont="1" applyFill="1" applyAlignment="1">
      <alignment horizontal="left" vertical="center"/>
    </xf>
    <xf numFmtId="2" fontId="70" fillId="12" borderId="0" xfId="96" applyNumberFormat="1" applyFont="1" applyFill="1" applyAlignment="1">
      <alignment horizontal="left" vertical="center"/>
    </xf>
    <xf numFmtId="2" fontId="62" fillId="12" borderId="0" xfId="96" applyNumberFormat="1" applyFont="1" applyFill="1" applyAlignment="1">
      <alignment horizontal="left" vertical="center"/>
    </xf>
    <xf numFmtId="49" fontId="62" fillId="12" borderId="0" xfId="96" applyNumberFormat="1" applyFont="1" applyFill="1" applyAlignment="1">
      <alignment horizontal="center"/>
    </xf>
    <xf numFmtId="2" fontId="71" fillId="12" borderId="0" xfId="96" applyNumberFormat="1" applyFont="1" applyFill="1" applyAlignment="1">
      <alignment horizontal="left" vertical="center"/>
    </xf>
    <xf numFmtId="0" fontId="71" fillId="6" borderId="0" xfId="96" applyFont="1" applyFill="1"/>
    <xf numFmtId="0" fontId="62" fillId="6" borderId="0" xfId="96" applyFont="1" applyFill="1"/>
    <xf numFmtId="0" fontId="57" fillId="6" borderId="0" xfId="96" applyFont="1" applyFill="1"/>
    <xf numFmtId="0" fontId="57" fillId="6" borderId="0" xfId="96" applyFont="1" applyFill="1" applyAlignment="1">
      <alignment horizontal="center"/>
    </xf>
    <xf numFmtId="0" fontId="59" fillId="12" borderId="0" xfId="96" applyFont="1" applyFill="1"/>
    <xf numFmtId="0" fontId="94" fillId="18" borderId="84" xfId="96" applyFont="1" applyFill="1" applyBorder="1" applyAlignment="1">
      <alignment vertical="top" wrapText="1"/>
    </xf>
    <xf numFmtId="0" fontId="62" fillId="6" borderId="88" xfId="96" applyFont="1" applyFill="1" applyBorder="1" applyAlignment="1">
      <alignment vertical="top" wrapText="1"/>
    </xf>
    <xf numFmtId="0" fontId="57" fillId="12" borderId="0" xfId="96" applyFont="1" applyFill="1" applyAlignment="1">
      <alignment horizontal="center"/>
    </xf>
    <xf numFmtId="0" fontId="62" fillId="6" borderId="29" xfId="96" applyFont="1" applyFill="1" applyBorder="1" applyAlignment="1">
      <alignment horizontal="center" vertical="center"/>
    </xf>
    <xf numFmtId="49" fontId="62" fillId="12" borderId="29" xfId="96" applyNumberFormat="1" applyFont="1" applyFill="1" applyBorder="1" applyAlignment="1">
      <alignment horizontal="center" vertical="center"/>
    </xf>
    <xf numFmtId="49" fontId="62" fillId="7" borderId="29" xfId="96" applyNumberFormat="1" applyFont="1" applyFill="1" applyBorder="1" applyAlignment="1">
      <alignment horizontal="center" vertical="center"/>
    </xf>
    <xf numFmtId="0" fontId="62" fillId="6" borderId="89" xfId="96" applyFont="1" applyFill="1" applyBorder="1" applyAlignment="1">
      <alignment horizontal="center" vertical="center"/>
    </xf>
    <xf numFmtId="0" fontId="71" fillId="17" borderId="0" xfId="96" applyFont="1" applyFill="1" applyAlignment="1">
      <alignment horizontal="center" vertical="center" wrapText="1"/>
    </xf>
    <xf numFmtId="0" fontId="71" fillId="17" borderId="0" xfId="96" applyFont="1" applyFill="1" applyAlignment="1">
      <alignment horizontal="center" vertical="center"/>
    </xf>
    <xf numFmtId="3" fontId="62" fillId="13" borderId="29" xfId="96" applyNumberFormat="1" applyFont="1" applyFill="1" applyBorder="1" applyAlignment="1" applyProtection="1">
      <alignment horizontal="center" vertical="center" shrinkToFit="1"/>
      <protection locked="0"/>
    </xf>
    <xf numFmtId="3" fontId="62" fillId="12" borderId="29" xfId="96" applyNumberFormat="1" applyFont="1" applyFill="1" applyBorder="1" applyAlignment="1">
      <alignment horizontal="center" vertical="center" shrinkToFit="1"/>
    </xf>
    <xf numFmtId="0" fontId="79" fillId="6" borderId="29" xfId="96" applyFont="1" applyFill="1" applyBorder="1" applyAlignment="1">
      <alignment horizontal="left" vertical="center" wrapText="1"/>
    </xf>
    <xf numFmtId="0" fontId="78" fillId="6" borderId="29" xfId="96" applyFont="1" applyFill="1" applyBorder="1" applyAlignment="1">
      <alignment horizontal="left" vertical="center"/>
    </xf>
    <xf numFmtId="2" fontId="62" fillId="12" borderId="29" xfId="96" applyNumberFormat="1" applyFont="1" applyFill="1" applyBorder="1" applyAlignment="1">
      <alignment horizontal="center" vertical="center" shrinkToFit="1"/>
    </xf>
    <xf numFmtId="0" fontId="79" fillId="6" borderId="29" xfId="96" applyFont="1" applyFill="1" applyBorder="1" applyAlignment="1">
      <alignment horizontal="left" vertical="center"/>
    </xf>
    <xf numFmtId="0" fontId="79" fillId="6" borderId="90" xfId="96" applyFont="1" applyFill="1" applyBorder="1" applyAlignment="1">
      <alignment horizontal="center" vertical="center" wrapText="1"/>
    </xf>
    <xf numFmtId="0" fontId="79" fillId="6" borderId="90" xfId="96" quotePrefix="1" applyFont="1" applyFill="1" applyBorder="1" applyAlignment="1">
      <alignment horizontal="center" vertical="center" wrapText="1"/>
    </xf>
    <xf numFmtId="0" fontId="62" fillId="13" borderId="29" xfId="96" applyFont="1" applyFill="1" applyBorder="1" applyAlignment="1" applyProtection="1">
      <alignment horizontal="center" vertical="center" shrinkToFit="1"/>
      <protection locked="0"/>
    </xf>
    <xf numFmtId="3" fontId="62" fillId="12" borderId="29" xfId="96" applyNumberFormat="1" applyFont="1" applyFill="1" applyBorder="1" applyAlignment="1">
      <alignment horizontal="center" vertical="center"/>
    </xf>
    <xf numFmtId="2" fontId="62" fillId="12" borderId="29" xfId="96" applyNumberFormat="1" applyFont="1" applyFill="1" applyBorder="1" applyAlignment="1">
      <alignment horizontal="center" vertical="center"/>
    </xf>
    <xf numFmtId="6" fontId="84" fillId="0" borderId="13" xfId="85" applyNumberFormat="1" applyFont="1" applyBorder="1" applyAlignment="1">
      <alignment vertical="top" wrapText="1"/>
    </xf>
    <xf numFmtId="0" fontId="14" fillId="0" borderId="11" xfId="0" applyFont="1" applyBorder="1" applyAlignment="1">
      <alignment vertical="top" wrapText="1"/>
    </xf>
    <xf numFmtId="8" fontId="62" fillId="0" borderId="40" xfId="84" applyNumberFormat="1" applyFont="1" applyBorder="1" applyAlignment="1">
      <alignment horizontal="center" vertical="top" wrapText="1"/>
    </xf>
    <xf numFmtId="0" fontId="62" fillId="0" borderId="39" xfId="84" applyFont="1" applyBorder="1" applyAlignment="1">
      <alignment vertical="top" wrapText="1"/>
    </xf>
    <xf numFmtId="0" fontId="71" fillId="9" borderId="40" xfId="84" applyFont="1" applyFill="1" applyBorder="1" applyAlignment="1">
      <alignment horizontal="center" vertical="top" wrapText="1"/>
    </xf>
    <xf numFmtId="0" fontId="71" fillId="9" borderId="21" xfId="84" applyFont="1" applyFill="1" applyBorder="1" applyAlignment="1">
      <alignment horizontal="center" vertical="top" wrapText="1"/>
    </xf>
    <xf numFmtId="9" fontId="0" fillId="0" borderId="0" xfId="0" applyNumberFormat="1"/>
    <xf numFmtId="1" fontId="0" fillId="0" borderId="0" xfId="0" applyNumberFormat="1"/>
    <xf numFmtId="43" fontId="62" fillId="12" borderId="0" xfId="82" applyFont="1" applyFill="1" applyAlignment="1">
      <alignment horizontal="left"/>
    </xf>
    <xf numFmtId="172" fontId="62" fillId="12" borderId="0" xfId="96" applyNumberFormat="1" applyFont="1" applyFill="1" applyAlignment="1">
      <alignment vertical="center"/>
    </xf>
    <xf numFmtId="0" fontId="57" fillId="12" borderId="0" xfId="0" applyFont="1" applyFill="1"/>
    <xf numFmtId="172" fontId="49" fillId="7" borderId="22" xfId="82" applyNumberFormat="1" applyFont="1" applyFill="1" applyBorder="1" applyAlignment="1" applyProtection="1">
      <alignment horizontal="right" vertical="center"/>
    </xf>
    <xf numFmtId="172" fontId="49" fillId="7" borderId="22" xfId="82" applyNumberFormat="1" applyFont="1" applyFill="1" applyBorder="1" applyAlignment="1">
      <alignment horizontal="right" vertical="center"/>
    </xf>
    <xf numFmtId="172" fontId="91" fillId="6" borderId="0" xfId="96" applyNumberFormat="1" applyFill="1"/>
    <xf numFmtId="0" fontId="62" fillId="17" borderId="0" xfId="96" applyFont="1" applyFill="1" applyAlignment="1">
      <alignment horizontal="center" vertical="center"/>
    </xf>
    <xf numFmtId="0" fontId="62" fillId="17" borderId="0" xfId="96" applyFont="1" applyFill="1" applyAlignment="1">
      <alignment vertical="center"/>
    </xf>
    <xf numFmtId="0" fontId="62" fillId="17" borderId="0" xfId="96" applyFont="1" applyFill="1" applyAlignment="1">
      <alignment horizontal="left" vertical="center"/>
    </xf>
    <xf numFmtId="0" fontId="71" fillId="17" borderId="0" xfId="96" applyFont="1" applyFill="1" applyAlignment="1">
      <alignment vertical="center"/>
    </xf>
    <xf numFmtId="0" fontId="62" fillId="17" borderId="0" xfId="96" applyFont="1" applyFill="1" applyAlignment="1">
      <alignment horizontal="right" vertical="center"/>
    </xf>
    <xf numFmtId="0" fontId="77" fillId="16" borderId="95" xfId="96" applyFont="1" applyFill="1" applyBorder="1" applyAlignment="1">
      <alignment horizontal="center" vertical="center" wrapText="1"/>
    </xf>
    <xf numFmtId="0" fontId="62" fillId="12" borderId="95" xfId="96" applyFont="1" applyFill="1" applyBorder="1" applyAlignment="1">
      <alignment horizontal="center" vertical="center"/>
    </xf>
    <xf numFmtId="3" fontId="62" fillId="13" borderId="95" xfId="96" applyNumberFormat="1" applyFont="1" applyFill="1" applyBorder="1" applyAlignment="1" applyProtection="1">
      <alignment horizontal="center" vertical="center"/>
      <protection locked="0"/>
    </xf>
    <xf numFmtId="2" fontId="62" fillId="12" borderId="95" xfId="96" applyNumberFormat="1" applyFont="1" applyFill="1" applyBorder="1" applyAlignment="1">
      <alignment horizontal="center" vertical="center"/>
    </xf>
    <xf numFmtId="3" fontId="62" fillId="12" borderId="95" xfId="96" applyNumberFormat="1" applyFont="1" applyFill="1" applyBorder="1" applyAlignment="1">
      <alignment horizontal="center" vertical="center"/>
    </xf>
    <xf numFmtId="0" fontId="71" fillId="17" borderId="95" xfId="96" applyFont="1" applyFill="1" applyBorder="1" applyAlignment="1">
      <alignment vertical="center"/>
    </xf>
    <xf numFmtId="0" fontId="70" fillId="17" borderId="0" xfId="96" applyFont="1" applyFill="1" applyAlignment="1">
      <alignment vertical="center"/>
    </xf>
    <xf numFmtId="0" fontId="62" fillId="17" borderId="0" xfId="96" applyFont="1" applyFill="1" applyAlignment="1">
      <alignment vertical="center" wrapText="1"/>
    </xf>
    <xf numFmtId="0" fontId="62" fillId="17" borderId="95" xfId="96" applyFont="1" applyFill="1" applyBorder="1" applyAlignment="1">
      <alignment vertical="center"/>
    </xf>
    <xf numFmtId="0" fontId="62" fillId="17" borderId="95" xfId="96" quotePrefix="1" applyFont="1" applyFill="1" applyBorder="1" applyAlignment="1">
      <alignment horizontal="right" vertical="center"/>
    </xf>
    <xf numFmtId="17" fontId="62" fillId="12" borderId="95" xfId="96" applyNumberFormat="1" applyFont="1" applyFill="1" applyBorder="1" applyAlignment="1">
      <alignment horizontal="right" vertical="center"/>
    </xf>
    <xf numFmtId="1" fontId="62" fillId="12" borderId="95" xfId="96" quotePrefix="1" applyNumberFormat="1" applyFont="1" applyFill="1" applyBorder="1" applyAlignment="1">
      <alignment horizontal="left" vertical="center"/>
    </xf>
    <xf numFmtId="2" fontId="62" fillId="17" borderId="0" xfId="96" applyNumberFormat="1" applyFont="1" applyFill="1" applyAlignment="1">
      <alignment horizontal="left" vertical="center"/>
    </xf>
    <xf numFmtId="0" fontId="62" fillId="17" borderId="0" xfId="96" applyFont="1" applyFill="1" applyAlignment="1">
      <alignment horizontal="center" vertical="top"/>
    </xf>
    <xf numFmtId="49" fontId="62" fillId="17" borderId="0" xfId="96" applyNumberFormat="1" applyFont="1" applyFill="1" applyAlignment="1">
      <alignment horizontal="left"/>
    </xf>
    <xf numFmtId="0" fontId="71" fillId="17" borderId="0" xfId="96" applyFont="1" applyFill="1" applyAlignment="1">
      <alignment horizontal="left" vertical="center"/>
    </xf>
    <xf numFmtId="2" fontId="71" fillId="17" borderId="0" xfId="96" applyNumberFormat="1" applyFont="1" applyFill="1" applyAlignment="1">
      <alignment horizontal="left" vertical="center"/>
    </xf>
    <xf numFmtId="2" fontId="71" fillId="17" borderId="0" xfId="96" applyNumberFormat="1" applyFont="1" applyFill="1" applyAlignment="1">
      <alignment horizontal="center" vertical="center"/>
    </xf>
    <xf numFmtId="0" fontId="62" fillId="17" borderId="95" xfId="96" applyFont="1" applyFill="1" applyBorder="1" applyAlignment="1">
      <alignment horizontal="left" vertical="center"/>
    </xf>
    <xf numFmtId="0" fontId="62" fillId="7" borderId="95" xfId="96" applyFont="1" applyFill="1" applyBorder="1" applyAlignment="1">
      <alignment horizontal="center" vertical="center"/>
    </xf>
    <xf numFmtId="2" fontId="62" fillId="13" borderId="95" xfId="96" applyNumberFormat="1" applyFont="1" applyFill="1" applyBorder="1" applyAlignment="1" applyProtection="1">
      <alignment horizontal="center" vertical="center"/>
      <protection locked="0"/>
    </xf>
    <xf numFmtId="0" fontId="71" fillId="17" borderId="95" xfId="96" applyFont="1" applyFill="1" applyBorder="1" applyAlignment="1">
      <alignment horizontal="left" vertical="center"/>
    </xf>
    <xf numFmtId="0" fontId="62" fillId="17" borderId="95" xfId="96" applyFont="1" applyFill="1" applyBorder="1" applyAlignment="1">
      <alignment horizontal="right" vertical="center"/>
    </xf>
    <xf numFmtId="2" fontId="62" fillId="17" borderId="95" xfId="96" applyNumberFormat="1" applyFont="1" applyFill="1" applyBorder="1" applyAlignment="1">
      <alignment horizontal="left" vertical="center"/>
    </xf>
    <xf numFmtId="2" fontId="62" fillId="17" borderId="95" xfId="96" applyNumberFormat="1" applyFont="1" applyFill="1" applyBorder="1" applyAlignment="1">
      <alignment horizontal="right" vertical="center"/>
    </xf>
    <xf numFmtId="2" fontId="62" fillId="17" borderId="0" xfId="96" applyNumberFormat="1" applyFont="1" applyFill="1" applyAlignment="1">
      <alignment horizontal="center" vertical="center"/>
    </xf>
    <xf numFmtId="0" fontId="62" fillId="17" borderId="42" xfId="96" applyFont="1" applyFill="1" applyBorder="1" applyAlignment="1">
      <alignment horizontal="center" vertical="center"/>
    </xf>
    <xf numFmtId="0" fontId="62" fillId="17" borderId="42" xfId="96" applyFont="1" applyFill="1" applyBorder="1" applyAlignment="1">
      <alignment horizontal="left" vertical="center"/>
    </xf>
    <xf numFmtId="0" fontId="62" fillId="17" borderId="42" xfId="96" applyFont="1" applyFill="1" applyBorder="1" applyAlignment="1">
      <alignment horizontal="right" vertical="center"/>
    </xf>
    <xf numFmtId="0" fontId="71" fillId="17" borderId="42" xfId="96" applyFont="1" applyFill="1" applyBorder="1" applyAlignment="1">
      <alignment horizontal="center" vertical="center"/>
    </xf>
    <xf numFmtId="0" fontId="71" fillId="17" borderId="0" xfId="96" applyFont="1" applyFill="1" applyAlignment="1">
      <alignment horizontal="right" vertical="center"/>
    </xf>
    <xf numFmtId="171" fontId="62" fillId="17" borderId="0" xfId="96" applyNumberFormat="1" applyFont="1" applyFill="1" applyAlignment="1">
      <alignment horizontal="center" vertical="center"/>
    </xf>
    <xf numFmtId="49" fontId="62" fillId="17" borderId="0" xfId="96" applyNumberFormat="1" applyFont="1" applyFill="1" applyAlignment="1">
      <alignment horizontal="right" vertical="center"/>
    </xf>
    <xf numFmtId="10" fontId="62" fillId="13" borderId="0" xfId="96" applyNumberFormat="1" applyFont="1" applyFill="1" applyAlignment="1" applyProtection="1">
      <alignment horizontal="center" vertical="center"/>
      <protection locked="0"/>
    </xf>
    <xf numFmtId="1" fontId="62" fillId="13" borderId="95" xfId="96" applyNumberFormat="1" applyFont="1" applyFill="1" applyBorder="1" applyAlignment="1" applyProtection="1">
      <alignment horizontal="center" vertical="center"/>
      <protection locked="0"/>
    </xf>
    <xf numFmtId="0" fontId="62" fillId="17" borderId="29" xfId="96" applyFont="1" applyFill="1" applyBorder="1" applyAlignment="1">
      <alignment horizontal="left" vertical="center"/>
    </xf>
    <xf numFmtId="0" fontId="62" fillId="17" borderId="29" xfId="96" applyFont="1" applyFill="1" applyBorder="1" applyAlignment="1">
      <alignment horizontal="center" vertical="center"/>
    </xf>
    <xf numFmtId="0" fontId="41" fillId="0" borderId="96" xfId="0" quotePrefix="1" applyFont="1" applyBorder="1" applyAlignment="1">
      <alignment horizontal="left"/>
    </xf>
    <xf numFmtId="0" fontId="18" fillId="0" borderId="97" xfId="0" applyFont="1" applyBorder="1"/>
    <xf numFmtId="0" fontId="10" fillId="0" borderId="98" xfId="0" applyFont="1" applyBorder="1"/>
    <xf numFmtId="0" fontId="10" fillId="0" borderId="21" xfId="0" applyFont="1" applyBorder="1"/>
    <xf numFmtId="0" fontId="84" fillId="0" borderId="100" xfId="0" applyFont="1" applyBorder="1" applyAlignment="1">
      <alignment wrapText="1"/>
    </xf>
    <xf numFmtId="0" fontId="14" fillId="0" borderId="100" xfId="0" applyFont="1" applyBorder="1" applyAlignment="1">
      <alignment horizontal="center" wrapText="1"/>
    </xf>
    <xf numFmtId="165" fontId="14" fillId="0" borderId="101" xfId="85" applyNumberFormat="1" applyFont="1" applyBorder="1" applyAlignment="1">
      <alignment horizontal="right" wrapText="1"/>
    </xf>
    <xf numFmtId="0" fontId="74" fillId="0" borderId="0" xfId="96" applyFont="1" applyAlignment="1">
      <alignment horizontal="left" vertical="center"/>
    </xf>
    <xf numFmtId="0" fontId="0" fillId="0" borderId="0" xfId="0" applyAlignment="1">
      <alignment horizontal="left"/>
    </xf>
    <xf numFmtId="0" fontId="95" fillId="0" borderId="0" xfId="92" applyFont="1"/>
    <xf numFmtId="2" fontId="96" fillId="17" borderId="0" xfId="96" applyNumberFormat="1" applyFont="1" applyFill="1" applyAlignment="1">
      <alignment horizontal="left" vertical="center"/>
    </xf>
    <xf numFmtId="3" fontId="96" fillId="12" borderId="95" xfId="96" applyNumberFormat="1" applyFont="1" applyFill="1" applyBorder="1" applyAlignment="1">
      <alignment horizontal="center" vertical="center"/>
    </xf>
    <xf numFmtId="0" fontId="45" fillId="19" borderId="0" xfId="84" applyFill="1" applyAlignment="1">
      <alignment wrapText="1"/>
    </xf>
    <xf numFmtId="0" fontId="45" fillId="19" borderId="0" xfId="84" applyFill="1"/>
    <xf numFmtId="166" fontId="14" fillId="0" borderId="62" xfId="0" applyNumberFormat="1" applyFont="1" applyBorder="1" applyAlignment="1">
      <alignment horizontal="right" vertical="top" wrapText="1"/>
    </xf>
    <xf numFmtId="0" fontId="62" fillId="6" borderId="28" xfId="96" applyFont="1" applyFill="1" applyBorder="1" applyAlignment="1">
      <alignment horizontal="left" vertical="center"/>
    </xf>
    <xf numFmtId="0" fontId="62" fillId="6" borderId="78" xfId="96" applyFont="1" applyFill="1" applyBorder="1" applyAlignment="1">
      <alignment horizontal="left" vertical="center" wrapText="1"/>
    </xf>
    <xf numFmtId="1" fontId="71" fillId="6" borderId="102" xfId="96" applyNumberFormat="1" applyFont="1" applyFill="1" applyBorder="1" applyAlignment="1">
      <alignment vertical="center"/>
    </xf>
    <xf numFmtId="0" fontId="0" fillId="0" borderId="0" xfId="0" quotePrefix="1"/>
    <xf numFmtId="0" fontId="11" fillId="0" borderId="52" xfId="0" applyFont="1" applyBorder="1" applyAlignment="1" applyProtection="1">
      <alignment horizontal="left" vertical="top"/>
      <protection locked="0"/>
    </xf>
    <xf numFmtId="0" fontId="14" fillId="0" borderId="5" xfId="0" applyFont="1" applyBorder="1" applyAlignment="1" applyProtection="1">
      <alignment wrapText="1"/>
      <protection locked="0"/>
    </xf>
    <xf numFmtId="1" fontId="14" fillId="0" borderId="5" xfId="0" applyNumberFormat="1" applyFont="1" applyBorder="1" applyAlignment="1" applyProtection="1">
      <alignment wrapText="1"/>
      <protection locked="0"/>
    </xf>
    <xf numFmtId="165" fontId="14" fillId="0" borderId="61" xfId="85" applyNumberFormat="1" applyFont="1" applyBorder="1" applyAlignment="1" applyProtection="1">
      <alignment horizontal="right" wrapText="1"/>
      <protection locked="0"/>
    </xf>
    <xf numFmtId="0" fontId="14" fillId="0" borderId="66" xfId="0" applyFont="1" applyBorder="1" applyAlignment="1" applyProtection="1">
      <alignment wrapText="1"/>
      <protection locked="0"/>
    </xf>
    <xf numFmtId="0" fontId="14" fillId="0" borderId="100" xfId="0" applyFont="1" applyBorder="1" applyAlignment="1" applyProtection="1">
      <alignment wrapText="1"/>
      <protection locked="0"/>
    </xf>
    <xf numFmtId="165" fontId="14" fillId="0" borderId="67" xfId="85" applyNumberFormat="1" applyFont="1" applyBorder="1" applyAlignment="1" applyProtection="1">
      <alignment horizontal="right" wrapText="1"/>
      <protection locked="0"/>
    </xf>
    <xf numFmtId="0" fontId="21" fillId="7" borderId="0" xfId="97" applyFill="1"/>
    <xf numFmtId="1" fontId="71" fillId="6" borderId="25" xfId="96" applyNumberFormat="1" applyFont="1" applyFill="1" applyBorder="1" applyAlignment="1">
      <alignment vertical="center" wrapText="1"/>
    </xf>
    <xf numFmtId="167" fontId="62" fillId="7" borderId="95" xfId="96" applyNumberFormat="1" applyFont="1" applyFill="1" applyBorder="1" applyAlignment="1">
      <alignment horizontal="center" vertical="center"/>
    </xf>
    <xf numFmtId="4" fontId="62" fillId="12" borderId="95" xfId="96" applyNumberFormat="1" applyFont="1" applyFill="1" applyBorder="1" applyAlignment="1">
      <alignment horizontal="center" vertical="center"/>
    </xf>
    <xf numFmtId="3" fontId="62" fillId="12" borderId="95" xfId="96" applyNumberFormat="1" applyFont="1" applyFill="1" applyBorder="1" applyAlignment="1" applyProtection="1">
      <alignment horizontal="center" vertical="center"/>
      <protection locked="0"/>
    </xf>
    <xf numFmtId="9" fontId="97" fillId="0" borderId="0" xfId="84" applyNumberFormat="1" applyFont="1"/>
    <xf numFmtId="0" fontId="97" fillId="0" borderId="0" xfId="84" applyFont="1"/>
    <xf numFmtId="0" fontId="45" fillId="0" borderId="0" xfId="92" applyFont="1"/>
    <xf numFmtId="173" fontId="45" fillId="0" borderId="0" xfId="92" applyNumberFormat="1" applyFont="1"/>
    <xf numFmtId="0" fontId="45" fillId="0" borderId="46" xfId="84" applyBorder="1" applyAlignment="1">
      <alignment vertical="center"/>
    </xf>
    <xf numFmtId="0" fontId="45" fillId="0" borderId="47" xfId="84" applyBorder="1" applyAlignment="1">
      <alignment vertical="center"/>
    </xf>
    <xf numFmtId="2" fontId="45" fillId="0" borderId="0" xfId="84" applyNumberFormat="1"/>
    <xf numFmtId="0" fontId="16" fillId="2" borderId="68" xfId="0" applyFont="1" applyFill="1" applyBorder="1" applyAlignment="1">
      <alignment vertical="center"/>
    </xf>
    <xf numFmtId="0" fontId="17" fillId="2" borderId="69" xfId="0" applyFont="1" applyFill="1" applyBorder="1" applyAlignment="1">
      <alignment vertical="center"/>
    </xf>
    <xf numFmtId="0" fontId="17" fillId="2" borderId="70" xfId="0" applyFont="1" applyFill="1" applyBorder="1" applyAlignment="1">
      <alignment vertical="center"/>
    </xf>
    <xf numFmtId="0" fontId="11" fillId="0" borderId="53" xfId="0" applyFont="1" applyBorder="1" applyAlignment="1">
      <alignment horizontal="left" vertical="center" wrapText="1"/>
    </xf>
    <xf numFmtId="0" fontId="11" fillId="0" borderId="12" xfId="0" applyFont="1" applyBorder="1" applyAlignment="1">
      <alignment horizontal="left" vertical="center" wrapText="1"/>
    </xf>
    <xf numFmtId="0" fontId="14" fillId="0" borderId="55" xfId="85" applyFont="1" applyBorder="1" applyAlignment="1">
      <alignment horizontal="left" vertical="top" wrapText="1"/>
    </xf>
    <xf numFmtId="0" fontId="14" fillId="0" borderId="2" xfId="85" applyFont="1" applyBorder="1" applyAlignment="1">
      <alignment horizontal="left" vertical="top" wrapText="1"/>
    </xf>
    <xf numFmtId="0" fontId="14" fillId="0" borderId="1" xfId="0" applyFont="1" applyBorder="1" applyAlignment="1" applyProtection="1">
      <alignment horizontal="left" vertical="top" wrapText="1"/>
      <protection locked="0"/>
    </xf>
    <xf numFmtId="0" fontId="14" fillId="0" borderId="2" xfId="0" applyFont="1" applyBorder="1" applyAlignment="1" applyProtection="1">
      <alignment horizontal="left" vertical="top" wrapText="1"/>
      <protection locked="0"/>
    </xf>
    <xf numFmtId="0" fontId="11" fillId="0" borderId="11" xfId="0" applyFont="1" applyBorder="1" applyAlignment="1">
      <alignment horizontal="left" vertical="center"/>
    </xf>
    <xf numFmtId="0" fontId="11" fillId="0" borderId="12" xfId="0" applyFont="1" applyBorder="1" applyAlignment="1">
      <alignment horizontal="left" vertical="center"/>
    </xf>
    <xf numFmtId="0" fontId="11" fillId="0" borderId="54" xfId="0" applyFont="1" applyBorder="1" applyAlignment="1">
      <alignment horizontal="left" vertical="center"/>
    </xf>
    <xf numFmtId="0" fontId="14" fillId="0" borderId="56" xfId="0" applyFont="1" applyBorder="1" applyAlignment="1" applyProtection="1">
      <alignment horizontal="left" vertical="top" wrapText="1"/>
      <protection locked="0"/>
    </xf>
    <xf numFmtId="0" fontId="14" fillId="0" borderId="1" xfId="0" applyFont="1" applyBorder="1" applyAlignment="1" applyProtection="1">
      <alignment horizontal="left" vertical="center" wrapText="1"/>
      <protection locked="0"/>
    </xf>
    <xf numFmtId="0" fontId="14" fillId="0" borderId="56" xfId="0" applyFont="1" applyBorder="1" applyAlignment="1" applyProtection="1">
      <alignment horizontal="left" vertical="center" wrapText="1"/>
      <protection locked="0"/>
    </xf>
    <xf numFmtId="0" fontId="27" fillId="0" borderId="64" xfId="0" applyFont="1" applyBorder="1" applyAlignment="1">
      <alignment wrapText="1"/>
    </xf>
    <xf numFmtId="0" fontId="27" fillId="0" borderId="7" xfId="0" applyFont="1" applyBorder="1" applyAlignment="1">
      <alignment wrapText="1"/>
    </xf>
    <xf numFmtId="0" fontId="11" fillId="0" borderId="3" xfId="0" applyFont="1" applyBorder="1" applyAlignment="1">
      <alignment horizontal="left" vertical="top" wrapText="1"/>
    </xf>
    <xf numFmtId="0" fontId="11" fillId="0" borderId="8" xfId="0" applyFont="1" applyBorder="1" applyAlignment="1">
      <alignment horizontal="left" vertical="top" wrapText="1"/>
    </xf>
    <xf numFmtId="0" fontId="11" fillId="0" borderId="60" xfId="0" applyFont="1" applyBorder="1" applyAlignment="1">
      <alignment horizontal="left" vertical="top" wrapText="1"/>
    </xf>
    <xf numFmtId="0" fontId="11" fillId="0" borderId="59" xfId="0" applyFont="1" applyBorder="1" applyAlignment="1">
      <alignment vertical="top"/>
    </xf>
    <xf numFmtId="0" fontId="11" fillId="0" borderId="8" xfId="0" applyFont="1" applyBorder="1" applyAlignment="1">
      <alignment vertical="top"/>
    </xf>
    <xf numFmtId="0" fontId="11" fillId="0" borderId="4" xfId="0" applyFont="1" applyBorder="1" applyAlignment="1">
      <alignment vertical="top"/>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53" xfId="0" applyFont="1" applyBorder="1" applyAlignment="1">
      <alignment vertical="top" wrapText="1"/>
    </xf>
    <xf numFmtId="0" fontId="14" fillId="0" borderId="9" xfId="0" applyFont="1" applyBorder="1" applyAlignment="1">
      <alignment vertical="top" wrapText="1"/>
    </xf>
    <xf numFmtId="0" fontId="14" fillId="0" borderId="12" xfId="0" applyFont="1" applyBorder="1" applyAlignment="1">
      <alignment vertical="top" wrapText="1"/>
    </xf>
    <xf numFmtId="0" fontId="14" fillId="0" borderId="55" xfId="0" applyFont="1" applyBorder="1" applyAlignment="1">
      <alignment vertical="top" wrapText="1"/>
    </xf>
    <xf numFmtId="0" fontId="14" fillId="0" borderId="0" xfId="0" applyFont="1" applyAlignment="1">
      <alignment vertical="top" wrapText="1"/>
    </xf>
    <xf numFmtId="0" fontId="14" fillId="0" borderId="59" xfId="0" applyFont="1" applyBorder="1" applyAlignment="1">
      <alignment vertical="top" wrapText="1"/>
    </xf>
    <xf numFmtId="0" fontId="14" fillId="0" borderId="8" xfId="0" applyFont="1" applyBorder="1" applyAlignment="1">
      <alignment vertical="top" wrapText="1"/>
    </xf>
    <xf numFmtId="0" fontId="14" fillId="0" borderId="16" xfId="0" applyFont="1" applyBorder="1" applyAlignment="1">
      <alignment horizontal="left" vertical="top" wrapText="1"/>
    </xf>
    <xf numFmtId="0" fontId="14" fillId="0" borderId="18" xfId="0" applyFont="1" applyBorder="1" applyAlignment="1">
      <alignment horizontal="left" vertical="top" wrapText="1"/>
    </xf>
    <xf numFmtId="0" fontId="14" fillId="0" borderId="12" xfId="0" applyFont="1" applyBorder="1" applyAlignment="1">
      <alignment horizontal="left" vertical="top" wrapText="1"/>
    </xf>
    <xf numFmtId="0" fontId="14" fillId="0" borderId="13" xfId="0" applyFont="1" applyBorder="1" applyAlignment="1">
      <alignment horizontal="left" vertical="top" wrapText="1"/>
    </xf>
    <xf numFmtId="0" fontId="11" fillId="0" borderId="4" xfId="0" applyFont="1" applyBorder="1" applyAlignment="1">
      <alignment horizontal="left" vertical="top" wrapText="1"/>
    </xf>
    <xf numFmtId="6" fontId="84" fillId="0" borderId="92" xfId="85" applyNumberFormat="1" applyFont="1" applyBorder="1" applyAlignment="1">
      <alignment horizontal="right" vertical="center" wrapText="1"/>
    </xf>
    <xf numFmtId="6" fontId="84" fillId="0" borderId="94" xfId="85" applyNumberFormat="1" applyFont="1" applyBorder="1" applyAlignment="1">
      <alignment horizontal="right" vertical="center" wrapText="1"/>
    </xf>
    <xf numFmtId="0" fontId="14" fillId="0" borderId="91" xfId="0" applyFont="1" applyBorder="1" applyAlignment="1">
      <alignment horizontal="left" vertical="top" wrapText="1"/>
    </xf>
    <xf numFmtId="0" fontId="14" fillId="0" borderId="93" xfId="0" applyFont="1" applyBorder="1" applyAlignment="1">
      <alignment horizontal="left" vertical="top" wrapText="1"/>
    </xf>
    <xf numFmtId="6" fontId="84" fillId="0" borderId="92" xfId="85" applyNumberFormat="1" applyFont="1" applyBorder="1" applyAlignment="1">
      <alignment horizontal="right" vertical="top" wrapText="1"/>
    </xf>
    <xf numFmtId="6" fontId="84" fillId="0" borderId="94" xfId="85" applyNumberFormat="1" applyFont="1" applyBorder="1" applyAlignment="1">
      <alignment horizontal="right" vertical="top" wrapText="1"/>
    </xf>
    <xf numFmtId="0" fontId="27" fillId="0" borderId="99" xfId="0" applyFont="1" applyBorder="1"/>
    <xf numFmtId="0" fontId="27" fillId="0" borderId="100" xfId="0" applyFont="1" applyBorder="1"/>
    <xf numFmtId="0" fontId="14" fillId="0" borderId="17" xfId="0" applyFont="1" applyBorder="1" applyAlignment="1">
      <alignment horizontal="left" vertical="top" wrapText="1"/>
    </xf>
    <xf numFmtId="0" fontId="19" fillId="0" borderId="53" xfId="0" applyFont="1" applyBorder="1" applyAlignment="1">
      <alignment horizontal="left" vertical="center"/>
    </xf>
    <xf numFmtId="0" fontId="19" fillId="0" borderId="9" xfId="0" applyFont="1" applyBorder="1" applyAlignment="1">
      <alignment horizontal="left" vertical="center"/>
    </xf>
    <xf numFmtId="0" fontId="11" fillId="0" borderId="19" xfId="0" applyFont="1" applyBorder="1" applyAlignment="1">
      <alignment horizontal="left"/>
    </xf>
    <xf numFmtId="0" fontId="27" fillId="0" borderId="65" xfId="0" applyFont="1" applyBorder="1" applyAlignment="1">
      <alignment wrapText="1"/>
    </xf>
    <xf numFmtId="0" fontId="27" fillId="0" borderId="66" xfId="0" applyFont="1" applyBorder="1" applyAlignment="1">
      <alignment wrapText="1"/>
    </xf>
    <xf numFmtId="0" fontId="83" fillId="0" borderId="63" xfId="0" applyFont="1" applyBorder="1"/>
    <xf numFmtId="0" fontId="83" fillId="0" borderId="5" xfId="0" applyFont="1" applyBorder="1"/>
    <xf numFmtId="0" fontId="11" fillId="0" borderId="6" xfId="0" applyFont="1" applyBorder="1" applyAlignment="1">
      <alignment horizontal="center" vertical="center" wrapText="1"/>
    </xf>
    <xf numFmtId="0" fontId="11" fillId="0" borderId="10" xfId="0" applyFont="1" applyBorder="1" applyAlignment="1">
      <alignment horizontal="center" vertical="center"/>
    </xf>
    <xf numFmtId="0" fontId="11" fillId="0" borderId="7" xfId="0" applyFont="1" applyBorder="1" applyAlignment="1">
      <alignment horizontal="center" vertical="center"/>
    </xf>
    <xf numFmtId="0" fontId="18" fillId="0" borderId="6" xfId="0" applyFont="1" applyBorder="1" applyAlignment="1">
      <alignment horizontal="center" vertical="center" wrapText="1"/>
    </xf>
    <xf numFmtId="0" fontId="18" fillId="0" borderId="62" xfId="0" applyFont="1" applyBorder="1" applyAlignment="1">
      <alignment horizontal="center" vertical="center" wrapText="1"/>
    </xf>
    <xf numFmtId="0" fontId="11" fillId="0" borderId="55" xfId="0" applyFont="1" applyBorder="1"/>
    <xf numFmtId="0" fontId="11" fillId="0" borderId="2" xfId="0" applyFont="1" applyBorder="1"/>
    <xf numFmtId="0" fontId="27" fillId="0" borderId="63" xfId="0" applyFont="1" applyBorder="1"/>
    <xf numFmtId="0" fontId="27" fillId="0" borderId="5" xfId="0" applyFont="1" applyBorder="1"/>
    <xf numFmtId="0" fontId="15" fillId="0" borderId="55" xfId="0" applyFont="1" applyBorder="1" applyAlignment="1">
      <alignment horizontal="left"/>
    </xf>
    <xf numFmtId="0" fontId="15" fillId="0" borderId="2" xfId="0" applyFont="1" applyBorder="1" applyAlignment="1">
      <alignment horizontal="left"/>
    </xf>
    <xf numFmtId="0" fontId="49" fillId="7" borderId="22" xfId="96" applyFont="1" applyFill="1" applyBorder="1" applyAlignment="1">
      <alignment horizontal="left" vertical="center" wrapText="1"/>
    </xf>
    <xf numFmtId="0" fontId="49" fillId="7" borderId="16" xfId="96" applyFont="1" applyFill="1" applyBorder="1" applyAlignment="1">
      <alignment horizontal="left" vertical="center" wrapText="1"/>
    </xf>
    <xf numFmtId="0" fontId="49" fillId="7" borderId="17" xfId="96" applyFont="1" applyFill="1" applyBorder="1" applyAlignment="1">
      <alignment horizontal="left" vertical="center" wrapText="1"/>
    </xf>
    <xf numFmtId="0" fontId="49" fillId="7" borderId="18" xfId="96" applyFont="1" applyFill="1" applyBorder="1" applyAlignment="1">
      <alignment horizontal="left" vertical="center" wrapText="1"/>
    </xf>
    <xf numFmtId="0" fontId="57" fillId="7" borderId="0" xfId="94" applyFont="1" applyFill="1" applyAlignment="1">
      <alignment horizontal="left" vertical="center" wrapText="1"/>
    </xf>
    <xf numFmtId="0" fontId="87" fillId="7" borderId="0" xfId="95" quotePrefix="1" applyFill="1" applyAlignment="1">
      <alignment horizontal="left" vertical="center"/>
    </xf>
    <xf numFmtId="2" fontId="57" fillId="13" borderId="73" xfId="94" applyNumberFormat="1" applyFont="1" applyFill="1" applyBorder="1" applyAlignment="1" applyProtection="1">
      <alignment horizontal="center" vertical="center"/>
      <protection locked="0"/>
    </xf>
    <xf numFmtId="2" fontId="57" fillId="13" borderId="0" xfId="94" applyNumberFormat="1" applyFont="1" applyFill="1" applyAlignment="1" applyProtection="1">
      <alignment horizontal="center" vertical="center"/>
      <protection locked="0"/>
    </xf>
    <xf numFmtId="3" fontId="57" fillId="12" borderId="0" xfId="94" applyNumberFormat="1" applyFont="1" applyFill="1" applyAlignment="1">
      <alignment horizontal="center" vertical="center"/>
    </xf>
    <xf numFmtId="0" fontId="57" fillId="11" borderId="34" xfId="94" applyFont="1" applyFill="1" applyBorder="1" applyAlignment="1">
      <alignment horizontal="center" vertical="center"/>
    </xf>
    <xf numFmtId="0" fontId="57" fillId="11" borderId="0" xfId="94" applyFont="1" applyFill="1" applyAlignment="1">
      <alignment horizontal="center" vertical="center"/>
    </xf>
    <xf numFmtId="2" fontId="62" fillId="13" borderId="30" xfId="96" applyNumberFormat="1" applyFont="1" applyFill="1" applyBorder="1" applyAlignment="1" applyProtection="1">
      <alignment horizontal="center" vertical="center"/>
      <protection locked="0"/>
    </xf>
    <xf numFmtId="2" fontId="62" fillId="13" borderId="24" xfId="96" applyNumberFormat="1" applyFont="1" applyFill="1" applyBorder="1" applyAlignment="1" applyProtection="1">
      <alignment horizontal="center" vertical="center"/>
      <protection locked="0"/>
    </xf>
    <xf numFmtId="0" fontId="62" fillId="0" borderId="0" xfId="96" applyFont="1" applyAlignment="1">
      <alignment horizontal="left" wrapText="1"/>
    </xf>
    <xf numFmtId="0" fontId="62" fillId="13" borderId="28" xfId="96" applyFont="1" applyFill="1" applyBorder="1" applyAlignment="1" applyProtection="1">
      <alignment horizontal="left" vertical="top" wrapText="1" shrinkToFit="1"/>
      <protection locked="0"/>
    </xf>
    <xf numFmtId="49" fontId="62" fillId="13" borderId="25" xfId="96" applyNumberFormat="1" applyFont="1" applyFill="1" applyBorder="1" applyAlignment="1" applyProtection="1">
      <alignment horizontal="center" vertical="center"/>
      <protection locked="0"/>
    </xf>
    <xf numFmtId="49" fontId="62" fillId="13" borderId="24" xfId="96" applyNumberFormat="1" applyFont="1" applyFill="1" applyBorder="1" applyAlignment="1" applyProtection="1">
      <alignment horizontal="center" vertical="center"/>
      <protection locked="0"/>
    </xf>
    <xf numFmtId="0" fontId="62" fillId="13" borderId="30" xfId="96" applyFont="1" applyFill="1" applyBorder="1" applyAlignment="1" applyProtection="1">
      <alignment horizontal="center" vertical="center"/>
      <protection locked="0"/>
    </xf>
    <xf numFmtId="0" fontId="62" fillId="13" borderId="24" xfId="96" applyFont="1" applyFill="1" applyBorder="1" applyAlignment="1" applyProtection="1">
      <alignment horizontal="center" vertical="center"/>
      <protection locked="0"/>
    </xf>
    <xf numFmtId="0" fontId="62" fillId="6" borderId="28" xfId="96" applyFont="1" applyFill="1" applyBorder="1" applyAlignment="1">
      <alignment horizontal="left" vertical="center"/>
    </xf>
    <xf numFmtId="17" fontId="62" fillId="13" borderId="30" xfId="96" applyNumberFormat="1" applyFont="1" applyFill="1" applyBorder="1" applyAlignment="1" applyProtection="1">
      <alignment horizontal="center" vertical="center"/>
      <protection locked="0"/>
    </xf>
    <xf numFmtId="9" fontId="62" fillId="6" borderId="25" xfId="96" applyNumberFormat="1" applyFont="1" applyFill="1" applyBorder="1" applyAlignment="1">
      <alignment horizontal="center" vertical="center"/>
    </xf>
    <xf numFmtId="9" fontId="62" fillId="6" borderId="24" xfId="96" applyNumberFormat="1" applyFont="1" applyFill="1" applyBorder="1" applyAlignment="1">
      <alignment horizontal="center" vertical="center"/>
    </xf>
    <xf numFmtId="49" fontId="62" fillId="13" borderId="30" xfId="96" applyNumberFormat="1" applyFont="1" applyFill="1" applyBorder="1" applyAlignment="1" applyProtection="1">
      <alignment horizontal="center" vertical="center"/>
      <protection locked="0"/>
    </xf>
    <xf numFmtId="0" fontId="62" fillId="13" borderId="25" xfId="96" applyFont="1" applyFill="1" applyBorder="1" applyAlignment="1" applyProtection="1">
      <alignment horizontal="center" vertical="center"/>
      <protection locked="0"/>
    </xf>
    <xf numFmtId="0" fontId="88" fillId="11" borderId="22" xfId="95" applyFont="1" applyFill="1" applyBorder="1" applyAlignment="1" applyProtection="1">
      <alignment horizontal="left" vertical="center"/>
    </xf>
    <xf numFmtId="0" fontId="62" fillId="6" borderId="28" xfId="96" applyFont="1" applyFill="1" applyBorder="1" applyAlignment="1">
      <alignment horizontal="left" vertical="center" wrapText="1"/>
    </xf>
    <xf numFmtId="0" fontId="69" fillId="12" borderId="0" xfId="96" applyFont="1" applyFill="1" applyAlignment="1">
      <alignment horizontal="center" vertical="center"/>
    </xf>
    <xf numFmtId="168" fontId="62" fillId="12" borderId="28" xfId="96" applyNumberFormat="1" applyFont="1" applyFill="1" applyBorder="1" applyAlignment="1">
      <alignment horizontal="center" vertical="center"/>
    </xf>
    <xf numFmtId="168" fontId="62" fillId="12" borderId="78" xfId="96" applyNumberFormat="1" applyFont="1" applyFill="1" applyBorder="1" applyAlignment="1">
      <alignment horizontal="center" vertical="center"/>
    </xf>
    <xf numFmtId="0" fontId="62" fillId="12" borderId="0" xfId="96" applyFont="1" applyFill="1" applyAlignment="1">
      <alignment horizontal="center" vertical="center"/>
    </xf>
    <xf numFmtId="0" fontId="71" fillId="6" borderId="28" xfId="96" applyFont="1" applyFill="1" applyBorder="1" applyAlignment="1">
      <alignment horizontal="center" vertical="center"/>
    </xf>
    <xf numFmtId="0" fontId="62" fillId="6" borderId="75" xfId="96" applyFont="1" applyFill="1" applyBorder="1" applyAlignment="1">
      <alignment horizontal="center" vertical="center"/>
    </xf>
    <xf numFmtId="0" fontId="71" fillId="6" borderId="76" xfId="96" applyFont="1" applyFill="1" applyBorder="1" applyAlignment="1">
      <alignment horizontal="center" vertical="center"/>
    </xf>
    <xf numFmtId="0" fontId="71" fillId="6" borderId="77" xfId="96" applyFont="1" applyFill="1" applyBorder="1" applyAlignment="1">
      <alignment horizontal="center" vertical="center"/>
    </xf>
    <xf numFmtId="168" fontId="69" fillId="12" borderId="79" xfId="96" applyNumberFormat="1" applyFont="1" applyFill="1" applyBorder="1" applyAlignment="1">
      <alignment horizontal="center" vertical="center"/>
    </xf>
    <xf numFmtId="168" fontId="69" fillId="12" borderId="80" xfId="96" applyNumberFormat="1" applyFont="1" applyFill="1" applyBorder="1" applyAlignment="1">
      <alignment horizontal="center" vertical="center"/>
    </xf>
    <xf numFmtId="0" fontId="62" fillId="6" borderId="24" xfId="96" applyFont="1" applyFill="1" applyBorder="1" applyAlignment="1">
      <alignment horizontal="center" vertical="center"/>
    </xf>
    <xf numFmtId="0" fontId="71" fillId="6" borderId="25" xfId="96" applyFont="1" applyFill="1" applyBorder="1" applyAlignment="1">
      <alignment horizontal="center" vertical="center"/>
    </xf>
    <xf numFmtId="0" fontId="62" fillId="6" borderId="28" xfId="96" applyFont="1" applyFill="1" applyBorder="1" applyAlignment="1">
      <alignment horizontal="center" vertical="center"/>
    </xf>
    <xf numFmtId="0" fontId="62" fillId="6" borderId="74" xfId="96" applyFont="1" applyFill="1" applyBorder="1" applyAlignment="1">
      <alignment horizontal="center" vertical="center"/>
    </xf>
    <xf numFmtId="0" fontId="71" fillId="6" borderId="71" xfId="96" applyFont="1" applyFill="1" applyBorder="1" applyAlignment="1">
      <alignment horizontal="center" vertical="center"/>
    </xf>
    <xf numFmtId="0" fontId="71" fillId="6" borderId="72" xfId="96" applyFont="1" applyFill="1" applyBorder="1" applyAlignment="1">
      <alignment horizontal="center" vertical="center"/>
    </xf>
    <xf numFmtId="0" fontId="62" fillId="6" borderId="81" xfId="96" applyFont="1" applyFill="1" applyBorder="1" applyAlignment="1">
      <alignment horizontal="center" vertical="center"/>
    </xf>
    <xf numFmtId="0" fontId="62" fillId="6" borderId="0" xfId="96" applyFont="1" applyFill="1" applyAlignment="1">
      <alignment horizontal="center" vertical="center"/>
    </xf>
    <xf numFmtId="0" fontId="62" fillId="6" borderId="82" xfId="96" applyFont="1" applyFill="1" applyBorder="1" applyAlignment="1">
      <alignment horizontal="center" vertical="center"/>
    </xf>
    <xf numFmtId="3" fontId="71" fillId="6" borderId="82" xfId="96" applyNumberFormat="1" applyFont="1" applyFill="1" applyBorder="1" applyAlignment="1">
      <alignment horizontal="center" vertical="center"/>
    </xf>
    <xf numFmtId="0" fontId="71" fillId="6" borderId="82" xfId="96" applyFont="1" applyFill="1" applyBorder="1" applyAlignment="1">
      <alignment horizontal="center" vertical="center"/>
    </xf>
    <xf numFmtId="167" fontId="71" fillId="0" borderId="0" xfId="83" applyNumberFormat="1" applyFont="1" applyAlignment="1">
      <alignment horizontal="center" vertical="center"/>
    </xf>
    <xf numFmtId="167" fontId="71" fillId="0" borderId="83" xfId="83" applyNumberFormat="1" applyFont="1" applyBorder="1" applyAlignment="1">
      <alignment horizontal="center" vertical="center"/>
    </xf>
    <xf numFmtId="3" fontId="71" fillId="6" borderId="0" xfId="96" applyNumberFormat="1" applyFont="1" applyFill="1" applyAlignment="1">
      <alignment horizontal="center" vertical="center"/>
    </xf>
    <xf numFmtId="0" fontId="71" fillId="6" borderId="0" xfId="96" applyFont="1" applyFill="1" applyAlignment="1">
      <alignment horizontal="center" vertical="center"/>
    </xf>
    <xf numFmtId="0" fontId="62" fillId="17" borderId="95" xfId="96" applyFont="1" applyFill="1" applyBorder="1" applyAlignment="1">
      <alignment horizontal="left" vertical="center"/>
    </xf>
    <xf numFmtId="9" fontId="62" fillId="13" borderId="95" xfId="96" applyNumberFormat="1" applyFont="1" applyFill="1" applyBorder="1" applyAlignment="1" applyProtection="1">
      <alignment horizontal="center" vertical="center"/>
      <protection locked="0"/>
    </xf>
    <xf numFmtId="0" fontId="62" fillId="13" borderId="95" xfId="96" applyFont="1" applyFill="1" applyBorder="1" applyAlignment="1" applyProtection="1">
      <alignment horizontal="center" vertical="center"/>
      <protection locked="0"/>
    </xf>
    <xf numFmtId="4" fontId="62" fillId="13" borderId="95" xfId="96" applyNumberFormat="1" applyFont="1" applyFill="1" applyBorder="1" applyAlignment="1" applyProtection="1">
      <alignment horizontal="center" vertical="center"/>
      <protection locked="0"/>
    </xf>
    <xf numFmtId="0" fontId="62" fillId="12" borderId="95" xfId="96" applyFont="1" applyFill="1" applyBorder="1" applyAlignment="1">
      <alignment horizontal="center" vertical="center"/>
    </xf>
    <xf numFmtId="0" fontId="62" fillId="11" borderId="37" xfId="91" applyBorder="1" applyAlignment="1">
      <alignment horizontal="left" vertical="center" wrapText="1"/>
    </xf>
    <xf numFmtId="0" fontId="62" fillId="11" borderId="36" xfId="91" applyBorder="1" applyAlignment="1">
      <alignment horizontal="left" vertical="center" wrapText="1"/>
    </xf>
    <xf numFmtId="0" fontId="62" fillId="11" borderId="35" xfId="91" applyBorder="1" applyAlignment="1">
      <alignment horizontal="left" vertical="center" wrapText="1"/>
    </xf>
    <xf numFmtId="0" fontId="62" fillId="11" borderId="34" xfId="91" applyBorder="1" applyAlignment="1">
      <alignment horizontal="left" vertical="center" wrapText="1"/>
    </xf>
    <xf numFmtId="0" fontId="62" fillId="11" borderId="0" xfId="91" applyBorder="1" applyAlignment="1">
      <alignment horizontal="left" vertical="center" wrapText="1"/>
    </xf>
    <xf numFmtId="0" fontId="62" fillId="11" borderId="33" xfId="91" applyBorder="1" applyAlignment="1">
      <alignment horizontal="left" vertical="center" wrapText="1"/>
    </xf>
    <xf numFmtId="0" fontId="62" fillId="11" borderId="32" xfId="91" applyBorder="1" applyAlignment="1">
      <alignment horizontal="left" vertical="center" wrapText="1"/>
    </xf>
    <xf numFmtId="0" fontId="62" fillId="11" borderId="19" xfId="91" applyBorder="1" applyAlignment="1">
      <alignment horizontal="left" vertical="center" wrapText="1"/>
    </xf>
    <xf numFmtId="0" fontId="62" fillId="11" borderId="31" xfId="91" applyBorder="1" applyAlignment="1">
      <alignment horizontal="left" vertical="center" wrapText="1"/>
    </xf>
    <xf numFmtId="10" fontId="62" fillId="13" borderId="95" xfId="96" applyNumberFormat="1" applyFont="1" applyFill="1" applyBorder="1" applyAlignment="1" applyProtection="1">
      <alignment horizontal="center" vertical="center"/>
      <protection locked="0"/>
    </xf>
    <xf numFmtId="0" fontId="77" fillId="16" borderId="95" xfId="96" applyFont="1" applyFill="1" applyBorder="1" applyAlignment="1">
      <alignment horizontal="center" vertical="center" wrapText="1"/>
    </xf>
    <xf numFmtId="170" fontId="62" fillId="13" borderId="95" xfId="88" applyNumberFormat="1" applyFont="1" applyFill="1" applyBorder="1" applyAlignment="1" applyProtection="1">
      <alignment horizontal="center" vertical="center"/>
      <protection locked="0"/>
    </xf>
    <xf numFmtId="0" fontId="93" fillId="12" borderId="0" xfId="96" applyFont="1" applyFill="1" applyAlignment="1">
      <alignment horizontal="center" vertical="top" wrapText="1"/>
    </xf>
    <xf numFmtId="0" fontId="62" fillId="12" borderId="0" xfId="96" applyFont="1" applyFill="1" applyAlignment="1">
      <alignment horizontal="left" vertical="top" wrapText="1"/>
    </xf>
    <xf numFmtId="3" fontId="62" fillId="13" borderId="95" xfId="96" applyNumberFormat="1" applyFont="1" applyFill="1" applyBorder="1" applyAlignment="1" applyProtection="1">
      <alignment horizontal="center" vertical="center"/>
      <protection locked="0"/>
    </xf>
    <xf numFmtId="0" fontId="62" fillId="11" borderId="37" xfId="91" applyBorder="1" applyAlignment="1">
      <alignment vertical="center" wrapText="1"/>
    </xf>
    <xf numFmtId="0" fontId="62" fillId="11" borderId="36" xfId="91" applyBorder="1" applyAlignment="1">
      <alignment vertical="center" wrapText="1"/>
    </xf>
    <xf numFmtId="0" fontId="62" fillId="11" borderId="35" xfId="91" applyBorder="1" applyAlignment="1">
      <alignment vertical="center" wrapText="1"/>
    </xf>
    <xf numFmtId="0" fontId="62" fillId="11" borderId="34" xfId="91" applyBorder="1" applyAlignment="1">
      <alignment vertical="center" wrapText="1"/>
    </xf>
    <xf numFmtId="0" fontId="62" fillId="11" borderId="0" xfId="91" applyBorder="1" applyAlignment="1">
      <alignment vertical="center" wrapText="1"/>
    </xf>
    <xf numFmtId="0" fontId="62" fillId="11" borderId="33" xfId="91" applyBorder="1" applyAlignment="1">
      <alignment vertical="center" wrapText="1"/>
    </xf>
    <xf numFmtId="0" fontId="62" fillId="11" borderId="32" xfId="91" applyBorder="1" applyAlignment="1">
      <alignment vertical="center" wrapText="1"/>
    </xf>
    <xf numFmtId="0" fontId="62" fillId="11" borderId="19" xfId="91" applyBorder="1" applyAlignment="1">
      <alignment vertical="center" wrapText="1"/>
    </xf>
    <xf numFmtId="0" fontId="62" fillId="11" borderId="31" xfId="91" applyBorder="1" applyAlignment="1">
      <alignment vertical="center" wrapText="1"/>
    </xf>
    <xf numFmtId="0" fontId="62" fillId="12" borderId="0" xfId="96" applyFont="1" applyFill="1" applyAlignment="1">
      <alignment horizontal="left" vertical="center" wrapText="1"/>
    </xf>
    <xf numFmtId="0" fontId="62" fillId="17" borderId="0" xfId="96" applyFont="1" applyFill="1" applyAlignment="1">
      <alignment horizontal="left" vertical="center"/>
    </xf>
    <xf numFmtId="0" fontId="62" fillId="17" borderId="95" xfId="96" applyFont="1" applyFill="1" applyBorder="1" applyAlignment="1">
      <alignment horizontal="left" vertical="center" wrapText="1"/>
    </xf>
    <xf numFmtId="0" fontId="62" fillId="6" borderId="85" xfId="96" applyFont="1" applyFill="1" applyBorder="1" applyAlignment="1">
      <alignment horizontal="center" vertical="top" wrapText="1"/>
    </xf>
    <xf numFmtId="0" fontId="62" fillId="6" borderId="86" xfId="96" applyFont="1" applyFill="1" applyBorder="1" applyAlignment="1">
      <alignment horizontal="center" vertical="top" wrapText="1"/>
    </xf>
    <xf numFmtId="2" fontId="62" fillId="6" borderId="85" xfId="96" applyNumberFormat="1" applyFont="1" applyFill="1" applyBorder="1" applyAlignment="1">
      <alignment horizontal="center" vertical="top" wrapText="1"/>
    </xf>
    <xf numFmtId="0" fontId="62" fillId="6" borderId="87" xfId="96" applyFont="1" applyFill="1" applyBorder="1" applyAlignment="1">
      <alignment horizontal="center" vertical="top" wrapText="1"/>
    </xf>
    <xf numFmtId="0" fontId="94" fillId="18" borderId="85" xfId="96" applyFont="1" applyFill="1" applyBorder="1" applyAlignment="1">
      <alignment horizontal="center" vertical="top" wrapText="1"/>
    </xf>
    <xf numFmtId="0" fontId="94" fillId="18" borderId="86" xfId="96" applyFont="1" applyFill="1" applyBorder="1" applyAlignment="1">
      <alignment horizontal="center" vertical="top" wrapText="1"/>
    </xf>
    <xf numFmtId="0" fontId="94" fillId="18" borderId="87" xfId="96" applyFont="1" applyFill="1" applyBorder="1" applyAlignment="1">
      <alignment horizontal="center" vertical="top" wrapText="1"/>
    </xf>
    <xf numFmtId="2" fontId="62" fillId="6" borderId="87" xfId="96" applyNumberFormat="1" applyFont="1" applyFill="1" applyBorder="1" applyAlignment="1">
      <alignment horizontal="center" vertical="top" wrapText="1"/>
    </xf>
    <xf numFmtId="2" fontId="62" fillId="6" borderId="86" xfId="96" applyNumberFormat="1" applyFont="1" applyFill="1" applyBorder="1" applyAlignment="1">
      <alignment horizontal="center" vertical="top" wrapText="1"/>
    </xf>
    <xf numFmtId="0" fontId="71" fillId="17" borderId="0" xfId="96" applyFont="1" applyFill="1" applyAlignment="1">
      <alignment horizontal="left" vertical="center" wrapText="1"/>
    </xf>
    <xf numFmtId="0" fontId="71" fillId="17" borderId="0" xfId="96" applyFont="1" applyFill="1" applyAlignment="1">
      <alignment horizontal="left" vertical="center"/>
    </xf>
    <xf numFmtId="0" fontId="62" fillId="6" borderId="0" xfId="96" applyFont="1" applyFill="1" applyAlignment="1">
      <alignment horizontal="left" vertical="top" wrapText="1"/>
    </xf>
    <xf numFmtId="0" fontId="78" fillId="6" borderId="29" xfId="96" applyFont="1" applyFill="1" applyBorder="1" applyAlignment="1">
      <alignment horizontal="left" vertical="center" wrapText="1"/>
    </xf>
    <xf numFmtId="0" fontId="71" fillId="17" borderId="0" xfId="96" quotePrefix="1" applyFont="1" applyFill="1" applyAlignment="1">
      <alignment horizontal="left" vertical="center"/>
    </xf>
    <xf numFmtId="0" fontId="78" fillId="6" borderId="90" xfId="96" applyFont="1" applyFill="1" applyBorder="1" applyAlignment="1">
      <alignment horizontal="left" vertical="center" wrapText="1"/>
    </xf>
    <xf numFmtId="0" fontId="79" fillId="6" borderId="29" xfId="96" applyFont="1" applyFill="1" applyBorder="1" applyAlignment="1">
      <alignment horizontal="left" vertical="center" wrapText="1"/>
    </xf>
    <xf numFmtId="0" fontId="78" fillId="6" borderId="29" xfId="96" applyFont="1" applyFill="1" applyBorder="1" applyAlignment="1">
      <alignment horizontal="left" vertical="center"/>
    </xf>
    <xf numFmtId="0" fontId="73" fillId="11" borderId="22" xfId="95" applyFont="1" applyFill="1" applyBorder="1" applyAlignment="1" applyProtection="1">
      <alignment horizontal="left" vertical="center"/>
    </xf>
    <xf numFmtId="0" fontId="71" fillId="17" borderId="0" xfId="96" applyFont="1" applyFill="1" applyAlignment="1">
      <alignment horizontal="center" vertical="center"/>
    </xf>
    <xf numFmtId="0" fontId="62" fillId="11" borderId="36" xfId="96" applyFont="1" applyFill="1" applyBorder="1" applyAlignment="1">
      <alignment horizontal="left" vertical="center" wrapText="1"/>
    </xf>
    <xf numFmtId="0" fontId="62" fillId="11" borderId="0" xfId="96" applyFont="1" applyFill="1" applyAlignment="1">
      <alignment horizontal="left" vertical="center" wrapText="1"/>
    </xf>
    <xf numFmtId="0" fontId="71" fillId="9" borderId="41" xfId="84" applyFont="1" applyFill="1" applyBorder="1" applyAlignment="1">
      <alignment vertical="top" wrapText="1"/>
    </xf>
    <xf numFmtId="0" fontId="71" fillId="9" borderId="39" xfId="84" applyFont="1" applyFill="1" applyBorder="1" applyAlignment="1">
      <alignment vertical="top" wrapText="1"/>
    </xf>
  </cellXfs>
  <cellStyles count="98">
    <cellStyle name="Comma" xfId="82" builtinId="3"/>
    <cellStyle name="Comma 2" xfId="88" xr:uid="{A12BBEAD-BCF8-49CE-B705-0DF73C2E90BA}"/>
    <cellStyle name="Currency 2" xfId="86"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1" xr:uid="{DC938552-4938-476D-9EEF-8BB3938764CC}"/>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xfId="97" builtinId="8"/>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4" xfId="85" xr:uid="{2B503718-233B-4094-8BC1-130161330E56}"/>
    <cellStyle name="Normal 5" xfId="96" xr:uid="{1DF4D340-7D82-49F3-B10F-87D7716A59C6}"/>
    <cellStyle name="Percent" xfId="83" builtinId="5"/>
    <cellStyle name="Percent 2" xfId="89" xr:uid="{26281F73-04E5-448F-AAE2-179826EC63C2}"/>
  </cellStyles>
  <dxfs count="7">
    <dxf>
      <font>
        <color rgb="FFFF0000"/>
      </font>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trlProps/ctrlProp1.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828675</xdr:colOff>
          <xdr:row>2</xdr:row>
          <xdr:rowOff>285750</xdr:rowOff>
        </xdr:from>
        <xdr:to>
          <xdr:col>8</xdr:col>
          <xdr:colOff>1209675</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6" tableBorderDxfId="5">
  <autoFilter ref="C8:C73" xr:uid="{B1A56325-0761-466F-B055-3CE24CCDF249}"/>
  <tableColumns count="1">
    <tableColumn id="1" xr3:uid="{F42C1F80-5E9E-45DE-A213-E4984358F9ED}" name="Measures" dataDxfId="4"/>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3" tableBorderDxfId="2">
  <autoFilter ref="A12:A97" xr:uid="{00000000-0009-0000-0100-000027000000}"/>
  <tableColumns count="1">
    <tableColumn id="1" xr3:uid="{00000000-0010-0000-0500-000001000000}" name="Measures" dataDxfId="1"/>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nzta.govt.nz/planning-and-investment/planning-and-investment-knowledge-base/202124-nltp/2021-24-nltp-activity-classes-and-work-categories/public-transport-services-and-infrastructure/" TargetMode="External"/><Relationship Id="rId2" Type="http://schemas.openxmlformats.org/officeDocument/2006/relationships/hyperlink" Target="https://www.nzta.govt.nz/eem" TargetMode="External"/><Relationship Id="rId1" Type="http://schemas.openxmlformats.org/officeDocument/2006/relationships/hyperlink" Target="https://www.nzta.govt.nz/resources/monetised-benefits-and-costs-manual" TargetMode="External"/><Relationship Id="rId5" Type="http://schemas.openxmlformats.org/officeDocument/2006/relationships/printerSettings" Target="../printerSettings/printerSettings3.bin"/><Relationship Id="rId4" Type="http://schemas.openxmlformats.org/officeDocument/2006/relationships/hyperlink" Target="https://www.nzta.govt.nz/resources/monetised-benefits-and-costs-manual"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6"/>
  <sheetViews>
    <sheetView showGridLines="0" zoomScale="55" zoomScaleNormal="55" workbookViewId="0">
      <selection activeCell="B2" sqref="B2:I2"/>
    </sheetView>
  </sheetViews>
  <sheetFormatPr defaultColWidth="11" defaultRowHeight="15.75"/>
  <cols>
    <col min="1" max="1" width="4.5" customWidth="1"/>
    <col min="2" max="2" width="26" style="1" customWidth="1"/>
    <col min="3" max="3" width="41.875" style="1" customWidth="1"/>
    <col min="4" max="4" width="32" style="1" customWidth="1"/>
    <col min="5" max="9" width="26" style="1" customWidth="1"/>
    <col min="10" max="10" width="13.625" style="1" bestFit="1" customWidth="1"/>
    <col min="11" max="11" width="11" style="1"/>
    <col min="12" max="12" width="13.75" style="1" bestFit="1" customWidth="1"/>
    <col min="13" max="13" width="11" style="1"/>
    <col min="14" max="14" width="12.625" bestFit="1" customWidth="1"/>
  </cols>
  <sheetData>
    <row r="1" spans="2:20" ht="33" customHeight="1" thickBot="1"/>
    <row r="2" spans="2:20" ht="66" customHeight="1" thickBot="1">
      <c r="B2" s="333" t="s">
        <v>0</v>
      </c>
      <c r="C2" s="334"/>
      <c r="D2" s="334"/>
      <c r="E2" s="334"/>
      <c r="F2" s="334"/>
      <c r="G2" s="334"/>
      <c r="H2" s="334"/>
      <c r="I2" s="335"/>
      <c r="J2" t="s">
        <v>1</v>
      </c>
      <c r="K2"/>
      <c r="L2"/>
      <c r="M2"/>
    </row>
    <row r="3" spans="2:20" ht="57" customHeight="1" thickTop="1" thickBot="1">
      <c r="B3" s="90" t="s">
        <v>2</v>
      </c>
      <c r="C3" s="91">
        <f ca="1">NOW()</f>
        <v>45783.628589930559</v>
      </c>
      <c r="D3" s="92" t="s">
        <v>591</v>
      </c>
      <c r="E3" s="93" t="str">
        <f>_xlfn.CONCAT(_xlfn.VALUETOTEXT('SP9-1'!H19)," - ",_xlfn.VALUETOTEXT('SP9-1'!H19+'SP9-1'!H21))</f>
        <v xml:space="preserve"> - 0</v>
      </c>
      <c r="F3" s="94" t="s">
        <v>3</v>
      </c>
      <c r="G3" s="346" t="s">
        <v>10</v>
      </c>
      <c r="H3" s="347"/>
      <c r="I3" s="314" t="s">
        <v>4</v>
      </c>
      <c r="J3" s="88" t="s">
        <v>5</v>
      </c>
      <c r="K3"/>
      <c r="L3" s="14"/>
      <c r="M3" s="14"/>
      <c r="N3" s="14"/>
      <c r="O3" s="14"/>
      <c r="P3" s="14"/>
      <c r="Q3" s="14"/>
      <c r="R3" s="14"/>
      <c r="S3" s="14"/>
      <c r="T3" s="14"/>
    </row>
    <row r="4" spans="2:20" s="3" customFormat="1" ht="27.95" customHeight="1" thickTop="1">
      <c r="B4" s="336" t="s">
        <v>6</v>
      </c>
      <c r="C4" s="337"/>
      <c r="D4" s="342" t="s">
        <v>7</v>
      </c>
      <c r="E4" s="343"/>
      <c r="F4" s="342" t="s">
        <v>8</v>
      </c>
      <c r="G4" s="343"/>
      <c r="H4" s="342" t="s">
        <v>9</v>
      </c>
      <c r="I4" s="344"/>
      <c r="J4" s="14"/>
      <c r="K4" s="14"/>
      <c r="L4" s="14"/>
      <c r="M4" s="14"/>
      <c r="N4" s="14"/>
      <c r="O4" s="14"/>
      <c r="P4" s="14"/>
      <c r="Q4" s="14"/>
      <c r="R4" s="14"/>
      <c r="S4" s="14"/>
      <c r="T4" s="14"/>
    </row>
    <row r="5" spans="2:20" s="12" customFormat="1" ht="27.95" customHeight="1">
      <c r="B5" s="338">
        <f>'SP9-1'!E13</f>
        <v>0</v>
      </c>
      <c r="C5" s="339"/>
      <c r="D5" s="340" t="s">
        <v>10</v>
      </c>
      <c r="E5" s="341"/>
      <c r="F5" s="340" t="s">
        <v>10</v>
      </c>
      <c r="G5" s="341"/>
      <c r="H5" s="340" t="s">
        <v>10</v>
      </c>
      <c r="I5" s="345"/>
    </row>
    <row r="6" spans="2:20" s="12" customFormat="1" ht="27.95" customHeight="1">
      <c r="B6" s="95"/>
      <c r="C6" s="87"/>
      <c r="D6" s="87"/>
      <c r="E6" s="87"/>
      <c r="F6" s="87"/>
      <c r="G6" s="87"/>
      <c r="H6" s="87"/>
      <c r="I6" s="96"/>
    </row>
    <row r="7" spans="2:20" s="8" customFormat="1" ht="51" customHeight="1">
      <c r="B7" s="353" t="s">
        <v>11</v>
      </c>
      <c r="C7" s="354"/>
      <c r="D7" s="355"/>
      <c r="E7" s="350" t="s">
        <v>12</v>
      </c>
      <c r="F7" s="369"/>
      <c r="G7" s="350" t="s">
        <v>13</v>
      </c>
      <c r="H7" s="351"/>
      <c r="I7" s="352"/>
      <c r="J7" s="6"/>
      <c r="K7" s="6"/>
    </row>
    <row r="8" spans="2:20" s="7" customFormat="1" ht="35.1" customHeight="1">
      <c r="B8" s="358" t="s">
        <v>14</v>
      </c>
      <c r="C8" s="359"/>
      <c r="D8" s="360"/>
      <c r="E8" s="240" t="s">
        <v>15</v>
      </c>
      <c r="F8" s="239">
        <f>SUM('SP9-2'!C8:C47)</f>
        <v>0</v>
      </c>
      <c r="G8" s="356" t="s">
        <v>16</v>
      </c>
      <c r="H8" s="356"/>
      <c r="I8" s="112" t="e">
        <f>'SP9-1'!I31+'SP9-1'!I32</f>
        <v>#N/A</v>
      </c>
      <c r="J8" s="4"/>
      <c r="K8" s="4"/>
    </row>
    <row r="9" spans="2:20" s="4" customFormat="1" ht="35.1" customHeight="1">
      <c r="B9" s="361"/>
      <c r="C9" s="362"/>
      <c r="D9" s="362"/>
      <c r="E9" s="372" t="s">
        <v>17</v>
      </c>
      <c r="F9" s="370">
        <f>SUM('SP9-2'!D8:D47)</f>
        <v>0</v>
      </c>
      <c r="G9" s="357" t="s">
        <v>18</v>
      </c>
      <c r="H9" s="356"/>
      <c r="I9" s="97">
        <f>'SP9-1'!I29</f>
        <v>0</v>
      </c>
    </row>
    <row r="10" spans="2:20" s="4" customFormat="1" ht="35.1" customHeight="1">
      <c r="B10" s="361"/>
      <c r="C10" s="362"/>
      <c r="D10" s="362"/>
      <c r="E10" s="373"/>
      <c r="F10" s="371"/>
      <c r="G10" s="367" t="s">
        <v>19</v>
      </c>
      <c r="H10" s="368"/>
      <c r="I10" s="111">
        <f>'SP9-1'!I30</f>
        <v>0</v>
      </c>
    </row>
    <row r="11" spans="2:20" s="4" customFormat="1" ht="35.1" customHeight="1">
      <c r="B11" s="361"/>
      <c r="C11" s="362"/>
      <c r="D11" s="362"/>
      <c r="E11" s="372" t="s">
        <v>20</v>
      </c>
      <c r="F11" s="374">
        <f>F8+F9</f>
        <v>0</v>
      </c>
      <c r="G11" s="365" t="s">
        <v>21</v>
      </c>
      <c r="H11" s="366"/>
      <c r="I11" s="309">
        <f>'SP9-1'!I36</f>
        <v>0</v>
      </c>
    </row>
    <row r="12" spans="2:20" s="4" customFormat="1" ht="57" customHeight="1">
      <c r="B12" s="363"/>
      <c r="C12" s="364"/>
      <c r="D12" s="364"/>
      <c r="E12" s="373"/>
      <c r="F12" s="375"/>
      <c r="G12" s="365" t="s">
        <v>22</v>
      </c>
      <c r="H12" s="366"/>
      <c r="I12" s="98">
        <f>'SP9-1'!I34</f>
        <v>0</v>
      </c>
    </row>
    <row r="13" spans="2:20" s="4" customFormat="1" ht="24.95" customHeight="1">
      <c r="B13" s="379"/>
      <c r="C13" s="380"/>
      <c r="I13" s="99"/>
    </row>
    <row r="14" spans="2:20" s="3" customFormat="1" ht="42.95" customHeight="1">
      <c r="B14" s="395" t="s">
        <v>23</v>
      </c>
      <c r="C14" s="396"/>
      <c r="D14" s="386" t="s">
        <v>24</v>
      </c>
      <c r="E14" s="387"/>
      <c r="F14" s="387"/>
      <c r="G14" s="388"/>
      <c r="H14" s="389" t="s">
        <v>25</v>
      </c>
      <c r="I14" s="390"/>
      <c r="J14" s="2"/>
      <c r="K14" s="2"/>
      <c r="L14" s="2"/>
      <c r="M14" s="2"/>
    </row>
    <row r="15" spans="2:20" s="6" customFormat="1" ht="27.95" customHeight="1">
      <c r="B15" s="391" t="s">
        <v>26</v>
      </c>
      <c r="C15" s="392"/>
      <c r="D15" s="5" t="s">
        <v>27</v>
      </c>
      <c r="E15" s="5" t="s">
        <v>28</v>
      </c>
      <c r="F15" s="5" t="s">
        <v>29</v>
      </c>
      <c r="G15" s="5" t="s">
        <v>30</v>
      </c>
      <c r="H15" s="5" t="s">
        <v>29</v>
      </c>
      <c r="I15" s="100" t="s">
        <v>30</v>
      </c>
      <c r="J15" s="4"/>
      <c r="L15" s="44"/>
      <c r="M15" s="44"/>
      <c r="N15" s="44"/>
      <c r="O15" s="4"/>
      <c r="P15" s="4"/>
      <c r="Q15" s="4"/>
      <c r="R15" s="4"/>
      <c r="S15" s="4"/>
    </row>
    <row r="16" spans="2:20" ht="27.95" customHeight="1">
      <c r="B16" s="101" t="s">
        <v>31</v>
      </c>
      <c r="C16" s="25"/>
      <c r="I16" s="102"/>
      <c r="J16" s="4"/>
      <c r="K16"/>
      <c r="L16" s="4"/>
      <c r="M16" s="4"/>
      <c r="N16" s="4"/>
      <c r="O16" s="4"/>
      <c r="P16" s="4"/>
      <c r="Q16" s="4"/>
      <c r="R16" s="4"/>
      <c r="S16" s="4"/>
    </row>
    <row r="17" spans="2:18" s="4" customFormat="1" ht="27.95" customHeight="1">
      <c r="B17" s="384"/>
      <c r="C17" s="385"/>
      <c r="D17" s="42"/>
      <c r="E17" s="17"/>
      <c r="F17" s="39"/>
      <c r="G17" s="39"/>
      <c r="H17" s="39"/>
      <c r="I17" s="103"/>
      <c r="L17" s="48"/>
      <c r="M17" s="49"/>
      <c r="N17" s="47"/>
    </row>
    <row r="18" spans="2:18" ht="27.95" customHeight="1">
      <c r="B18" s="101" t="s">
        <v>32</v>
      </c>
      <c r="C18" s="26"/>
      <c r="D18" s="89"/>
      <c r="E18" s="89"/>
      <c r="F18" s="89"/>
      <c r="G18" s="89"/>
      <c r="H18" s="89"/>
      <c r="I18" s="104"/>
      <c r="K18"/>
      <c r="M18" s="4"/>
      <c r="N18" s="4"/>
    </row>
    <row r="19" spans="2:18" ht="27.95" customHeight="1">
      <c r="B19" s="393"/>
      <c r="C19" s="394"/>
      <c r="D19" s="13"/>
      <c r="E19" s="17" t="s">
        <v>33</v>
      </c>
      <c r="F19" s="315" t="s">
        <v>10</v>
      </c>
      <c r="G19" s="315" t="s">
        <v>10</v>
      </c>
      <c r="H19" s="316" t="s">
        <v>10</v>
      </c>
      <c r="I19" s="317" t="s">
        <v>10</v>
      </c>
      <c r="K19"/>
      <c r="L19" s="48"/>
      <c r="M19" s="49"/>
      <c r="N19" s="43"/>
    </row>
    <row r="20" spans="2:18" ht="27.95" customHeight="1">
      <c r="B20" s="105" t="s">
        <v>34</v>
      </c>
      <c r="C20" s="27"/>
      <c r="D20" s="89"/>
      <c r="E20" s="89"/>
      <c r="F20" s="89"/>
      <c r="G20" s="89"/>
      <c r="H20" s="89"/>
      <c r="I20" s="104"/>
      <c r="K20"/>
      <c r="M20" s="4"/>
      <c r="N20" s="4"/>
    </row>
    <row r="21" spans="2:18" ht="27.95" customHeight="1">
      <c r="B21" s="393"/>
      <c r="C21" s="394"/>
      <c r="D21" s="13"/>
      <c r="E21" s="17" t="s">
        <v>33</v>
      </c>
      <c r="F21" s="17" t="s">
        <v>33</v>
      </c>
      <c r="G21" s="17" t="s">
        <v>33</v>
      </c>
      <c r="H21" s="39">
        <v>0</v>
      </c>
      <c r="I21" s="103"/>
      <c r="K21"/>
      <c r="L21" s="48"/>
      <c r="M21" s="49"/>
      <c r="N21" s="47"/>
    </row>
    <row r="22" spans="2:18" ht="27.95" customHeight="1">
      <c r="B22" s="106" t="s">
        <v>37</v>
      </c>
      <c r="C22" s="25"/>
      <c r="D22" s="89"/>
      <c r="E22" s="89"/>
      <c r="F22" s="89"/>
      <c r="G22" s="89"/>
      <c r="H22" s="89"/>
      <c r="I22" s="104"/>
      <c r="K22"/>
      <c r="M22" s="4"/>
      <c r="N22" s="4"/>
    </row>
    <row r="23" spans="2:18" s="4" customFormat="1" ht="27.95" customHeight="1">
      <c r="B23" s="384" t="s">
        <v>38</v>
      </c>
      <c r="C23" s="385"/>
      <c r="D23" s="42" t="s">
        <v>39</v>
      </c>
      <c r="E23" s="17" t="s">
        <v>33</v>
      </c>
      <c r="F23" s="40">
        <v>0</v>
      </c>
      <c r="G23" s="40">
        <f>G24*0.000161</f>
        <v>0</v>
      </c>
      <c r="H23" s="39">
        <v>0</v>
      </c>
      <c r="I23" s="103">
        <f>-G23*'SP9-5'!D18</f>
        <v>0</v>
      </c>
      <c r="L23" s="48"/>
      <c r="M23" s="49"/>
      <c r="N23" s="47"/>
      <c r="O23"/>
      <c r="P23"/>
      <c r="Q23"/>
      <c r="R23"/>
    </row>
    <row r="24" spans="2:18" s="4" customFormat="1" ht="27.95" customHeight="1">
      <c r="B24" s="348" t="s">
        <v>38</v>
      </c>
      <c r="C24" s="349"/>
      <c r="D24" s="13" t="s">
        <v>40</v>
      </c>
      <c r="E24" s="17"/>
      <c r="F24" s="40"/>
      <c r="G24" s="315">
        <f>'SP9-5'!G14*(('SP9-1'!H21-1)+('SP9-1'!H21-1)*('SP9-1'!H21/2)*('SP9-1'!F28))*-1</f>
        <v>0</v>
      </c>
      <c r="H24" s="39"/>
      <c r="I24" s="103"/>
      <c r="L24" s="48"/>
      <c r="M24" s="46"/>
      <c r="N24" s="47"/>
      <c r="O24"/>
      <c r="P24"/>
      <c r="Q24"/>
      <c r="R24"/>
    </row>
    <row r="25" spans="2:18" s="4" customFormat="1" ht="27.95" customHeight="1">
      <c r="B25" s="348" t="s">
        <v>41</v>
      </c>
      <c r="C25" s="349"/>
      <c r="D25" s="13" t="s">
        <v>42</v>
      </c>
      <c r="E25" s="17" t="s">
        <v>33</v>
      </c>
      <c r="F25" s="315" t="s">
        <v>10</v>
      </c>
      <c r="G25" s="13"/>
      <c r="H25" s="39">
        <v>0</v>
      </c>
      <c r="I25" s="103"/>
      <c r="L25" s="48"/>
      <c r="M25" s="49"/>
      <c r="N25" s="43"/>
      <c r="O25"/>
      <c r="P25"/>
      <c r="Q25"/>
      <c r="R25"/>
    </row>
    <row r="26" spans="2:18" ht="27.95" customHeight="1">
      <c r="B26" s="107" t="s">
        <v>43</v>
      </c>
      <c r="C26" s="25"/>
      <c r="D26" s="89"/>
      <c r="E26" s="89"/>
      <c r="F26" s="89"/>
      <c r="G26" s="89"/>
      <c r="H26" s="89"/>
      <c r="I26" s="104"/>
      <c r="K26"/>
      <c r="M26" s="4"/>
      <c r="N26" s="4"/>
    </row>
    <row r="27" spans="2:18" s="4" customFormat="1" ht="27.95" customHeight="1">
      <c r="B27" s="384" t="s">
        <v>44</v>
      </c>
      <c r="C27" s="385"/>
      <c r="D27" s="42" t="s">
        <v>45</v>
      </c>
      <c r="E27" s="17" t="s">
        <v>33</v>
      </c>
      <c r="F27" s="315" t="s">
        <v>10</v>
      </c>
      <c r="G27" s="315" t="s">
        <v>10</v>
      </c>
      <c r="H27" s="13" t="s">
        <v>33</v>
      </c>
      <c r="I27" s="103" t="s">
        <v>33</v>
      </c>
      <c r="L27" s="50"/>
      <c r="M27" s="51"/>
      <c r="N27" s="47"/>
    </row>
    <row r="28" spans="2:18" s="4" customFormat="1" ht="27.95" customHeight="1" thickBot="1">
      <c r="B28" s="382" t="s">
        <v>46</v>
      </c>
      <c r="C28" s="383"/>
      <c r="D28" s="108" t="s">
        <v>47</v>
      </c>
      <c r="E28" s="109" t="s">
        <v>33</v>
      </c>
      <c r="F28" s="318" t="s">
        <v>10</v>
      </c>
      <c r="G28" s="318" t="s">
        <v>10</v>
      </c>
      <c r="H28" s="318" t="s">
        <v>10</v>
      </c>
      <c r="I28" s="320" t="s">
        <v>10</v>
      </c>
      <c r="L28" s="48"/>
      <c r="M28" s="49"/>
      <c r="N28" s="43"/>
    </row>
    <row r="29" spans="2:18" s="6" customFormat="1">
      <c r="B29" s="295" t="s">
        <v>569</v>
      </c>
      <c r="C29" s="296"/>
      <c r="D29" s="297"/>
      <c r="E29" s="297"/>
      <c r="F29" s="297"/>
      <c r="G29" s="297"/>
      <c r="H29" s="297"/>
      <c r="I29" s="298"/>
      <c r="L29" s="4"/>
      <c r="M29" s="4"/>
      <c r="N29" s="4"/>
    </row>
    <row r="30" spans="2:18" s="6" customFormat="1" ht="16.5" thickBot="1">
      <c r="B30" s="376" t="s">
        <v>571</v>
      </c>
      <c r="C30" s="377"/>
      <c r="D30" s="299"/>
      <c r="E30" s="300" t="s">
        <v>33</v>
      </c>
      <c r="F30" s="319" t="s">
        <v>10</v>
      </c>
      <c r="G30" s="319" t="s">
        <v>10</v>
      </c>
      <c r="H30" s="301">
        <v>0</v>
      </c>
      <c r="I30" s="103" t="e">
        <f>(('SP9-1'!I32/Tables!U8)*Tables!U15-I23)*'SP9-1'!G32</f>
        <v>#N/A</v>
      </c>
      <c r="L30" s="4"/>
      <c r="M30" s="4"/>
      <c r="N30" s="4"/>
    </row>
    <row r="31" spans="2:18" s="6" customFormat="1" ht="16.5" thickBot="1">
      <c r="B31" s="376" t="s">
        <v>570</v>
      </c>
      <c r="C31" s="377"/>
      <c r="D31" s="299"/>
      <c r="E31" s="300" t="s">
        <v>33</v>
      </c>
      <c r="F31" s="319" t="s">
        <v>10</v>
      </c>
      <c r="G31" s="319" t="s">
        <v>10</v>
      </c>
      <c r="H31" s="301">
        <v>0</v>
      </c>
      <c r="I31" s="110">
        <f>('SP9-1'!I31/Tables!U8)*Tables!U15*'SP9-1'!G31</f>
        <v>0</v>
      </c>
      <c r="L31" s="4"/>
      <c r="M31" s="4"/>
      <c r="N31" s="4"/>
    </row>
    <row r="32" spans="2:18" s="6" customFormat="1">
      <c r="L32" s="4"/>
      <c r="M32" s="4"/>
      <c r="N32" s="4"/>
    </row>
    <row r="33" spans="2:14" s="9" customFormat="1" ht="39.950000000000003" customHeight="1">
      <c r="B33" s="381" t="s">
        <v>48</v>
      </c>
      <c r="C33" s="381"/>
      <c r="D33" s="16"/>
      <c r="E33" s="16"/>
      <c r="F33" s="16"/>
      <c r="G33" s="16"/>
      <c r="H33" s="16"/>
      <c r="I33" s="16"/>
      <c r="L33" s="4"/>
      <c r="M33" s="4"/>
      <c r="N33" s="4"/>
    </row>
    <row r="34" spans="2:14">
      <c r="B34" s="365"/>
      <c r="C34" s="378"/>
      <c r="D34" s="378"/>
      <c r="E34" s="378"/>
      <c r="F34" s="378"/>
      <c r="G34" s="378"/>
      <c r="H34" s="378"/>
      <c r="I34" s="366"/>
      <c r="L34" s="4"/>
      <c r="M34" s="4"/>
      <c r="N34" s="4"/>
    </row>
    <row r="35" spans="2:14">
      <c r="L35" s="4"/>
      <c r="M35" s="4"/>
      <c r="N35" s="4"/>
    </row>
    <row r="36" spans="2:14">
      <c r="L36" s="4"/>
      <c r="M36" s="4"/>
      <c r="N36" s="4"/>
    </row>
  </sheetData>
  <sheetProtection algorithmName="SHA-512" hashValue="mYa3OaIIfFD2Xh0nLyHb0tZe0QwSKI+a9EbFyhT19g5m6Fmto1BhvFrSYyBBcDPGD7WHtfbDtL0M/GBwoJKvbA==" saltValue="WZLdjlixAxji6s/kehLfgA==" spinCount="100000" sheet="1" objects="1" scenarios="1"/>
  <protectedRanges>
    <protectedRange sqref="J3" name="Range2_1"/>
  </protectedRanges>
  <mergeCells count="40">
    <mergeCell ref="B31:C31"/>
    <mergeCell ref="B30:C30"/>
    <mergeCell ref="B34:I34"/>
    <mergeCell ref="B13:C13"/>
    <mergeCell ref="B25:C25"/>
    <mergeCell ref="B33:C33"/>
    <mergeCell ref="B28:C28"/>
    <mergeCell ref="B27:C27"/>
    <mergeCell ref="B23:C23"/>
    <mergeCell ref="D14:G14"/>
    <mergeCell ref="H14:I14"/>
    <mergeCell ref="B17:C17"/>
    <mergeCell ref="B15:C15"/>
    <mergeCell ref="B19:C19"/>
    <mergeCell ref="B21:C21"/>
    <mergeCell ref="B14:C14"/>
    <mergeCell ref="B24:C24"/>
    <mergeCell ref="G7:I7"/>
    <mergeCell ref="B7:D7"/>
    <mergeCell ref="G8:H8"/>
    <mergeCell ref="G9:H9"/>
    <mergeCell ref="B8:D12"/>
    <mergeCell ref="G12:H12"/>
    <mergeCell ref="G10:H10"/>
    <mergeCell ref="G11:H11"/>
    <mergeCell ref="E7:F7"/>
    <mergeCell ref="F9:F10"/>
    <mergeCell ref="E9:E10"/>
    <mergeCell ref="F11:F12"/>
    <mergeCell ref="E11:E12"/>
    <mergeCell ref="B2:I2"/>
    <mergeCell ref="B4:C4"/>
    <mergeCell ref="B5:C5"/>
    <mergeCell ref="D5:E5"/>
    <mergeCell ref="D4:E4"/>
    <mergeCell ref="F4:G4"/>
    <mergeCell ref="F5:G5"/>
    <mergeCell ref="H4:I4"/>
    <mergeCell ref="H5:I5"/>
    <mergeCell ref="G3:H3"/>
  </mergeCells>
  <phoneticPr fontId="2" type="noConversion"/>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828675</xdr:colOff>
                    <xdr:row>2</xdr:row>
                    <xdr:rowOff>285750</xdr:rowOff>
                  </from>
                  <to>
                    <xdr:col>8</xdr:col>
                    <xdr:colOff>1209675</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7">
        <x14:dataValidation type="list" allowBlank="1" showInputMessage="1" xr:uid="{00000000-0002-0000-0000-000000000000}">
          <x14:formula1>
            <xm:f>'Benefits Framework'!$C$2:$C$3</xm:f>
          </x14:formula1>
          <xm:sqref>B19:C19</xm:sqref>
        </x14:dataValidation>
        <x14:dataValidation type="list" allowBlank="1" showInputMessage="1" xr:uid="{3868E784-81E8-495B-8333-1271A052BFB6}">
          <x14:formula1>
            <xm:f>'Benefits Framework'!$C$9:$C$73</xm:f>
          </x14:formula1>
          <xm:sqref>D24:D25 D21 D19 D28</xm:sqref>
        </x14:dataValidation>
        <x14:dataValidation type="list" allowBlank="1" showInputMessage="1" xr:uid="{7F353724-2C21-408C-AED7-7AA7327EE5A5}">
          <x14:formula1>
            <xm:f>'Benefits Framework'!$I$2:$I$10</xm:f>
          </x14:formula1>
          <xm:sqref>B28:C28</xm:sqref>
        </x14:dataValidation>
        <x14:dataValidation type="list" allowBlank="1" showInputMessage="1" xr:uid="{65C95072-8FE0-48FA-8F0B-B5EB0A5BD752}">
          <x14:formula1>
            <xm:f>'Benefits Framework'!$E$2:$E$3</xm:f>
          </x14:formula1>
          <xm:sqref>B21:C21</xm:sqref>
        </x14:dataValidation>
        <x14:dataValidation type="list" allowBlank="1" showInputMessage="1" showErrorMessage="1" xr:uid="{EEB57C4A-2F42-41A7-A9D9-470B97E5744A}">
          <x14:formula1>
            <xm:f>Conversion!$A$5:$A$8</xm:f>
          </x14:formula1>
          <xm:sqref>L17 L19 L21 L23:L25 L27:L28</xm:sqref>
        </x14:dataValidation>
        <x14:dataValidation type="list" allowBlank="1" showInputMessage="1" showErrorMessage="1" xr:uid="{8AAAD5E8-F1AE-4357-8BEC-02F7065F72F2}">
          <x14:formula1>
            <xm:f>Conversion!$A$18:$C$18</xm:f>
          </x14:formula1>
          <xm:sqref>J3</xm:sqref>
        </x14:dataValidation>
        <x14:dataValidation type="list" allowBlank="1" showInputMessage="1" xr:uid="{A81E6DF3-4BD7-4B05-8864-D584D0629F63}">
          <x14:formula1>
            <xm:f>'Benefits Framework'!$G$2:$G$6</xm:f>
          </x14:formula1>
          <xm:sqref>B24:C25</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workbookViewId="0">
      <selection activeCell="C19" sqref="C19"/>
    </sheetView>
  </sheetViews>
  <sheetFormatPr defaultColWidth="11" defaultRowHeight="15.75"/>
  <cols>
    <col min="1" max="1" width="44.625" customWidth="1"/>
    <col min="2" max="2" width="4.625" customWidth="1"/>
    <col min="3" max="3" width="46.875" customWidth="1"/>
    <col min="4" max="4" width="4.125" customWidth="1"/>
    <col min="5" max="5" width="45.875" customWidth="1"/>
    <col min="6" max="6" width="4.625" customWidth="1"/>
    <col min="7" max="7" width="47.875" customWidth="1"/>
    <col min="8" max="8" width="4.625" customWidth="1"/>
    <col min="9" max="9" width="48.5" customWidth="1"/>
  </cols>
  <sheetData>
    <row r="1" spans="1:9">
      <c r="A1" t="s">
        <v>49</v>
      </c>
      <c r="C1" t="s">
        <v>50</v>
      </c>
      <c r="E1" t="s">
        <v>51</v>
      </c>
      <c r="G1" t="s">
        <v>52</v>
      </c>
      <c r="I1" t="s">
        <v>53</v>
      </c>
    </row>
    <row r="2" spans="1:9">
      <c r="A2" t="s">
        <v>54</v>
      </c>
      <c r="C2" t="s">
        <v>55</v>
      </c>
      <c r="E2" t="s">
        <v>56</v>
      </c>
      <c r="G2" t="s">
        <v>57</v>
      </c>
      <c r="I2" t="s">
        <v>46</v>
      </c>
    </row>
    <row r="3" spans="1:9">
      <c r="A3" t="s">
        <v>58</v>
      </c>
      <c r="C3" t="s">
        <v>59</v>
      </c>
      <c r="E3" t="s">
        <v>35</v>
      </c>
      <c r="G3" t="s">
        <v>60</v>
      </c>
      <c r="I3" t="s">
        <v>61</v>
      </c>
    </row>
    <row r="4" spans="1:9">
      <c r="A4" s="22" t="s">
        <v>62</v>
      </c>
      <c r="E4" t="s">
        <v>63</v>
      </c>
      <c r="G4" t="s">
        <v>38</v>
      </c>
      <c r="I4" t="s">
        <v>64</v>
      </c>
    </row>
    <row r="5" spans="1:9">
      <c r="A5" s="22" t="s">
        <v>65</v>
      </c>
      <c r="E5" t="s">
        <v>66</v>
      </c>
      <c r="G5" t="s">
        <v>41</v>
      </c>
      <c r="I5" t="s">
        <v>67</v>
      </c>
    </row>
    <row r="6" spans="1:9">
      <c r="A6" s="22" t="s">
        <v>68</v>
      </c>
      <c r="E6" t="s">
        <v>69</v>
      </c>
      <c r="G6" t="s">
        <v>59</v>
      </c>
      <c r="I6" s="22" t="s">
        <v>70</v>
      </c>
    </row>
    <row r="7" spans="1:9">
      <c r="A7" s="22" t="s">
        <v>71</v>
      </c>
      <c r="E7" t="s">
        <v>72</v>
      </c>
      <c r="I7" t="s">
        <v>73</v>
      </c>
    </row>
    <row r="8" spans="1:9">
      <c r="A8" s="23" t="s">
        <v>59</v>
      </c>
      <c r="C8" t="s">
        <v>74</v>
      </c>
      <c r="E8" t="s">
        <v>59</v>
      </c>
      <c r="I8" t="s">
        <v>75</v>
      </c>
    </row>
    <row r="9" spans="1:9">
      <c r="C9" s="24" t="s">
        <v>76</v>
      </c>
      <c r="I9" t="s">
        <v>44</v>
      </c>
    </row>
    <row r="10" spans="1:9">
      <c r="C10" s="22" t="s">
        <v>77</v>
      </c>
      <c r="I10" t="s">
        <v>59</v>
      </c>
    </row>
    <row r="11" spans="1:9">
      <c r="C11" s="24" t="s">
        <v>78</v>
      </c>
    </row>
    <row r="12" spans="1:9">
      <c r="A12" t="s">
        <v>74</v>
      </c>
      <c r="C12" s="22" t="s">
        <v>79</v>
      </c>
    </row>
    <row r="13" spans="1:9">
      <c r="A13" s="10" t="s">
        <v>80</v>
      </c>
      <c r="C13" s="22" t="s">
        <v>81</v>
      </c>
    </row>
    <row r="14" spans="1:9">
      <c r="A14" s="24" t="s">
        <v>76</v>
      </c>
      <c r="C14" s="24" t="s">
        <v>82</v>
      </c>
    </row>
    <row r="15" spans="1:9">
      <c r="A15" s="22" t="s">
        <v>77</v>
      </c>
      <c r="C15" s="22" t="s">
        <v>83</v>
      </c>
    </row>
    <row r="16" spans="1:9">
      <c r="A16" s="24" t="s">
        <v>78</v>
      </c>
      <c r="C16" s="24" t="s">
        <v>84</v>
      </c>
    </row>
    <row r="17" spans="1:3">
      <c r="A17" s="22" t="s">
        <v>79</v>
      </c>
      <c r="C17" s="22" t="s">
        <v>85</v>
      </c>
    </row>
    <row r="18" spans="1:3">
      <c r="A18" s="10" t="s">
        <v>58</v>
      </c>
      <c r="C18" s="24" t="s">
        <v>86</v>
      </c>
    </row>
    <row r="19" spans="1:3">
      <c r="A19" s="22" t="s">
        <v>81</v>
      </c>
      <c r="C19" s="22" t="s">
        <v>87</v>
      </c>
    </row>
    <row r="20" spans="1:3">
      <c r="A20" s="24" t="s">
        <v>82</v>
      </c>
      <c r="C20" s="23" t="s">
        <v>88</v>
      </c>
    </row>
    <row r="21" spans="1:3">
      <c r="A21" s="22" t="s">
        <v>83</v>
      </c>
      <c r="C21" s="22" t="s">
        <v>89</v>
      </c>
    </row>
    <row r="22" spans="1:3">
      <c r="A22" s="10" t="s">
        <v>62</v>
      </c>
      <c r="C22" s="23" t="s">
        <v>90</v>
      </c>
    </row>
    <row r="23" spans="1:3">
      <c r="A23" s="24" t="s">
        <v>84</v>
      </c>
      <c r="C23" s="22" t="s">
        <v>91</v>
      </c>
    </row>
    <row r="24" spans="1:3">
      <c r="A24" s="10" t="s">
        <v>65</v>
      </c>
      <c r="C24" s="22" t="s">
        <v>92</v>
      </c>
    </row>
    <row r="25" spans="1:3">
      <c r="A25" s="22" t="s">
        <v>85</v>
      </c>
      <c r="C25" s="22" t="s">
        <v>93</v>
      </c>
    </row>
    <row r="26" spans="1:3">
      <c r="A26" s="10" t="s">
        <v>68</v>
      </c>
      <c r="C26" s="23" t="s">
        <v>94</v>
      </c>
    </row>
    <row r="27" spans="1:3">
      <c r="A27" s="24" t="s">
        <v>86</v>
      </c>
      <c r="C27" s="22" t="s">
        <v>95</v>
      </c>
    </row>
    <row r="28" spans="1:3">
      <c r="A28" s="22" t="s">
        <v>87</v>
      </c>
      <c r="C28" s="22" t="s">
        <v>96</v>
      </c>
    </row>
    <row r="29" spans="1:3">
      <c r="A29" s="10" t="s">
        <v>71</v>
      </c>
      <c r="C29" s="22" t="s">
        <v>97</v>
      </c>
    </row>
    <row r="30" spans="1:3">
      <c r="A30" s="23" t="s">
        <v>88</v>
      </c>
      <c r="C30" s="22" t="s">
        <v>98</v>
      </c>
    </row>
    <row r="31" spans="1:3">
      <c r="A31" s="11" t="s">
        <v>55</v>
      </c>
      <c r="C31" s="22" t="s">
        <v>99</v>
      </c>
    </row>
    <row r="32" spans="1:3">
      <c r="A32" s="22" t="s">
        <v>89</v>
      </c>
      <c r="C32" s="23" t="s">
        <v>100</v>
      </c>
    </row>
    <row r="33" spans="1:3">
      <c r="A33" s="23" t="s">
        <v>90</v>
      </c>
      <c r="C33" s="23" t="s">
        <v>101</v>
      </c>
    </row>
    <row r="34" spans="1:3">
      <c r="A34" s="11" t="s">
        <v>56</v>
      </c>
      <c r="C34" s="22" t="s">
        <v>102</v>
      </c>
    </row>
    <row r="35" spans="1:3">
      <c r="A35" s="22" t="s">
        <v>91</v>
      </c>
      <c r="C35" s="23" t="s">
        <v>103</v>
      </c>
    </row>
    <row r="36" spans="1:3">
      <c r="A36" s="22" t="s">
        <v>92</v>
      </c>
      <c r="C36" s="22" t="s">
        <v>39</v>
      </c>
    </row>
    <row r="37" spans="1:3">
      <c r="A37" s="22" t="s">
        <v>93</v>
      </c>
      <c r="C37" s="113" t="s">
        <v>40</v>
      </c>
    </row>
    <row r="38" spans="1:3">
      <c r="A38" s="23" t="s">
        <v>94</v>
      </c>
      <c r="C38" s="22" t="s">
        <v>42</v>
      </c>
    </row>
    <row r="39" spans="1:3">
      <c r="A39" s="11" t="s">
        <v>35</v>
      </c>
      <c r="C39" s="22" t="s">
        <v>104</v>
      </c>
    </row>
    <row r="40" spans="1:3">
      <c r="A40" s="22" t="s">
        <v>95</v>
      </c>
      <c r="C40" s="23" t="s">
        <v>105</v>
      </c>
    </row>
    <row r="41" spans="1:3">
      <c r="A41" s="22" t="s">
        <v>96</v>
      </c>
      <c r="C41" s="22" t="s">
        <v>106</v>
      </c>
    </row>
    <row r="42" spans="1:3">
      <c r="A42" s="22" t="s">
        <v>97</v>
      </c>
      <c r="C42" s="22" t="s">
        <v>107</v>
      </c>
    </row>
    <row r="43" spans="1:3">
      <c r="A43" s="22" t="s">
        <v>98</v>
      </c>
      <c r="C43" s="22" t="s">
        <v>108</v>
      </c>
    </row>
    <row r="44" spans="1:3">
      <c r="A44" s="22" t="s">
        <v>99</v>
      </c>
      <c r="C44" s="22" t="s">
        <v>109</v>
      </c>
    </row>
    <row r="45" spans="1:3">
      <c r="A45" s="23" t="s">
        <v>100</v>
      </c>
      <c r="C45" s="22" t="s">
        <v>110</v>
      </c>
    </row>
    <row r="46" spans="1:3">
      <c r="A46" s="11" t="s">
        <v>57</v>
      </c>
      <c r="C46" s="22" t="s">
        <v>111</v>
      </c>
    </row>
    <row r="47" spans="1:3">
      <c r="A47" s="23" t="s">
        <v>101</v>
      </c>
      <c r="C47" s="22" t="s">
        <v>112</v>
      </c>
    </row>
    <row r="48" spans="1:3">
      <c r="A48" s="11" t="s">
        <v>60</v>
      </c>
      <c r="C48" s="22" t="s">
        <v>113</v>
      </c>
    </row>
    <row r="49" spans="1:3">
      <c r="A49" s="22" t="s">
        <v>102</v>
      </c>
      <c r="C49" s="22" t="s">
        <v>114</v>
      </c>
    </row>
    <row r="50" spans="1:3">
      <c r="A50" s="23" t="s">
        <v>103</v>
      </c>
      <c r="C50" s="23" t="s">
        <v>47</v>
      </c>
    </row>
    <row r="51" spans="1:3">
      <c r="A51" s="11" t="s">
        <v>38</v>
      </c>
      <c r="C51" s="22" t="s">
        <v>36</v>
      </c>
    </row>
    <row r="52" spans="1:3">
      <c r="A52" s="22" t="s">
        <v>39</v>
      </c>
      <c r="C52" s="22" t="s">
        <v>115</v>
      </c>
    </row>
    <row r="53" spans="1:3">
      <c r="A53" s="23" t="s">
        <v>116</v>
      </c>
      <c r="C53" s="22" t="s">
        <v>117</v>
      </c>
    </row>
    <row r="54" spans="1:3">
      <c r="A54" s="11" t="s">
        <v>41</v>
      </c>
      <c r="C54" s="22" t="s">
        <v>118</v>
      </c>
    </row>
    <row r="55" spans="1:3">
      <c r="A55" s="22" t="s">
        <v>42</v>
      </c>
      <c r="C55" s="22" t="s">
        <v>119</v>
      </c>
    </row>
    <row r="56" spans="1:3">
      <c r="A56" s="22" t="s">
        <v>104</v>
      </c>
      <c r="C56" s="22" t="s">
        <v>120</v>
      </c>
    </row>
    <row r="57" spans="1:3">
      <c r="A57" s="23" t="s">
        <v>105</v>
      </c>
      <c r="C57" s="22" t="s">
        <v>121</v>
      </c>
    </row>
    <row r="58" spans="1:3">
      <c r="A58" s="11" t="s">
        <v>46</v>
      </c>
      <c r="C58" s="22" t="s">
        <v>122</v>
      </c>
    </row>
    <row r="59" spans="1:3">
      <c r="A59" s="22" t="s">
        <v>106</v>
      </c>
      <c r="C59" s="22" t="s">
        <v>123</v>
      </c>
    </row>
    <row r="60" spans="1:3">
      <c r="A60" s="22" t="s">
        <v>107</v>
      </c>
      <c r="C60" s="22" t="s">
        <v>124</v>
      </c>
    </row>
    <row r="61" spans="1:3">
      <c r="A61" s="22" t="s">
        <v>108</v>
      </c>
      <c r="C61" s="22" t="s">
        <v>125</v>
      </c>
    </row>
    <row r="62" spans="1:3">
      <c r="A62" s="22" t="s">
        <v>109</v>
      </c>
      <c r="C62" s="22" t="s">
        <v>126</v>
      </c>
    </row>
    <row r="63" spans="1:3">
      <c r="A63" s="22" t="s">
        <v>110</v>
      </c>
      <c r="C63" s="23" t="s">
        <v>127</v>
      </c>
    </row>
    <row r="64" spans="1:3">
      <c r="A64" s="22" t="s">
        <v>111</v>
      </c>
      <c r="C64" s="23" t="s">
        <v>128</v>
      </c>
    </row>
    <row r="65" spans="1:3">
      <c r="A65" s="22" t="s">
        <v>112</v>
      </c>
      <c r="C65" s="22" t="s">
        <v>129</v>
      </c>
    </row>
    <row r="66" spans="1:3">
      <c r="A66" s="22" t="s">
        <v>113</v>
      </c>
      <c r="C66" s="22" t="s">
        <v>130</v>
      </c>
    </row>
    <row r="67" spans="1:3">
      <c r="A67" s="22" t="s">
        <v>114</v>
      </c>
      <c r="C67" s="23" t="s">
        <v>131</v>
      </c>
    </row>
    <row r="68" spans="1:3">
      <c r="A68" s="23" t="s">
        <v>47</v>
      </c>
      <c r="C68" s="22" t="s">
        <v>132</v>
      </c>
    </row>
    <row r="69" spans="1:3">
      <c r="A69" s="11" t="s">
        <v>61</v>
      </c>
      <c r="C69" s="23" t="s">
        <v>133</v>
      </c>
    </row>
    <row r="70" spans="1:3">
      <c r="A70" s="22" t="s">
        <v>36</v>
      </c>
      <c r="C70" s="23" t="s">
        <v>134</v>
      </c>
    </row>
    <row r="71" spans="1:3">
      <c r="A71" s="22" t="s">
        <v>115</v>
      </c>
      <c r="C71" s="23" t="s">
        <v>135</v>
      </c>
    </row>
    <row r="72" spans="1:3">
      <c r="A72" s="22" t="s">
        <v>117</v>
      </c>
      <c r="C72" s="23" t="s">
        <v>45</v>
      </c>
    </row>
    <row r="73" spans="1:3">
      <c r="A73" s="22" t="s">
        <v>118</v>
      </c>
      <c r="C73" s="15" t="s">
        <v>136</v>
      </c>
    </row>
    <row r="74" spans="1:3">
      <c r="A74" s="22" t="s">
        <v>119</v>
      </c>
    </row>
    <row r="75" spans="1:3">
      <c r="A75" s="22" t="s">
        <v>120</v>
      </c>
    </row>
    <row r="76" spans="1:3">
      <c r="A76" s="22" t="s">
        <v>121</v>
      </c>
    </row>
    <row r="77" spans="1:3">
      <c r="A77" s="22" t="s">
        <v>122</v>
      </c>
    </row>
    <row r="78" spans="1:3">
      <c r="A78" s="22" t="s">
        <v>123</v>
      </c>
    </row>
    <row r="79" spans="1:3">
      <c r="A79" s="22" t="s">
        <v>124</v>
      </c>
    </row>
    <row r="80" spans="1:3">
      <c r="A80" s="22" t="s">
        <v>125</v>
      </c>
    </row>
    <row r="81" spans="1:1">
      <c r="A81" s="22" t="s">
        <v>126</v>
      </c>
    </row>
    <row r="82" spans="1:1">
      <c r="A82" s="23" t="s">
        <v>127</v>
      </c>
    </row>
    <row r="83" spans="1:1">
      <c r="A83" s="11" t="s">
        <v>64</v>
      </c>
    </row>
    <row r="84" spans="1:1">
      <c r="A84" s="23" t="s">
        <v>128</v>
      </c>
    </row>
    <row r="85" spans="1:1">
      <c r="A85" s="11" t="s">
        <v>67</v>
      </c>
    </row>
    <row r="86" spans="1:1">
      <c r="A86" s="22" t="s">
        <v>129</v>
      </c>
    </row>
    <row r="87" spans="1:1">
      <c r="A87" s="22" t="s">
        <v>130</v>
      </c>
    </row>
    <row r="88" spans="1:1">
      <c r="A88" s="23" t="s">
        <v>131</v>
      </c>
    </row>
    <row r="89" spans="1:1">
      <c r="A89" s="11" t="s">
        <v>70</v>
      </c>
    </row>
    <row r="90" spans="1:1">
      <c r="A90" s="22" t="s">
        <v>132</v>
      </c>
    </row>
    <row r="91" spans="1:1">
      <c r="A91" s="23" t="s">
        <v>133</v>
      </c>
    </row>
    <row r="92" spans="1:1">
      <c r="A92" s="11" t="s">
        <v>73</v>
      </c>
    </row>
    <row r="93" spans="1:1">
      <c r="A93" s="23" t="s">
        <v>134</v>
      </c>
    </row>
    <row r="94" spans="1:1">
      <c r="A94" s="11" t="s">
        <v>75</v>
      </c>
    </row>
    <row r="95" spans="1:1">
      <c r="A95" s="23" t="s">
        <v>135</v>
      </c>
    </row>
    <row r="96" spans="1:1">
      <c r="A96" s="11" t="s">
        <v>44</v>
      </c>
    </row>
    <row r="97" spans="1:1">
      <c r="A97" s="23"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1D9F-3E08-4290-88E8-26828D65F807}">
  <dimension ref="A1:P55"/>
  <sheetViews>
    <sheetView workbookViewId="0">
      <selection activeCell="B12" sqref="B12"/>
    </sheetView>
  </sheetViews>
  <sheetFormatPr defaultRowHeight="15.75"/>
  <cols>
    <col min="1" max="1" width="33.625" bestFit="1" customWidth="1"/>
    <col min="2" max="2" width="18" bestFit="1" customWidth="1"/>
    <col min="3" max="3" width="21.625" customWidth="1"/>
  </cols>
  <sheetData>
    <row r="1" spans="1:16">
      <c r="A1" t="s">
        <v>137</v>
      </c>
      <c r="B1" s="245" t="str">
        <f>'SP9-1'!$H$22</f>
        <v>2% for years 1-30, 1.5% for years 31-40</v>
      </c>
    </row>
    <row r="2" spans="1:16">
      <c r="A2" t="s">
        <v>138</v>
      </c>
      <c r="B2" s="246">
        <v>1</v>
      </c>
    </row>
    <row r="3" spans="1:16">
      <c r="A3" t="s">
        <v>139</v>
      </c>
      <c r="B3" s="18">
        <f>'SP9-1'!$F$28</f>
        <v>0</v>
      </c>
      <c r="E3" s="19"/>
      <c r="O3" s="41"/>
      <c r="P3" s="41"/>
    </row>
    <row r="4" spans="1:16">
      <c r="A4" t="s">
        <v>140</v>
      </c>
      <c r="B4">
        <f>'SP9-1'!$H$21</f>
        <v>0</v>
      </c>
      <c r="D4" s="303"/>
      <c r="E4" s="21"/>
      <c r="O4" s="41"/>
      <c r="P4" s="41"/>
    </row>
    <row r="5" spans="1:16">
      <c r="A5" s="20" t="s">
        <v>141</v>
      </c>
      <c r="B5" s="45">
        <f>B10-B9</f>
        <v>-0.99016372140870601</v>
      </c>
      <c r="C5" t="e">
        <f>B5/B4</f>
        <v>#DIV/0!</v>
      </c>
      <c r="O5" s="41"/>
      <c r="P5" s="41"/>
    </row>
    <row r="6" spans="1:16">
      <c r="A6" s="20" t="s">
        <v>142</v>
      </c>
      <c r="B6" s="45">
        <f>B10-B9+B3*(B12-B11)</f>
        <v>-0.99016372140870601</v>
      </c>
      <c r="C6" t="e">
        <f>B6/B4</f>
        <v>#DIV/0!</v>
      </c>
      <c r="O6" s="41"/>
      <c r="P6" s="41"/>
    </row>
    <row r="7" spans="1:16">
      <c r="A7" s="20" t="s">
        <v>143</v>
      </c>
      <c r="B7" s="45"/>
      <c r="O7" s="41"/>
      <c r="P7" s="41"/>
    </row>
    <row r="8" spans="1:16">
      <c r="A8" s="20" t="s">
        <v>144</v>
      </c>
      <c r="B8" s="45"/>
      <c r="O8" s="41"/>
      <c r="P8" s="41"/>
    </row>
    <row r="9" spans="1:16">
      <c r="A9" s="41" t="s">
        <v>145</v>
      </c>
      <c r="B9" s="328">
        <f>Tables!U11</f>
        <v>0.99016372140870601</v>
      </c>
    </row>
    <row r="10" spans="1:16">
      <c r="A10" s="41" t="s">
        <v>146</v>
      </c>
      <c r="B10" s="329">
        <f>Tables!U12</f>
        <v>0</v>
      </c>
    </row>
    <row r="11" spans="1:16">
      <c r="A11" s="328" t="s">
        <v>148</v>
      </c>
      <c r="B11" s="330">
        <f>Tables!U13</f>
        <v>0.49344788445523591</v>
      </c>
    </row>
    <row r="12" spans="1:16">
      <c r="A12" s="328" t="s">
        <v>147</v>
      </c>
      <c r="B12" s="331">
        <f>Tables!U14</f>
        <v>0</v>
      </c>
    </row>
    <row r="13" spans="1:16">
      <c r="A13" s="41" t="s">
        <v>149</v>
      </c>
      <c r="B13" s="328">
        <f>B3*780+B4-1</f>
        <v>-1</v>
      </c>
    </row>
    <row r="16" spans="1:16">
      <c r="B16" s="19"/>
      <c r="C16" s="19"/>
    </row>
    <row r="17" spans="1:3">
      <c r="B17" s="19"/>
      <c r="C17" s="19"/>
    </row>
    <row r="18" spans="1:3">
      <c r="A18" t="s">
        <v>5</v>
      </c>
      <c r="B18" s="19" t="s">
        <v>567</v>
      </c>
      <c r="C18" s="19" t="s">
        <v>568</v>
      </c>
    </row>
    <row r="19" spans="1:3">
      <c r="B19" s="19"/>
      <c r="C19" s="19"/>
    </row>
    <row r="20" spans="1:3">
      <c r="B20" s="19"/>
      <c r="C20" s="19"/>
    </row>
    <row r="21" spans="1:3">
      <c r="B21" s="19"/>
      <c r="C21" s="19"/>
    </row>
    <row r="22" spans="1:3">
      <c r="B22" s="19"/>
      <c r="C22" s="19"/>
    </row>
    <row r="23" spans="1:3">
      <c r="B23" s="19"/>
      <c r="C23" s="19"/>
    </row>
    <row r="24" spans="1:3">
      <c r="B24" s="19"/>
      <c r="C24" s="19"/>
    </row>
    <row r="25" spans="1:3">
      <c r="B25" s="19"/>
      <c r="C25" s="19"/>
    </row>
    <row r="26" spans="1:3">
      <c r="B26" s="19"/>
      <c r="C26" s="19"/>
    </row>
    <row r="27" spans="1:3">
      <c r="B27" s="19"/>
      <c r="C27" s="19"/>
    </row>
    <row r="28" spans="1:3">
      <c r="B28" s="19"/>
      <c r="C28" s="19"/>
    </row>
    <row r="29" spans="1:3">
      <c r="B29" s="19"/>
      <c r="C29" s="19"/>
    </row>
    <row r="30" spans="1:3">
      <c r="B30" s="19"/>
      <c r="C30" s="19"/>
    </row>
    <row r="31" spans="1:3">
      <c r="B31" s="19"/>
      <c r="C31" s="19"/>
    </row>
    <row r="32" spans="1:3">
      <c r="B32" s="19"/>
      <c r="C32" s="19"/>
    </row>
    <row r="33" spans="2:3">
      <c r="B33" s="19"/>
      <c r="C33" s="19"/>
    </row>
    <row r="34" spans="2:3">
      <c r="B34" s="19"/>
      <c r="C34" s="19"/>
    </row>
    <row r="35" spans="2:3">
      <c r="B35" s="19"/>
      <c r="C35" s="19"/>
    </row>
    <row r="36" spans="2:3">
      <c r="B36" s="19"/>
      <c r="C36" s="19"/>
    </row>
    <row r="37" spans="2:3">
      <c r="B37" s="19"/>
      <c r="C37" s="19"/>
    </row>
    <row r="38" spans="2:3">
      <c r="B38" s="19"/>
      <c r="C38" s="19"/>
    </row>
    <row r="39" spans="2:3">
      <c r="B39" s="19"/>
      <c r="C39" s="19"/>
    </row>
    <row r="40" spans="2:3">
      <c r="B40" s="19"/>
      <c r="C40" s="19"/>
    </row>
    <row r="41" spans="2:3">
      <c r="B41" s="19"/>
      <c r="C41" s="19"/>
    </row>
    <row r="42" spans="2:3">
      <c r="B42" s="19"/>
      <c r="C42" s="19"/>
    </row>
    <row r="43" spans="2:3">
      <c r="B43" s="19"/>
      <c r="C43" s="19"/>
    </row>
    <row r="44" spans="2:3">
      <c r="B44" s="19"/>
      <c r="C44" s="19"/>
    </row>
    <row r="45" spans="2:3">
      <c r="B45" s="19"/>
      <c r="C45" s="19"/>
    </row>
    <row r="46" spans="2:3">
      <c r="B46" s="19"/>
      <c r="C46" s="19"/>
    </row>
    <row r="47" spans="2:3">
      <c r="B47" s="19"/>
      <c r="C47" s="19"/>
    </row>
    <row r="48" spans="2:3">
      <c r="B48" s="19"/>
      <c r="C48" s="19"/>
    </row>
    <row r="49" spans="2:3">
      <c r="B49" s="19"/>
      <c r="C49" s="19"/>
    </row>
    <row r="50" spans="2:3">
      <c r="B50" s="19"/>
      <c r="C50" s="19"/>
    </row>
    <row r="51" spans="2:3">
      <c r="B51" s="19"/>
      <c r="C51" s="19"/>
    </row>
    <row r="52" spans="2:3">
      <c r="B52" s="19"/>
      <c r="C52" s="19"/>
    </row>
    <row r="53" spans="2:3">
      <c r="B53" s="19"/>
      <c r="C53" s="19"/>
    </row>
    <row r="54" spans="2:3">
      <c r="B54" s="19"/>
      <c r="C54" s="19"/>
    </row>
    <row r="55" spans="2:3">
      <c r="B55" s="19"/>
      <c r="C55" s="19"/>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FAE225-285E-4584-A566-9CE634234D0B}">
  <sheetPr>
    <pageSetUpPr fitToPage="1"/>
  </sheetPr>
  <dimension ref="A1:N364"/>
  <sheetViews>
    <sheetView topLeftCell="D1" zoomScaleNormal="100" workbookViewId="0">
      <selection activeCell="F1" sqref="F1"/>
    </sheetView>
  </sheetViews>
  <sheetFormatPr defaultRowHeight="12.75"/>
  <cols>
    <col min="1" max="1" width="28.125" style="38" hidden="1" customWidth="1"/>
    <col min="2" max="2" width="9.375" style="38" hidden="1" customWidth="1"/>
    <col min="3" max="3" width="5.875" style="38" hidden="1" customWidth="1"/>
    <col min="4" max="4" width="39.875" style="129" customWidth="1"/>
    <col min="5" max="5" width="8.75" style="129" bestFit="1" customWidth="1"/>
    <col min="6" max="10" width="13.125" style="129" customWidth="1"/>
    <col min="11" max="11" width="3.125" style="129" customWidth="1"/>
    <col min="12" max="12" width="100" style="129" customWidth="1"/>
    <col min="13" max="13" width="2.375" style="129" customWidth="1"/>
    <col min="14" max="256" width="9" style="38"/>
    <col min="257" max="259" width="0" style="38" hidden="1" customWidth="1"/>
    <col min="260" max="260" width="39.875" style="38" customWidth="1"/>
    <col min="261" max="261" width="8.75" style="38" bestFit="1" customWidth="1"/>
    <col min="262" max="266" width="13.125" style="38" customWidth="1"/>
    <col min="267" max="267" width="3.125" style="38" customWidth="1"/>
    <col min="268" max="268" width="100" style="38" customWidth="1"/>
    <col min="269" max="269" width="2.375" style="38" customWidth="1"/>
    <col min="270" max="512" width="9" style="38"/>
    <col min="513" max="515" width="0" style="38" hidden="1" customWidth="1"/>
    <col min="516" max="516" width="39.875" style="38" customWidth="1"/>
    <col min="517" max="517" width="8.75" style="38" bestFit="1" customWidth="1"/>
    <col min="518" max="522" width="13.125" style="38" customWidth="1"/>
    <col min="523" max="523" width="3.125" style="38" customWidth="1"/>
    <col min="524" max="524" width="100" style="38" customWidth="1"/>
    <col min="525" max="525" width="2.375" style="38" customWidth="1"/>
    <col min="526" max="768" width="9" style="38"/>
    <col min="769" max="771" width="0" style="38" hidden="1" customWidth="1"/>
    <col min="772" max="772" width="39.875" style="38" customWidth="1"/>
    <col min="773" max="773" width="8.75" style="38" bestFit="1" customWidth="1"/>
    <col min="774" max="778" width="13.125" style="38" customWidth="1"/>
    <col min="779" max="779" width="3.125" style="38" customWidth="1"/>
    <col min="780" max="780" width="100" style="38" customWidth="1"/>
    <col min="781" max="781" width="2.375" style="38" customWidth="1"/>
    <col min="782" max="1024" width="9" style="38"/>
    <col min="1025" max="1027" width="0" style="38" hidden="1" customWidth="1"/>
    <col min="1028" max="1028" width="39.875" style="38" customWidth="1"/>
    <col min="1029" max="1029" width="8.75" style="38" bestFit="1" customWidth="1"/>
    <col min="1030" max="1034" width="13.125" style="38" customWidth="1"/>
    <col min="1035" max="1035" width="3.125" style="38" customWidth="1"/>
    <col min="1036" max="1036" width="100" style="38" customWidth="1"/>
    <col min="1037" max="1037" width="2.375" style="38" customWidth="1"/>
    <col min="1038" max="1280" width="9" style="38"/>
    <col min="1281" max="1283" width="0" style="38" hidden="1" customWidth="1"/>
    <col min="1284" max="1284" width="39.875" style="38" customWidth="1"/>
    <col min="1285" max="1285" width="8.75" style="38" bestFit="1" customWidth="1"/>
    <col min="1286" max="1290" width="13.125" style="38" customWidth="1"/>
    <col min="1291" max="1291" width="3.125" style="38" customWidth="1"/>
    <col min="1292" max="1292" width="100" style="38" customWidth="1"/>
    <col min="1293" max="1293" width="2.375" style="38" customWidth="1"/>
    <col min="1294" max="1536" width="9" style="38"/>
    <col min="1537" max="1539" width="0" style="38" hidden="1" customWidth="1"/>
    <col min="1540" max="1540" width="39.875" style="38" customWidth="1"/>
    <col min="1541" max="1541" width="8.75" style="38" bestFit="1" customWidth="1"/>
    <col min="1542" max="1546" width="13.125" style="38" customWidth="1"/>
    <col min="1547" max="1547" width="3.125" style="38" customWidth="1"/>
    <col min="1548" max="1548" width="100" style="38" customWidth="1"/>
    <col min="1549" max="1549" width="2.375" style="38" customWidth="1"/>
    <col min="1550" max="1792" width="9" style="38"/>
    <col min="1793" max="1795" width="0" style="38" hidden="1" customWidth="1"/>
    <col min="1796" max="1796" width="39.875" style="38" customWidth="1"/>
    <col min="1797" max="1797" width="8.75" style="38" bestFit="1" customWidth="1"/>
    <col min="1798" max="1802" width="13.125" style="38" customWidth="1"/>
    <col min="1803" max="1803" width="3.125" style="38" customWidth="1"/>
    <col min="1804" max="1804" width="100" style="38" customWidth="1"/>
    <col min="1805" max="1805" width="2.375" style="38" customWidth="1"/>
    <col min="1806" max="2048" width="9" style="38"/>
    <col min="2049" max="2051" width="0" style="38" hidden="1" customWidth="1"/>
    <col min="2052" max="2052" width="39.875" style="38" customWidth="1"/>
    <col min="2053" max="2053" width="8.75" style="38" bestFit="1" customWidth="1"/>
    <col min="2054" max="2058" width="13.125" style="38" customWidth="1"/>
    <col min="2059" max="2059" width="3.125" style="38" customWidth="1"/>
    <col min="2060" max="2060" width="100" style="38" customWidth="1"/>
    <col min="2061" max="2061" width="2.375" style="38" customWidth="1"/>
    <col min="2062" max="2304" width="9" style="38"/>
    <col min="2305" max="2307" width="0" style="38" hidden="1" customWidth="1"/>
    <col min="2308" max="2308" width="39.875" style="38" customWidth="1"/>
    <col min="2309" max="2309" width="8.75" style="38" bestFit="1" customWidth="1"/>
    <col min="2310" max="2314" width="13.125" style="38" customWidth="1"/>
    <col min="2315" max="2315" width="3.125" style="38" customWidth="1"/>
    <col min="2316" max="2316" width="100" style="38" customWidth="1"/>
    <col min="2317" max="2317" width="2.375" style="38" customWidth="1"/>
    <col min="2318" max="2560" width="9" style="38"/>
    <col min="2561" max="2563" width="0" style="38" hidden="1" customWidth="1"/>
    <col min="2564" max="2564" width="39.875" style="38" customWidth="1"/>
    <col min="2565" max="2565" width="8.75" style="38" bestFit="1" customWidth="1"/>
    <col min="2566" max="2570" width="13.125" style="38" customWidth="1"/>
    <col min="2571" max="2571" width="3.125" style="38" customWidth="1"/>
    <col min="2572" max="2572" width="100" style="38" customWidth="1"/>
    <col min="2573" max="2573" width="2.375" style="38" customWidth="1"/>
    <col min="2574" max="2816" width="9" style="38"/>
    <col min="2817" max="2819" width="0" style="38" hidden="1" customWidth="1"/>
    <col min="2820" max="2820" width="39.875" style="38" customWidth="1"/>
    <col min="2821" max="2821" width="8.75" style="38" bestFit="1" customWidth="1"/>
    <col min="2822" max="2826" width="13.125" style="38" customWidth="1"/>
    <col min="2827" max="2827" width="3.125" style="38" customWidth="1"/>
    <col min="2828" max="2828" width="100" style="38" customWidth="1"/>
    <col min="2829" max="2829" width="2.375" style="38" customWidth="1"/>
    <col min="2830" max="3072" width="9" style="38"/>
    <col min="3073" max="3075" width="0" style="38" hidden="1" customWidth="1"/>
    <col min="3076" max="3076" width="39.875" style="38" customWidth="1"/>
    <col min="3077" max="3077" width="8.75" style="38" bestFit="1" customWidth="1"/>
    <col min="3078" max="3082" width="13.125" style="38" customWidth="1"/>
    <col min="3083" max="3083" width="3.125" style="38" customWidth="1"/>
    <col min="3084" max="3084" width="100" style="38" customWidth="1"/>
    <col min="3085" max="3085" width="2.375" style="38" customWidth="1"/>
    <col min="3086" max="3328" width="9" style="38"/>
    <col min="3329" max="3331" width="0" style="38" hidden="1" customWidth="1"/>
    <col min="3332" max="3332" width="39.875" style="38" customWidth="1"/>
    <col min="3333" max="3333" width="8.75" style="38" bestFit="1" customWidth="1"/>
    <col min="3334" max="3338" width="13.125" style="38" customWidth="1"/>
    <col min="3339" max="3339" width="3.125" style="38" customWidth="1"/>
    <col min="3340" max="3340" width="100" style="38" customWidth="1"/>
    <col min="3341" max="3341" width="2.375" style="38" customWidth="1"/>
    <col min="3342" max="3584" width="9" style="38"/>
    <col min="3585" max="3587" width="0" style="38" hidden="1" customWidth="1"/>
    <col min="3588" max="3588" width="39.875" style="38" customWidth="1"/>
    <col min="3589" max="3589" width="8.75" style="38" bestFit="1" customWidth="1"/>
    <col min="3590" max="3594" width="13.125" style="38" customWidth="1"/>
    <col min="3595" max="3595" width="3.125" style="38" customWidth="1"/>
    <col min="3596" max="3596" width="100" style="38" customWidth="1"/>
    <col min="3597" max="3597" width="2.375" style="38" customWidth="1"/>
    <col min="3598" max="3840" width="9" style="38"/>
    <col min="3841" max="3843" width="0" style="38" hidden="1" customWidth="1"/>
    <col min="3844" max="3844" width="39.875" style="38" customWidth="1"/>
    <col min="3845" max="3845" width="8.75" style="38" bestFit="1" customWidth="1"/>
    <col min="3846" max="3850" width="13.125" style="38" customWidth="1"/>
    <col min="3851" max="3851" width="3.125" style="38" customWidth="1"/>
    <col min="3852" max="3852" width="100" style="38" customWidth="1"/>
    <col min="3853" max="3853" width="2.375" style="38" customWidth="1"/>
    <col min="3854" max="4096" width="9" style="38"/>
    <col min="4097" max="4099" width="0" style="38" hidden="1" customWidth="1"/>
    <col min="4100" max="4100" width="39.875" style="38" customWidth="1"/>
    <col min="4101" max="4101" width="8.75" style="38" bestFit="1" customWidth="1"/>
    <col min="4102" max="4106" width="13.125" style="38" customWidth="1"/>
    <col min="4107" max="4107" width="3.125" style="38" customWidth="1"/>
    <col min="4108" max="4108" width="100" style="38" customWidth="1"/>
    <col min="4109" max="4109" width="2.375" style="38" customWidth="1"/>
    <col min="4110" max="4352" width="9" style="38"/>
    <col min="4353" max="4355" width="0" style="38" hidden="1" customWidth="1"/>
    <col min="4356" max="4356" width="39.875" style="38" customWidth="1"/>
    <col min="4357" max="4357" width="8.75" style="38" bestFit="1" customWidth="1"/>
    <col min="4358" max="4362" width="13.125" style="38" customWidth="1"/>
    <col min="4363" max="4363" width="3.125" style="38" customWidth="1"/>
    <col min="4364" max="4364" width="100" style="38" customWidth="1"/>
    <col min="4365" max="4365" width="2.375" style="38" customWidth="1"/>
    <col min="4366" max="4608" width="9" style="38"/>
    <col min="4609" max="4611" width="0" style="38" hidden="1" customWidth="1"/>
    <col min="4612" max="4612" width="39.875" style="38" customWidth="1"/>
    <col min="4613" max="4613" width="8.75" style="38" bestFit="1" customWidth="1"/>
    <col min="4614" max="4618" width="13.125" style="38" customWidth="1"/>
    <col min="4619" max="4619" width="3.125" style="38" customWidth="1"/>
    <col min="4620" max="4620" width="100" style="38" customWidth="1"/>
    <col min="4621" max="4621" width="2.375" style="38" customWidth="1"/>
    <col min="4622" max="4864" width="9" style="38"/>
    <col min="4865" max="4867" width="0" style="38" hidden="1" customWidth="1"/>
    <col min="4868" max="4868" width="39.875" style="38" customWidth="1"/>
    <col min="4869" max="4869" width="8.75" style="38" bestFit="1" customWidth="1"/>
    <col min="4870" max="4874" width="13.125" style="38" customWidth="1"/>
    <col min="4875" max="4875" width="3.125" style="38" customWidth="1"/>
    <col min="4876" max="4876" width="100" style="38" customWidth="1"/>
    <col min="4877" max="4877" width="2.375" style="38" customWidth="1"/>
    <col min="4878" max="5120" width="9" style="38"/>
    <col min="5121" max="5123" width="0" style="38" hidden="1" customWidth="1"/>
    <col min="5124" max="5124" width="39.875" style="38" customWidth="1"/>
    <col min="5125" max="5125" width="8.75" style="38" bestFit="1" customWidth="1"/>
    <col min="5126" max="5130" width="13.125" style="38" customWidth="1"/>
    <col min="5131" max="5131" width="3.125" style="38" customWidth="1"/>
    <col min="5132" max="5132" width="100" style="38" customWidth="1"/>
    <col min="5133" max="5133" width="2.375" style="38" customWidth="1"/>
    <col min="5134" max="5376" width="9" style="38"/>
    <col min="5377" max="5379" width="0" style="38" hidden="1" customWidth="1"/>
    <col min="5380" max="5380" width="39.875" style="38" customWidth="1"/>
    <col min="5381" max="5381" width="8.75" style="38" bestFit="1" customWidth="1"/>
    <col min="5382" max="5386" width="13.125" style="38" customWidth="1"/>
    <col min="5387" max="5387" width="3.125" style="38" customWidth="1"/>
    <col min="5388" max="5388" width="100" style="38" customWidth="1"/>
    <col min="5389" max="5389" width="2.375" style="38" customWidth="1"/>
    <col min="5390" max="5632" width="9" style="38"/>
    <col min="5633" max="5635" width="0" style="38" hidden="1" customWidth="1"/>
    <col min="5636" max="5636" width="39.875" style="38" customWidth="1"/>
    <col min="5637" max="5637" width="8.75" style="38" bestFit="1" customWidth="1"/>
    <col min="5638" max="5642" width="13.125" style="38" customWidth="1"/>
    <col min="5643" max="5643" width="3.125" style="38" customWidth="1"/>
    <col min="5644" max="5644" width="100" style="38" customWidth="1"/>
    <col min="5645" max="5645" width="2.375" style="38" customWidth="1"/>
    <col min="5646" max="5888" width="9" style="38"/>
    <col min="5889" max="5891" width="0" style="38" hidden="1" customWidth="1"/>
    <col min="5892" max="5892" width="39.875" style="38" customWidth="1"/>
    <col min="5893" max="5893" width="8.75" style="38" bestFit="1" customWidth="1"/>
    <col min="5894" max="5898" width="13.125" style="38" customWidth="1"/>
    <col min="5899" max="5899" width="3.125" style="38" customWidth="1"/>
    <col min="5900" max="5900" width="100" style="38" customWidth="1"/>
    <col min="5901" max="5901" width="2.375" style="38" customWidth="1"/>
    <col min="5902" max="6144" width="9" style="38"/>
    <col min="6145" max="6147" width="0" style="38" hidden="1" customWidth="1"/>
    <col min="6148" max="6148" width="39.875" style="38" customWidth="1"/>
    <col min="6149" max="6149" width="8.75" style="38" bestFit="1" customWidth="1"/>
    <col min="6150" max="6154" width="13.125" style="38" customWidth="1"/>
    <col min="6155" max="6155" width="3.125" style="38" customWidth="1"/>
    <col min="6156" max="6156" width="100" style="38" customWidth="1"/>
    <col min="6157" max="6157" width="2.375" style="38" customWidth="1"/>
    <col min="6158" max="6400" width="9" style="38"/>
    <col min="6401" max="6403" width="0" style="38" hidden="1" customWidth="1"/>
    <col min="6404" max="6404" width="39.875" style="38" customWidth="1"/>
    <col min="6405" max="6405" width="8.75" style="38" bestFit="1" customWidth="1"/>
    <col min="6406" max="6410" width="13.125" style="38" customWidth="1"/>
    <col min="6411" max="6411" width="3.125" style="38" customWidth="1"/>
    <col min="6412" max="6412" width="100" style="38" customWidth="1"/>
    <col min="6413" max="6413" width="2.375" style="38" customWidth="1"/>
    <col min="6414" max="6656" width="9" style="38"/>
    <col min="6657" max="6659" width="0" style="38" hidden="1" customWidth="1"/>
    <col min="6660" max="6660" width="39.875" style="38" customWidth="1"/>
    <col min="6661" max="6661" width="8.75" style="38" bestFit="1" customWidth="1"/>
    <col min="6662" max="6666" width="13.125" style="38" customWidth="1"/>
    <col min="6667" max="6667" width="3.125" style="38" customWidth="1"/>
    <col min="6668" max="6668" width="100" style="38" customWidth="1"/>
    <col min="6669" max="6669" width="2.375" style="38" customWidth="1"/>
    <col min="6670" max="6912" width="9" style="38"/>
    <col min="6913" max="6915" width="0" style="38" hidden="1" customWidth="1"/>
    <col min="6916" max="6916" width="39.875" style="38" customWidth="1"/>
    <col min="6917" max="6917" width="8.75" style="38" bestFit="1" customWidth="1"/>
    <col min="6918" max="6922" width="13.125" style="38" customWidth="1"/>
    <col min="6923" max="6923" width="3.125" style="38" customWidth="1"/>
    <col min="6924" max="6924" width="100" style="38" customWidth="1"/>
    <col min="6925" max="6925" width="2.375" style="38" customWidth="1"/>
    <col min="6926" max="7168" width="9" style="38"/>
    <col min="7169" max="7171" width="0" style="38" hidden="1" customWidth="1"/>
    <col min="7172" max="7172" width="39.875" style="38" customWidth="1"/>
    <col min="7173" max="7173" width="8.75" style="38" bestFit="1" customWidth="1"/>
    <col min="7174" max="7178" width="13.125" style="38" customWidth="1"/>
    <col min="7179" max="7179" width="3.125" style="38" customWidth="1"/>
    <col min="7180" max="7180" width="100" style="38" customWidth="1"/>
    <col min="7181" max="7181" width="2.375" style="38" customWidth="1"/>
    <col min="7182" max="7424" width="9" style="38"/>
    <col min="7425" max="7427" width="0" style="38" hidden="1" customWidth="1"/>
    <col min="7428" max="7428" width="39.875" style="38" customWidth="1"/>
    <col min="7429" max="7429" width="8.75" style="38" bestFit="1" customWidth="1"/>
    <col min="7430" max="7434" width="13.125" style="38" customWidth="1"/>
    <col min="7435" max="7435" width="3.125" style="38" customWidth="1"/>
    <col min="7436" max="7436" width="100" style="38" customWidth="1"/>
    <col min="7437" max="7437" width="2.375" style="38" customWidth="1"/>
    <col min="7438" max="7680" width="9" style="38"/>
    <col min="7681" max="7683" width="0" style="38" hidden="1" customWidth="1"/>
    <col min="7684" max="7684" width="39.875" style="38" customWidth="1"/>
    <col min="7685" max="7685" width="8.75" style="38" bestFit="1" customWidth="1"/>
    <col min="7686" max="7690" width="13.125" style="38" customWidth="1"/>
    <col min="7691" max="7691" width="3.125" style="38" customWidth="1"/>
    <col min="7692" max="7692" width="100" style="38" customWidth="1"/>
    <col min="7693" max="7693" width="2.375" style="38" customWidth="1"/>
    <col min="7694" max="7936" width="9" style="38"/>
    <col min="7937" max="7939" width="0" style="38" hidden="1" customWidth="1"/>
    <col min="7940" max="7940" width="39.875" style="38" customWidth="1"/>
    <col min="7941" max="7941" width="8.75" style="38" bestFit="1" customWidth="1"/>
    <col min="7942" max="7946" width="13.125" style="38" customWidth="1"/>
    <col min="7947" max="7947" width="3.125" style="38" customWidth="1"/>
    <col min="7948" max="7948" width="100" style="38" customWidth="1"/>
    <col min="7949" max="7949" width="2.375" style="38" customWidth="1"/>
    <col min="7950" max="8192" width="9" style="38"/>
    <col min="8193" max="8195" width="0" style="38" hidden="1" customWidth="1"/>
    <col min="8196" max="8196" width="39.875" style="38" customWidth="1"/>
    <col min="8197" max="8197" width="8.75" style="38" bestFit="1" customWidth="1"/>
    <col min="8198" max="8202" width="13.125" style="38" customWidth="1"/>
    <col min="8203" max="8203" width="3.125" style="38" customWidth="1"/>
    <col min="8204" max="8204" width="100" style="38" customWidth="1"/>
    <col min="8205" max="8205" width="2.375" style="38" customWidth="1"/>
    <col min="8206" max="8448" width="9" style="38"/>
    <col min="8449" max="8451" width="0" style="38" hidden="1" customWidth="1"/>
    <col min="8452" max="8452" width="39.875" style="38" customWidth="1"/>
    <col min="8453" max="8453" width="8.75" style="38" bestFit="1" customWidth="1"/>
    <col min="8454" max="8458" width="13.125" style="38" customWidth="1"/>
    <col min="8459" max="8459" width="3.125" style="38" customWidth="1"/>
    <col min="8460" max="8460" width="100" style="38" customWidth="1"/>
    <col min="8461" max="8461" width="2.375" style="38" customWidth="1"/>
    <col min="8462" max="8704" width="9" style="38"/>
    <col min="8705" max="8707" width="0" style="38" hidden="1" customWidth="1"/>
    <col min="8708" max="8708" width="39.875" style="38" customWidth="1"/>
    <col min="8709" max="8709" width="8.75" style="38" bestFit="1" customWidth="1"/>
    <col min="8710" max="8714" width="13.125" style="38" customWidth="1"/>
    <col min="8715" max="8715" width="3.125" style="38" customWidth="1"/>
    <col min="8716" max="8716" width="100" style="38" customWidth="1"/>
    <col min="8717" max="8717" width="2.375" style="38" customWidth="1"/>
    <col min="8718" max="8960" width="9" style="38"/>
    <col min="8961" max="8963" width="0" style="38" hidden="1" customWidth="1"/>
    <col min="8964" max="8964" width="39.875" style="38" customWidth="1"/>
    <col min="8965" max="8965" width="8.75" style="38" bestFit="1" customWidth="1"/>
    <col min="8966" max="8970" width="13.125" style="38" customWidth="1"/>
    <col min="8971" max="8971" width="3.125" style="38" customWidth="1"/>
    <col min="8972" max="8972" width="100" style="38" customWidth="1"/>
    <col min="8973" max="8973" width="2.375" style="38" customWidth="1"/>
    <col min="8974" max="9216" width="9" style="38"/>
    <col min="9217" max="9219" width="0" style="38" hidden="1" customWidth="1"/>
    <col min="9220" max="9220" width="39.875" style="38" customWidth="1"/>
    <col min="9221" max="9221" width="8.75" style="38" bestFit="1" customWidth="1"/>
    <col min="9222" max="9226" width="13.125" style="38" customWidth="1"/>
    <col min="9227" max="9227" width="3.125" style="38" customWidth="1"/>
    <col min="9228" max="9228" width="100" style="38" customWidth="1"/>
    <col min="9229" max="9229" width="2.375" style="38" customWidth="1"/>
    <col min="9230" max="9472" width="9" style="38"/>
    <col min="9473" max="9475" width="0" style="38" hidden="1" customWidth="1"/>
    <col min="9476" max="9476" width="39.875" style="38" customWidth="1"/>
    <col min="9477" max="9477" width="8.75" style="38" bestFit="1" customWidth="1"/>
    <col min="9478" max="9482" width="13.125" style="38" customWidth="1"/>
    <col min="9483" max="9483" width="3.125" style="38" customWidth="1"/>
    <col min="9484" max="9484" width="100" style="38" customWidth="1"/>
    <col min="9485" max="9485" width="2.375" style="38" customWidth="1"/>
    <col min="9486" max="9728" width="9" style="38"/>
    <col min="9729" max="9731" width="0" style="38" hidden="1" customWidth="1"/>
    <col min="9732" max="9732" width="39.875" style="38" customWidth="1"/>
    <col min="9733" max="9733" width="8.75" style="38" bestFit="1" customWidth="1"/>
    <col min="9734" max="9738" width="13.125" style="38" customWidth="1"/>
    <col min="9739" max="9739" width="3.125" style="38" customWidth="1"/>
    <col min="9740" max="9740" width="100" style="38" customWidth="1"/>
    <col min="9741" max="9741" width="2.375" style="38" customWidth="1"/>
    <col min="9742" max="9984" width="9" style="38"/>
    <col min="9985" max="9987" width="0" style="38" hidden="1" customWidth="1"/>
    <col min="9988" max="9988" width="39.875" style="38" customWidth="1"/>
    <col min="9989" max="9989" width="8.75" style="38" bestFit="1" customWidth="1"/>
    <col min="9990" max="9994" width="13.125" style="38" customWidth="1"/>
    <col min="9995" max="9995" width="3.125" style="38" customWidth="1"/>
    <col min="9996" max="9996" width="100" style="38" customWidth="1"/>
    <col min="9997" max="9997" width="2.375" style="38" customWidth="1"/>
    <col min="9998" max="10240" width="9" style="38"/>
    <col min="10241" max="10243" width="0" style="38" hidden="1" customWidth="1"/>
    <col min="10244" max="10244" width="39.875" style="38" customWidth="1"/>
    <col min="10245" max="10245" width="8.75" style="38" bestFit="1" customWidth="1"/>
    <col min="10246" max="10250" width="13.125" style="38" customWidth="1"/>
    <col min="10251" max="10251" width="3.125" style="38" customWidth="1"/>
    <col min="10252" max="10252" width="100" style="38" customWidth="1"/>
    <col min="10253" max="10253" width="2.375" style="38" customWidth="1"/>
    <col min="10254" max="10496" width="9" style="38"/>
    <col min="10497" max="10499" width="0" style="38" hidden="1" customWidth="1"/>
    <col min="10500" max="10500" width="39.875" style="38" customWidth="1"/>
    <col min="10501" max="10501" width="8.75" style="38" bestFit="1" customWidth="1"/>
    <col min="10502" max="10506" width="13.125" style="38" customWidth="1"/>
    <col min="10507" max="10507" width="3.125" style="38" customWidth="1"/>
    <col min="10508" max="10508" width="100" style="38" customWidth="1"/>
    <col min="10509" max="10509" width="2.375" style="38" customWidth="1"/>
    <col min="10510" max="10752" width="9" style="38"/>
    <col min="10753" max="10755" width="0" style="38" hidden="1" customWidth="1"/>
    <col min="10756" max="10756" width="39.875" style="38" customWidth="1"/>
    <col min="10757" max="10757" width="8.75" style="38" bestFit="1" customWidth="1"/>
    <col min="10758" max="10762" width="13.125" style="38" customWidth="1"/>
    <col min="10763" max="10763" width="3.125" style="38" customWidth="1"/>
    <col min="10764" max="10764" width="100" style="38" customWidth="1"/>
    <col min="10765" max="10765" width="2.375" style="38" customWidth="1"/>
    <col min="10766" max="11008" width="9" style="38"/>
    <col min="11009" max="11011" width="0" style="38" hidden="1" customWidth="1"/>
    <col min="11012" max="11012" width="39.875" style="38" customWidth="1"/>
    <col min="11013" max="11013" width="8.75" style="38" bestFit="1" customWidth="1"/>
    <col min="11014" max="11018" width="13.125" style="38" customWidth="1"/>
    <col min="11019" max="11019" width="3.125" style="38" customWidth="1"/>
    <col min="11020" max="11020" width="100" style="38" customWidth="1"/>
    <col min="11021" max="11021" width="2.375" style="38" customWidth="1"/>
    <col min="11022" max="11264" width="9" style="38"/>
    <col min="11265" max="11267" width="0" style="38" hidden="1" customWidth="1"/>
    <col min="11268" max="11268" width="39.875" style="38" customWidth="1"/>
    <col min="11269" max="11269" width="8.75" style="38" bestFit="1" customWidth="1"/>
    <col min="11270" max="11274" width="13.125" style="38" customWidth="1"/>
    <col min="11275" max="11275" width="3.125" style="38" customWidth="1"/>
    <col min="11276" max="11276" width="100" style="38" customWidth="1"/>
    <col min="11277" max="11277" width="2.375" style="38" customWidth="1"/>
    <col min="11278" max="11520" width="9" style="38"/>
    <col min="11521" max="11523" width="0" style="38" hidden="1" customWidth="1"/>
    <col min="11524" max="11524" width="39.875" style="38" customWidth="1"/>
    <col min="11525" max="11525" width="8.75" style="38" bestFit="1" customWidth="1"/>
    <col min="11526" max="11530" width="13.125" style="38" customWidth="1"/>
    <col min="11531" max="11531" width="3.125" style="38" customWidth="1"/>
    <col min="11532" max="11532" width="100" style="38" customWidth="1"/>
    <col min="11533" max="11533" width="2.375" style="38" customWidth="1"/>
    <col min="11534" max="11776" width="9" style="38"/>
    <col min="11777" max="11779" width="0" style="38" hidden="1" customWidth="1"/>
    <col min="11780" max="11780" width="39.875" style="38" customWidth="1"/>
    <col min="11781" max="11781" width="8.75" style="38" bestFit="1" customWidth="1"/>
    <col min="11782" max="11786" width="13.125" style="38" customWidth="1"/>
    <col min="11787" max="11787" width="3.125" style="38" customWidth="1"/>
    <col min="11788" max="11788" width="100" style="38" customWidth="1"/>
    <col min="11789" max="11789" width="2.375" style="38" customWidth="1"/>
    <col min="11790" max="12032" width="9" style="38"/>
    <col min="12033" max="12035" width="0" style="38" hidden="1" customWidth="1"/>
    <col min="12036" max="12036" width="39.875" style="38" customWidth="1"/>
    <col min="12037" max="12037" width="8.75" style="38" bestFit="1" customWidth="1"/>
    <col min="12038" max="12042" width="13.125" style="38" customWidth="1"/>
    <col min="12043" max="12043" width="3.125" style="38" customWidth="1"/>
    <col min="12044" max="12044" width="100" style="38" customWidth="1"/>
    <col min="12045" max="12045" width="2.375" style="38" customWidth="1"/>
    <col min="12046" max="12288" width="9" style="38"/>
    <col min="12289" max="12291" width="0" style="38" hidden="1" customWidth="1"/>
    <col min="12292" max="12292" width="39.875" style="38" customWidth="1"/>
    <col min="12293" max="12293" width="8.75" style="38" bestFit="1" customWidth="1"/>
    <col min="12294" max="12298" width="13.125" style="38" customWidth="1"/>
    <col min="12299" max="12299" width="3.125" style="38" customWidth="1"/>
    <col min="12300" max="12300" width="100" style="38" customWidth="1"/>
    <col min="12301" max="12301" width="2.375" style="38" customWidth="1"/>
    <col min="12302" max="12544" width="9" style="38"/>
    <col min="12545" max="12547" width="0" style="38" hidden="1" customWidth="1"/>
    <col min="12548" max="12548" width="39.875" style="38" customWidth="1"/>
    <col min="12549" max="12549" width="8.75" style="38" bestFit="1" customWidth="1"/>
    <col min="12550" max="12554" width="13.125" style="38" customWidth="1"/>
    <col min="12555" max="12555" width="3.125" style="38" customWidth="1"/>
    <col min="12556" max="12556" width="100" style="38" customWidth="1"/>
    <col min="12557" max="12557" width="2.375" style="38" customWidth="1"/>
    <col min="12558" max="12800" width="9" style="38"/>
    <col min="12801" max="12803" width="0" style="38" hidden="1" customWidth="1"/>
    <col min="12804" max="12804" width="39.875" style="38" customWidth="1"/>
    <col min="12805" max="12805" width="8.75" style="38" bestFit="1" customWidth="1"/>
    <col min="12806" max="12810" width="13.125" style="38" customWidth="1"/>
    <col min="12811" max="12811" width="3.125" style="38" customWidth="1"/>
    <col min="12812" max="12812" width="100" style="38" customWidth="1"/>
    <col min="12813" max="12813" width="2.375" style="38" customWidth="1"/>
    <col min="12814" max="13056" width="9" style="38"/>
    <col min="13057" max="13059" width="0" style="38" hidden="1" customWidth="1"/>
    <col min="13060" max="13060" width="39.875" style="38" customWidth="1"/>
    <col min="13061" max="13061" width="8.75" style="38" bestFit="1" customWidth="1"/>
    <col min="13062" max="13066" width="13.125" style="38" customWidth="1"/>
    <col min="13067" max="13067" width="3.125" style="38" customWidth="1"/>
    <col min="13068" max="13068" width="100" style="38" customWidth="1"/>
    <col min="13069" max="13069" width="2.375" style="38" customWidth="1"/>
    <col min="13070" max="13312" width="9" style="38"/>
    <col min="13313" max="13315" width="0" style="38" hidden="1" customWidth="1"/>
    <col min="13316" max="13316" width="39.875" style="38" customWidth="1"/>
    <col min="13317" max="13317" width="8.75" style="38" bestFit="1" customWidth="1"/>
    <col min="13318" max="13322" width="13.125" style="38" customWidth="1"/>
    <col min="13323" max="13323" width="3.125" style="38" customWidth="1"/>
    <col min="13324" max="13324" width="100" style="38" customWidth="1"/>
    <col min="13325" max="13325" width="2.375" style="38" customWidth="1"/>
    <col min="13326" max="13568" width="9" style="38"/>
    <col min="13569" max="13571" width="0" style="38" hidden="1" customWidth="1"/>
    <col min="13572" max="13572" width="39.875" style="38" customWidth="1"/>
    <col min="13573" max="13573" width="8.75" style="38" bestFit="1" customWidth="1"/>
    <col min="13574" max="13578" width="13.125" style="38" customWidth="1"/>
    <col min="13579" max="13579" width="3.125" style="38" customWidth="1"/>
    <col min="13580" max="13580" width="100" style="38" customWidth="1"/>
    <col min="13581" max="13581" width="2.375" style="38" customWidth="1"/>
    <col min="13582" max="13824" width="9" style="38"/>
    <col min="13825" max="13827" width="0" style="38" hidden="1" customWidth="1"/>
    <col min="13828" max="13828" width="39.875" style="38" customWidth="1"/>
    <col min="13829" max="13829" width="8.75" style="38" bestFit="1" customWidth="1"/>
    <col min="13830" max="13834" width="13.125" style="38" customWidth="1"/>
    <col min="13835" max="13835" width="3.125" style="38" customWidth="1"/>
    <col min="13836" max="13836" width="100" style="38" customWidth="1"/>
    <col min="13837" max="13837" width="2.375" style="38" customWidth="1"/>
    <col min="13838" max="14080" width="9" style="38"/>
    <col min="14081" max="14083" width="0" style="38" hidden="1" customWidth="1"/>
    <col min="14084" max="14084" width="39.875" style="38" customWidth="1"/>
    <col min="14085" max="14085" width="8.75" style="38" bestFit="1" customWidth="1"/>
    <col min="14086" max="14090" width="13.125" style="38" customWidth="1"/>
    <col min="14091" max="14091" width="3.125" style="38" customWidth="1"/>
    <col min="14092" max="14092" width="100" style="38" customWidth="1"/>
    <col min="14093" max="14093" width="2.375" style="38" customWidth="1"/>
    <col min="14094" max="14336" width="9" style="38"/>
    <col min="14337" max="14339" width="0" style="38" hidden="1" customWidth="1"/>
    <col min="14340" max="14340" width="39.875" style="38" customWidth="1"/>
    <col min="14341" max="14341" width="8.75" style="38" bestFit="1" customWidth="1"/>
    <col min="14342" max="14346" width="13.125" style="38" customWidth="1"/>
    <col min="14347" max="14347" width="3.125" style="38" customWidth="1"/>
    <col min="14348" max="14348" width="100" style="38" customWidth="1"/>
    <col min="14349" max="14349" width="2.375" style="38" customWidth="1"/>
    <col min="14350" max="14592" width="9" style="38"/>
    <col min="14593" max="14595" width="0" style="38" hidden="1" customWidth="1"/>
    <col min="14596" max="14596" width="39.875" style="38" customWidth="1"/>
    <col min="14597" max="14597" width="8.75" style="38" bestFit="1" customWidth="1"/>
    <col min="14598" max="14602" width="13.125" style="38" customWidth="1"/>
    <col min="14603" max="14603" width="3.125" style="38" customWidth="1"/>
    <col min="14604" max="14604" width="100" style="38" customWidth="1"/>
    <col min="14605" max="14605" width="2.375" style="38" customWidth="1"/>
    <col min="14606" max="14848" width="9" style="38"/>
    <col min="14849" max="14851" width="0" style="38" hidden="1" customWidth="1"/>
    <col min="14852" max="14852" width="39.875" style="38" customWidth="1"/>
    <col min="14853" max="14853" width="8.75" style="38" bestFit="1" customWidth="1"/>
    <col min="14854" max="14858" width="13.125" style="38" customWidth="1"/>
    <col min="14859" max="14859" width="3.125" style="38" customWidth="1"/>
    <col min="14860" max="14860" width="100" style="38" customWidth="1"/>
    <col min="14861" max="14861" width="2.375" style="38" customWidth="1"/>
    <col min="14862" max="15104" width="9" style="38"/>
    <col min="15105" max="15107" width="0" style="38" hidden="1" customWidth="1"/>
    <col min="15108" max="15108" width="39.875" style="38" customWidth="1"/>
    <col min="15109" max="15109" width="8.75" style="38" bestFit="1" customWidth="1"/>
    <col min="15110" max="15114" width="13.125" style="38" customWidth="1"/>
    <col min="15115" max="15115" width="3.125" style="38" customWidth="1"/>
    <col min="15116" max="15116" width="100" style="38" customWidth="1"/>
    <col min="15117" max="15117" width="2.375" style="38" customWidth="1"/>
    <col min="15118" max="15360" width="9" style="38"/>
    <col min="15361" max="15363" width="0" style="38" hidden="1" customWidth="1"/>
    <col min="15364" max="15364" width="39.875" style="38" customWidth="1"/>
    <col min="15365" max="15365" width="8.75" style="38" bestFit="1" customWidth="1"/>
    <col min="15366" max="15370" width="13.125" style="38" customWidth="1"/>
    <col min="15371" max="15371" width="3.125" style="38" customWidth="1"/>
    <col min="15372" max="15372" width="100" style="38" customWidth="1"/>
    <col min="15373" max="15373" width="2.375" style="38" customWidth="1"/>
    <col min="15374" max="15616" width="9" style="38"/>
    <col min="15617" max="15619" width="0" style="38" hidden="1" customWidth="1"/>
    <col min="15620" max="15620" width="39.875" style="38" customWidth="1"/>
    <col min="15621" max="15621" width="8.75" style="38" bestFit="1" customWidth="1"/>
    <col min="15622" max="15626" width="13.125" style="38" customWidth="1"/>
    <col min="15627" max="15627" width="3.125" style="38" customWidth="1"/>
    <col min="15628" max="15628" width="100" style="38" customWidth="1"/>
    <col min="15629" max="15629" width="2.375" style="38" customWidth="1"/>
    <col min="15630" max="15872" width="9" style="38"/>
    <col min="15873" max="15875" width="0" style="38" hidden="1" customWidth="1"/>
    <col min="15876" max="15876" width="39.875" style="38" customWidth="1"/>
    <col min="15877" max="15877" width="8.75" style="38" bestFit="1" customWidth="1"/>
    <col min="15878" max="15882" width="13.125" style="38" customWidth="1"/>
    <col min="15883" max="15883" width="3.125" style="38" customWidth="1"/>
    <col min="15884" max="15884" width="100" style="38" customWidth="1"/>
    <col min="15885" max="15885" width="2.375" style="38" customWidth="1"/>
    <col min="15886" max="16128" width="9" style="38"/>
    <col min="16129" max="16131" width="0" style="38" hidden="1" customWidth="1"/>
    <col min="16132" max="16132" width="39.875" style="38" customWidth="1"/>
    <col min="16133" max="16133" width="8.75" style="38" bestFit="1" customWidth="1"/>
    <col min="16134" max="16138" width="13.125" style="38" customWidth="1"/>
    <col min="16139" max="16139" width="3.125" style="38" customWidth="1"/>
    <col min="16140" max="16140" width="100" style="38" customWidth="1"/>
    <col min="16141" max="16141" width="2.375" style="38" customWidth="1"/>
    <col min="16142" max="16384" width="9" style="38"/>
  </cols>
  <sheetData>
    <row r="1" spans="1:14" ht="15">
      <c r="A1" s="37" t="s">
        <v>150</v>
      </c>
      <c r="B1" s="37" t="s">
        <v>151</v>
      </c>
      <c r="C1" s="36" t="s">
        <v>152</v>
      </c>
      <c r="D1" s="128" t="s">
        <v>153</v>
      </c>
      <c r="F1" s="130" t="s">
        <v>608</v>
      </c>
      <c r="J1" s="131" t="s">
        <v>154</v>
      </c>
      <c r="N1" s="117"/>
    </row>
    <row r="2" spans="1:14" ht="15">
      <c r="A2" s="29" t="s">
        <v>155</v>
      </c>
      <c r="B2" s="29"/>
      <c r="C2" s="34">
        <f>F8</f>
        <v>0</v>
      </c>
      <c r="D2" s="132" t="s">
        <v>156</v>
      </c>
      <c r="E2" s="133"/>
      <c r="F2" s="133"/>
      <c r="G2" s="133"/>
      <c r="H2" s="133"/>
      <c r="I2" s="133"/>
      <c r="J2" s="133"/>
      <c r="K2" s="133"/>
      <c r="L2" s="134" t="s">
        <v>157</v>
      </c>
      <c r="M2" s="133"/>
      <c r="N2" s="135"/>
    </row>
    <row r="3" spans="1:14">
      <c r="A3" s="29" t="s">
        <v>158</v>
      </c>
      <c r="B3" s="29"/>
      <c r="C3" s="32">
        <f>F10</f>
        <v>0</v>
      </c>
      <c r="D3" s="136" t="s">
        <v>159</v>
      </c>
      <c r="E3" s="136"/>
      <c r="F3" s="397">
        <f>'SP9-1'!E10</f>
        <v>0</v>
      </c>
      <c r="G3" s="397"/>
      <c r="H3" s="397"/>
      <c r="I3" s="137"/>
      <c r="J3" s="137"/>
      <c r="L3" s="138"/>
      <c r="N3" s="117"/>
    </row>
    <row r="4" spans="1:14">
      <c r="A4" s="29" t="s">
        <v>160</v>
      </c>
      <c r="B4" s="29"/>
      <c r="C4" s="32">
        <f>F12</f>
        <v>0</v>
      </c>
      <c r="D4" s="136" t="s">
        <v>161</v>
      </c>
      <c r="E4" s="136"/>
      <c r="F4" s="397">
        <f>'SP9-1'!E11</f>
        <v>0</v>
      </c>
      <c r="G4" s="397"/>
      <c r="H4" s="397"/>
      <c r="I4" s="139"/>
      <c r="J4" s="137"/>
      <c r="L4" s="138"/>
      <c r="N4" s="117"/>
    </row>
    <row r="5" spans="1:14">
      <c r="A5" s="29" t="s">
        <v>162</v>
      </c>
      <c r="B5" s="29" t="s">
        <v>163</v>
      </c>
      <c r="C5" s="32">
        <f>F22</f>
        <v>0</v>
      </c>
      <c r="D5" s="136"/>
      <c r="E5" s="136"/>
      <c r="F5" s="136"/>
      <c r="G5" s="136"/>
      <c r="H5" s="137"/>
      <c r="I5" s="137"/>
      <c r="J5" s="137"/>
      <c r="L5" s="140"/>
      <c r="N5" s="117"/>
    </row>
    <row r="6" spans="1:14" ht="12.75" customHeight="1">
      <c r="A6" s="29" t="s">
        <v>162</v>
      </c>
      <c r="B6" s="29" t="s">
        <v>164</v>
      </c>
      <c r="C6" s="32">
        <f>G22</f>
        <v>0</v>
      </c>
      <c r="D6" s="136" t="s">
        <v>165</v>
      </c>
      <c r="E6" s="136"/>
      <c r="F6" s="397">
        <f>'SP9-1'!C6</f>
        <v>0</v>
      </c>
      <c r="G6" s="397"/>
      <c r="H6" s="397"/>
      <c r="I6" s="137"/>
      <c r="J6" s="137"/>
      <c r="L6" s="138"/>
      <c r="N6" s="117"/>
    </row>
    <row r="7" spans="1:14" ht="12.75" customHeight="1">
      <c r="A7" s="29" t="s">
        <v>166</v>
      </c>
      <c r="B7" s="29" t="s">
        <v>163</v>
      </c>
      <c r="C7" s="32">
        <f>F23</f>
        <v>0</v>
      </c>
      <c r="D7" s="136" t="s">
        <v>167</v>
      </c>
      <c r="E7" s="136"/>
      <c r="F7" s="397">
        <f>'SP9-1'!C7</f>
        <v>0</v>
      </c>
      <c r="G7" s="397"/>
      <c r="H7" s="397"/>
      <c r="I7" s="137"/>
      <c r="J7" s="137"/>
      <c r="L7" s="138"/>
      <c r="N7" s="117"/>
    </row>
    <row r="8" spans="1:14">
      <c r="A8" s="29" t="s">
        <v>166</v>
      </c>
      <c r="B8" s="29" t="s">
        <v>164</v>
      </c>
      <c r="C8" s="32">
        <f>G23</f>
        <v>0</v>
      </c>
      <c r="D8" s="136" t="s">
        <v>168</v>
      </c>
      <c r="E8" s="141" t="s">
        <v>169</v>
      </c>
      <c r="F8" s="142">
        <f>'SP9-1'!H24</f>
        <v>0</v>
      </c>
      <c r="G8" s="136"/>
      <c r="H8" s="136"/>
      <c r="L8" s="138"/>
      <c r="N8" s="117"/>
    </row>
    <row r="9" spans="1:14">
      <c r="A9" s="29" t="s">
        <v>166</v>
      </c>
      <c r="B9" s="29" t="s">
        <v>170</v>
      </c>
      <c r="C9" s="32">
        <f>H23</f>
        <v>0</v>
      </c>
      <c r="D9" s="136"/>
      <c r="E9" s="141"/>
      <c r="F9" s="136"/>
      <c r="G9" s="136"/>
      <c r="H9" s="137"/>
      <c r="I9" s="137"/>
      <c r="J9" s="137"/>
      <c r="L9" s="140"/>
      <c r="N9" s="117"/>
    </row>
    <row r="10" spans="1:14">
      <c r="A10" s="29" t="s">
        <v>171</v>
      </c>
      <c r="B10" s="29" t="s">
        <v>163</v>
      </c>
      <c r="C10" s="32">
        <f>F24</f>
        <v>0</v>
      </c>
      <c r="D10" s="136" t="s">
        <v>172</v>
      </c>
      <c r="E10" s="141" t="s">
        <v>173</v>
      </c>
      <c r="F10" s="143">
        <f>'SP9-1'!H19</f>
        <v>0</v>
      </c>
      <c r="G10" s="136"/>
      <c r="H10" s="137"/>
      <c r="I10" s="137"/>
      <c r="J10" s="137"/>
      <c r="L10" s="138"/>
      <c r="N10" s="117"/>
    </row>
    <row r="11" spans="1:14">
      <c r="A11" s="29" t="s">
        <v>171</v>
      </c>
      <c r="B11" s="29" t="s">
        <v>164</v>
      </c>
      <c r="C11" s="32">
        <f>G24</f>
        <v>0</v>
      </c>
      <c r="D11" s="136" t="s">
        <v>174</v>
      </c>
      <c r="E11" s="141" t="s">
        <v>175</v>
      </c>
      <c r="F11" s="143">
        <f>'SP9-1'!H20</f>
        <v>0</v>
      </c>
      <c r="G11" s="136"/>
      <c r="H11" s="137"/>
      <c r="I11" s="137"/>
      <c r="J11" s="137"/>
      <c r="L11" s="138"/>
      <c r="N11" s="117"/>
    </row>
    <row r="12" spans="1:14">
      <c r="A12" s="29" t="s">
        <v>171</v>
      </c>
      <c r="B12" s="29" t="s">
        <v>170</v>
      </c>
      <c r="C12" s="32">
        <f>H24</f>
        <v>0</v>
      </c>
      <c r="D12" s="136" t="s">
        <v>176</v>
      </c>
      <c r="E12" s="141" t="s">
        <v>173</v>
      </c>
      <c r="F12" s="143">
        <f>'SP9-1'!H25</f>
        <v>0</v>
      </c>
      <c r="G12" s="136"/>
      <c r="H12" s="137"/>
      <c r="I12" s="137"/>
      <c r="J12" s="137"/>
      <c r="L12" s="138"/>
      <c r="N12" s="117"/>
    </row>
    <row r="13" spans="1:14">
      <c r="A13" s="29" t="s">
        <v>177</v>
      </c>
      <c r="B13" s="29" t="s">
        <v>163</v>
      </c>
      <c r="C13" s="35">
        <f>F25</f>
        <v>0</v>
      </c>
      <c r="D13" s="136"/>
      <c r="E13" s="136"/>
      <c r="F13" s="136"/>
      <c r="G13" s="136"/>
      <c r="H13" s="144"/>
      <c r="I13" s="144"/>
      <c r="J13" s="144"/>
      <c r="L13" s="140"/>
      <c r="N13" s="117"/>
    </row>
    <row r="14" spans="1:14">
      <c r="A14" s="29" t="s">
        <v>177</v>
      </c>
      <c r="B14" s="29" t="s">
        <v>164</v>
      </c>
      <c r="C14" s="30">
        <f>G25</f>
        <v>0</v>
      </c>
      <c r="D14" s="136" t="s">
        <v>178</v>
      </c>
      <c r="E14" s="136"/>
      <c r="F14" s="397">
        <f>'SP9-1'!E15</f>
        <v>0</v>
      </c>
      <c r="G14" s="397"/>
      <c r="H14" s="397"/>
      <c r="I14" s="397"/>
      <c r="J14" s="397"/>
      <c r="L14" s="138"/>
      <c r="N14" s="117"/>
    </row>
    <row r="15" spans="1:14" ht="12.75" customHeight="1">
      <c r="A15" s="29" t="s">
        <v>177</v>
      </c>
      <c r="B15" s="29" t="s">
        <v>170</v>
      </c>
      <c r="C15" s="35">
        <f>H25</f>
        <v>0</v>
      </c>
      <c r="D15" s="136" t="s">
        <v>179</v>
      </c>
      <c r="E15" s="136"/>
      <c r="F15" s="397">
        <f>'SP9-1'!E13</f>
        <v>0</v>
      </c>
      <c r="G15" s="397"/>
      <c r="H15" s="397"/>
      <c r="I15" s="397"/>
      <c r="J15" s="397"/>
      <c r="L15" s="138"/>
      <c r="N15" s="117"/>
    </row>
    <row r="16" spans="1:14" ht="12.75" customHeight="1">
      <c r="A16" s="29" t="s">
        <v>180</v>
      </c>
      <c r="B16" s="29" t="s">
        <v>163</v>
      </c>
      <c r="C16" s="35">
        <f>F26</f>
        <v>0</v>
      </c>
      <c r="D16" s="136" t="s">
        <v>181</v>
      </c>
      <c r="E16" s="136"/>
      <c r="F16" s="397"/>
      <c r="G16" s="397"/>
      <c r="H16" s="397"/>
      <c r="I16" s="397"/>
      <c r="J16" s="397"/>
      <c r="L16" s="138"/>
      <c r="N16" s="117"/>
    </row>
    <row r="17" spans="1:14" ht="12.75" customHeight="1">
      <c r="A17" s="29" t="s">
        <v>180</v>
      </c>
      <c r="B17" s="29" t="s">
        <v>164</v>
      </c>
      <c r="C17" s="30">
        <f>G26</f>
        <v>0</v>
      </c>
      <c r="D17" s="136" t="s">
        <v>182</v>
      </c>
      <c r="E17" s="136"/>
      <c r="F17" s="397"/>
      <c r="G17" s="397"/>
      <c r="H17" s="397"/>
      <c r="I17" s="397"/>
      <c r="J17" s="397"/>
      <c r="L17" s="138"/>
      <c r="N17" s="117"/>
    </row>
    <row r="18" spans="1:14" ht="12.75" customHeight="1">
      <c r="A18" s="29" t="s">
        <v>183</v>
      </c>
      <c r="B18" s="29" t="s">
        <v>163</v>
      </c>
      <c r="C18" s="35">
        <f>F27</f>
        <v>0</v>
      </c>
      <c r="D18" s="136" t="s">
        <v>184</v>
      </c>
      <c r="E18" s="136"/>
      <c r="F18" s="397">
        <f>'SP9-1'!E17</f>
        <v>0</v>
      </c>
      <c r="G18" s="397"/>
      <c r="H18" s="397"/>
      <c r="I18" s="397"/>
      <c r="J18" s="397"/>
      <c r="L18" s="138"/>
      <c r="N18" s="117"/>
    </row>
    <row r="19" spans="1:14" ht="12.75" customHeight="1">
      <c r="A19" s="29" t="s">
        <v>183</v>
      </c>
      <c r="B19" s="29" t="s">
        <v>164</v>
      </c>
      <c r="C19" s="30">
        <f>G27</f>
        <v>0</v>
      </c>
      <c r="D19" s="136" t="s">
        <v>185</v>
      </c>
      <c r="E19" s="136"/>
      <c r="F19" s="397">
        <f>'SP9-1'!E12</f>
        <v>0</v>
      </c>
      <c r="G19" s="397"/>
      <c r="H19" s="397"/>
      <c r="I19" s="397"/>
      <c r="J19" s="397"/>
      <c r="L19" s="138"/>
      <c r="N19" s="117"/>
    </row>
    <row r="20" spans="1:14">
      <c r="A20" s="29" t="s">
        <v>183</v>
      </c>
      <c r="B20" s="29" t="s">
        <v>170</v>
      </c>
      <c r="C20" s="30">
        <f>H27</f>
        <v>0</v>
      </c>
      <c r="D20" s="136"/>
      <c r="E20" s="136"/>
      <c r="F20" s="136"/>
      <c r="G20" s="136"/>
      <c r="H20" s="136"/>
      <c r="I20" s="136"/>
      <c r="L20" s="140"/>
      <c r="N20" s="117"/>
    </row>
    <row r="21" spans="1:14">
      <c r="A21" s="29" t="s">
        <v>186</v>
      </c>
      <c r="B21" s="29" t="s">
        <v>163</v>
      </c>
      <c r="C21" s="35">
        <f>F28</f>
        <v>0</v>
      </c>
      <c r="D21" s="145" t="s">
        <v>187</v>
      </c>
      <c r="E21" s="136"/>
      <c r="F21" s="145" t="s">
        <v>188</v>
      </c>
      <c r="G21" s="145" t="s">
        <v>189</v>
      </c>
      <c r="H21" s="145" t="s">
        <v>190</v>
      </c>
      <c r="I21" s="136"/>
      <c r="L21" s="140"/>
      <c r="N21" s="117"/>
    </row>
    <row r="22" spans="1:14">
      <c r="A22" s="29" t="s">
        <v>186</v>
      </c>
      <c r="B22" s="29" t="s">
        <v>164</v>
      </c>
      <c r="C22" s="30">
        <f>G28</f>
        <v>0</v>
      </c>
      <c r="D22" s="136" t="s">
        <v>191</v>
      </c>
      <c r="E22" s="141" t="s">
        <v>192</v>
      </c>
      <c r="F22" s="52">
        <v>0</v>
      </c>
      <c r="G22" s="53">
        <f>'SP9-1'!F28</f>
        <v>0</v>
      </c>
      <c r="H22" s="136"/>
      <c r="I22" s="136"/>
      <c r="L22" s="138"/>
      <c r="N22" s="117"/>
    </row>
    <row r="23" spans="1:14">
      <c r="A23" s="29" t="s">
        <v>193</v>
      </c>
      <c r="B23" s="146"/>
      <c r="C23" s="147">
        <f>F29</f>
        <v>0</v>
      </c>
      <c r="D23" s="136" t="s">
        <v>194</v>
      </c>
      <c r="E23" s="141" t="s">
        <v>195</v>
      </c>
      <c r="F23" s="52">
        <v>0</v>
      </c>
      <c r="G23" s="53">
        <v>0</v>
      </c>
      <c r="H23" s="52">
        <v>0</v>
      </c>
      <c r="I23" s="136"/>
      <c r="L23" s="138"/>
      <c r="N23" s="117"/>
    </row>
    <row r="24" spans="1:14">
      <c r="A24" s="29" t="s">
        <v>196</v>
      </c>
      <c r="B24" s="29"/>
      <c r="C24" s="32">
        <f>F30</f>
        <v>0</v>
      </c>
      <c r="D24" s="136" t="s">
        <v>197</v>
      </c>
      <c r="E24" s="141" t="s">
        <v>195</v>
      </c>
      <c r="F24" s="52">
        <v>0</v>
      </c>
      <c r="G24" s="53">
        <v>0</v>
      </c>
      <c r="H24" s="52">
        <v>0</v>
      </c>
      <c r="I24" s="136"/>
      <c r="K24" s="148"/>
      <c r="L24" s="138"/>
      <c r="N24" s="117"/>
    </row>
    <row r="25" spans="1:14">
      <c r="A25" s="29" t="s">
        <v>198</v>
      </c>
      <c r="B25" s="29" t="s">
        <v>199</v>
      </c>
      <c r="C25" s="34">
        <f>F33</f>
        <v>0</v>
      </c>
      <c r="D25" s="136" t="s">
        <v>200</v>
      </c>
      <c r="E25" s="141" t="s">
        <v>195</v>
      </c>
      <c r="F25" s="52">
        <v>0</v>
      </c>
      <c r="G25" s="53">
        <f>'SP9-3'!K10</f>
        <v>0</v>
      </c>
      <c r="H25" s="52">
        <f>'SP9-3'!K9</f>
        <v>0</v>
      </c>
      <c r="I25" s="136"/>
      <c r="L25" s="138"/>
      <c r="N25" s="117"/>
    </row>
    <row r="26" spans="1:14">
      <c r="A26" s="29" t="s">
        <v>198</v>
      </c>
      <c r="B26" s="29" t="s">
        <v>201</v>
      </c>
      <c r="C26" s="34">
        <f>G33</f>
        <v>0</v>
      </c>
      <c r="D26" s="136" t="s">
        <v>202</v>
      </c>
      <c r="E26" s="141" t="s">
        <v>195</v>
      </c>
      <c r="F26" s="52">
        <v>0</v>
      </c>
      <c r="G26" s="53">
        <v>0</v>
      </c>
      <c r="H26" s="136"/>
      <c r="I26" s="136"/>
      <c r="L26" s="138"/>
      <c r="N26" s="117"/>
    </row>
    <row r="27" spans="1:14">
      <c r="A27" s="29" t="s">
        <v>203</v>
      </c>
      <c r="B27" s="29" t="s">
        <v>199</v>
      </c>
      <c r="C27" s="34">
        <f>F34</f>
        <v>0</v>
      </c>
      <c r="D27" s="136" t="s">
        <v>204</v>
      </c>
      <c r="E27" s="141" t="s">
        <v>205</v>
      </c>
      <c r="F27" s="52">
        <v>0</v>
      </c>
      <c r="G27" s="53">
        <v>0</v>
      </c>
      <c r="H27" s="52">
        <v>0</v>
      </c>
      <c r="I27" s="136"/>
      <c r="L27" s="138"/>
      <c r="N27" s="117"/>
    </row>
    <row r="28" spans="1:14">
      <c r="A28" s="29" t="s">
        <v>203</v>
      </c>
      <c r="B28" s="29" t="s">
        <v>201</v>
      </c>
      <c r="C28" s="34">
        <f>G34</f>
        <v>0</v>
      </c>
      <c r="D28" s="136" t="s">
        <v>206</v>
      </c>
      <c r="E28" s="141" t="s">
        <v>192</v>
      </c>
      <c r="F28" s="52">
        <v>0</v>
      </c>
      <c r="G28" s="53">
        <v>0</v>
      </c>
      <c r="H28" s="136"/>
      <c r="I28" s="136"/>
      <c r="L28" s="138"/>
      <c r="N28" s="117"/>
    </row>
    <row r="29" spans="1:14">
      <c r="A29" s="29" t="s">
        <v>207</v>
      </c>
      <c r="B29" s="29" t="s">
        <v>199</v>
      </c>
      <c r="C29" s="34">
        <f>F35</f>
        <v>0</v>
      </c>
      <c r="D29" s="136" t="s">
        <v>206</v>
      </c>
      <c r="E29" s="141" t="s">
        <v>208</v>
      </c>
      <c r="F29" s="54">
        <v>0</v>
      </c>
      <c r="G29" s="136"/>
      <c r="H29" s="136"/>
      <c r="I29" s="136"/>
      <c r="L29" s="138"/>
      <c r="N29" s="117"/>
    </row>
    <row r="30" spans="1:14">
      <c r="A30" s="29" t="s">
        <v>207</v>
      </c>
      <c r="B30" s="29" t="s">
        <v>201</v>
      </c>
      <c r="C30" s="34">
        <f>G35</f>
        <v>0</v>
      </c>
      <c r="D30" s="136" t="s">
        <v>209</v>
      </c>
      <c r="E30" s="136"/>
      <c r="F30" s="149"/>
      <c r="G30" s="136"/>
      <c r="H30" s="136"/>
      <c r="I30" s="136"/>
      <c r="L30" s="138"/>
      <c r="N30" s="117"/>
    </row>
    <row r="31" spans="1:14">
      <c r="A31" s="29" t="s">
        <v>210</v>
      </c>
      <c r="B31" s="29" t="s">
        <v>199</v>
      </c>
      <c r="C31" s="30">
        <f>F36</f>
        <v>0</v>
      </c>
      <c r="D31" s="136"/>
      <c r="E31" s="136"/>
      <c r="F31" s="136"/>
      <c r="G31" s="136"/>
      <c r="H31" s="136"/>
      <c r="I31" s="136"/>
      <c r="L31" s="140"/>
      <c r="N31" s="117"/>
    </row>
    <row r="32" spans="1:14">
      <c r="A32" s="29" t="s">
        <v>210</v>
      </c>
      <c r="B32" s="29" t="s">
        <v>201</v>
      </c>
      <c r="C32" s="30">
        <f>G36</f>
        <v>0</v>
      </c>
      <c r="D32" s="136"/>
      <c r="E32" s="136"/>
      <c r="F32" s="145" t="s">
        <v>211</v>
      </c>
      <c r="G32" s="145" t="s">
        <v>212</v>
      </c>
      <c r="H32" s="136"/>
      <c r="I32" s="136"/>
      <c r="L32" s="140"/>
      <c r="N32" s="117"/>
    </row>
    <row r="33" spans="1:14">
      <c r="A33" s="29" t="s">
        <v>213</v>
      </c>
      <c r="B33" s="29" t="s">
        <v>199</v>
      </c>
      <c r="C33" s="30">
        <f>F37</f>
        <v>0</v>
      </c>
      <c r="D33" s="136" t="s">
        <v>214</v>
      </c>
      <c r="E33" s="141" t="s">
        <v>215</v>
      </c>
      <c r="F33" s="143">
        <v>0</v>
      </c>
      <c r="G33" s="143">
        <v>0</v>
      </c>
      <c r="H33" s="136"/>
      <c r="I33" s="136"/>
      <c r="L33" s="138"/>
      <c r="N33" s="117"/>
    </row>
    <row r="34" spans="1:14">
      <c r="A34" s="29" t="s">
        <v>213</v>
      </c>
      <c r="B34" s="29" t="s">
        <v>201</v>
      </c>
      <c r="C34" s="30">
        <f>G37</f>
        <v>0</v>
      </c>
      <c r="D34" s="136" t="s">
        <v>216</v>
      </c>
      <c r="E34" s="141" t="s">
        <v>217</v>
      </c>
      <c r="F34" s="143">
        <v>0</v>
      </c>
      <c r="G34" s="143">
        <v>0</v>
      </c>
      <c r="H34" s="136"/>
      <c r="I34" s="136"/>
      <c r="L34" s="138"/>
      <c r="N34" s="117"/>
    </row>
    <row r="35" spans="1:14">
      <c r="A35" s="29" t="s">
        <v>218</v>
      </c>
      <c r="B35" s="29" t="s">
        <v>199</v>
      </c>
      <c r="C35" s="34">
        <f>F38</f>
        <v>0</v>
      </c>
      <c r="D35" s="136" t="s">
        <v>219</v>
      </c>
      <c r="E35" s="141" t="s">
        <v>217</v>
      </c>
      <c r="F35" s="143">
        <v>0</v>
      </c>
      <c r="G35" s="143">
        <v>0</v>
      </c>
      <c r="H35" s="136"/>
      <c r="I35" s="136"/>
      <c r="L35" s="138"/>
      <c r="N35" s="117"/>
    </row>
    <row r="36" spans="1:14">
      <c r="A36" s="29" t="s">
        <v>218</v>
      </c>
      <c r="B36" s="29" t="s">
        <v>201</v>
      </c>
      <c r="C36" s="34">
        <f>G38</f>
        <v>0</v>
      </c>
      <c r="D36" s="136" t="s">
        <v>220</v>
      </c>
      <c r="E36" s="141" t="s">
        <v>221</v>
      </c>
      <c r="F36" s="150">
        <f>'SP9-1'!F26</f>
        <v>0</v>
      </c>
      <c r="G36" s="150">
        <v>0</v>
      </c>
      <c r="H36" s="136"/>
      <c r="I36" s="136"/>
      <c r="L36" s="138"/>
      <c r="N36" s="117"/>
    </row>
    <row r="37" spans="1:14">
      <c r="A37" s="29" t="s">
        <v>222</v>
      </c>
      <c r="B37" s="29" t="s">
        <v>223</v>
      </c>
      <c r="C37" s="33" t="str">
        <f>F41</f>
        <v>0000</v>
      </c>
      <c r="D37" s="136" t="s">
        <v>224</v>
      </c>
      <c r="E37" s="141" t="s">
        <v>225</v>
      </c>
      <c r="F37" s="150">
        <v>0</v>
      </c>
      <c r="G37" s="150">
        <v>0</v>
      </c>
      <c r="H37" s="136"/>
      <c r="I37" s="136"/>
      <c r="L37" s="138"/>
      <c r="N37" s="117"/>
    </row>
    <row r="38" spans="1:14">
      <c r="A38" s="29" t="s">
        <v>222</v>
      </c>
      <c r="B38" s="29" t="s">
        <v>226</v>
      </c>
      <c r="C38" s="33" t="str">
        <f>G41</f>
        <v>0000</v>
      </c>
      <c r="D38" s="136" t="s">
        <v>227</v>
      </c>
      <c r="E38" s="141" t="s">
        <v>228</v>
      </c>
      <c r="F38" s="143">
        <v>0</v>
      </c>
      <c r="G38" s="143">
        <v>0</v>
      </c>
      <c r="H38" s="136"/>
      <c r="I38" s="136"/>
      <c r="L38" s="138"/>
      <c r="N38" s="117"/>
    </row>
    <row r="39" spans="1:14">
      <c r="A39" s="29" t="s">
        <v>229</v>
      </c>
      <c r="B39" s="29" t="s">
        <v>223</v>
      </c>
      <c r="C39" s="33" t="str">
        <f>H41</f>
        <v>0000</v>
      </c>
      <c r="D39" s="136"/>
      <c r="E39" s="136"/>
      <c r="F39" s="136"/>
      <c r="G39" s="136"/>
      <c r="H39" s="136"/>
      <c r="I39" s="136"/>
      <c r="L39" s="140"/>
      <c r="N39" s="117"/>
    </row>
    <row r="40" spans="1:14">
      <c r="A40" s="29" t="s">
        <v>229</v>
      </c>
      <c r="B40" s="29" t="s">
        <v>226</v>
      </c>
      <c r="C40" s="33" t="str">
        <f>I41</f>
        <v>0000</v>
      </c>
      <c r="D40" s="136"/>
      <c r="E40" s="136"/>
      <c r="F40" s="145" t="s">
        <v>230</v>
      </c>
      <c r="G40" s="145" t="s">
        <v>231</v>
      </c>
      <c r="H40" s="145" t="s">
        <v>232</v>
      </c>
      <c r="I40" s="145" t="s">
        <v>233</v>
      </c>
      <c r="L40" s="140"/>
      <c r="N40" s="117"/>
    </row>
    <row r="41" spans="1:14">
      <c r="A41" s="29" t="s">
        <v>234</v>
      </c>
      <c r="B41" s="29"/>
      <c r="C41" s="32">
        <f>F42</f>
        <v>0</v>
      </c>
      <c r="D41" s="136" t="s">
        <v>235</v>
      </c>
      <c r="E41" s="136"/>
      <c r="F41" s="151" t="s">
        <v>236</v>
      </c>
      <c r="G41" s="151" t="s">
        <v>236</v>
      </c>
      <c r="H41" s="151" t="s">
        <v>236</v>
      </c>
      <c r="I41" s="151" t="s">
        <v>236</v>
      </c>
      <c r="L41" s="140"/>
      <c r="N41" s="117"/>
    </row>
    <row r="42" spans="1:14">
      <c r="A42" s="29" t="s">
        <v>237</v>
      </c>
      <c r="B42" s="29" t="s">
        <v>238</v>
      </c>
      <c r="C42" s="31">
        <f>F47</f>
        <v>0</v>
      </c>
      <c r="D42" s="136" t="s">
        <v>239</v>
      </c>
      <c r="E42" s="141" t="s">
        <v>240</v>
      </c>
      <c r="F42" s="152">
        <f>'SP9-1'!F27</f>
        <v>0</v>
      </c>
      <c r="G42" s="136"/>
      <c r="H42" s="136"/>
      <c r="I42" s="136"/>
      <c r="L42" s="138"/>
      <c r="N42" s="117"/>
    </row>
    <row r="43" spans="1:14">
      <c r="A43" s="29" t="s">
        <v>237</v>
      </c>
      <c r="B43" s="29" t="s">
        <v>241</v>
      </c>
      <c r="C43" s="31">
        <f>G47</f>
        <v>0</v>
      </c>
      <c r="D43" s="136"/>
      <c r="E43" s="141"/>
      <c r="F43" s="136"/>
      <c r="G43" s="136"/>
      <c r="H43" s="136"/>
      <c r="I43" s="136"/>
      <c r="L43" s="140"/>
      <c r="N43" s="117"/>
    </row>
    <row r="44" spans="1:14">
      <c r="A44" s="29" t="s">
        <v>237</v>
      </c>
      <c r="B44" s="29" t="s">
        <v>242</v>
      </c>
      <c r="C44" s="31">
        <f>H47</f>
        <v>0</v>
      </c>
      <c r="D44" s="136" t="s">
        <v>243</v>
      </c>
      <c r="E44" s="141" t="s">
        <v>244</v>
      </c>
      <c r="F44" s="152"/>
      <c r="G44" s="152"/>
      <c r="H44" s="136"/>
      <c r="I44" s="136"/>
      <c r="L44" s="138"/>
      <c r="N44" s="117"/>
    </row>
    <row r="45" spans="1:14">
      <c r="A45" s="29" t="s">
        <v>237</v>
      </c>
      <c r="B45" s="29" t="s">
        <v>245</v>
      </c>
      <c r="C45" s="31">
        <f>I47</f>
        <v>0</v>
      </c>
      <c r="D45" s="136"/>
      <c r="E45" s="136"/>
      <c r="F45" s="136"/>
      <c r="G45" s="136"/>
      <c r="H45" s="136"/>
      <c r="I45" s="136"/>
      <c r="L45" s="140"/>
      <c r="N45" s="117"/>
    </row>
    <row r="46" spans="1:14">
      <c r="A46" s="29" t="s">
        <v>246</v>
      </c>
      <c r="B46" s="29" t="s">
        <v>238</v>
      </c>
      <c r="C46" s="31">
        <f>F48</f>
        <v>0</v>
      </c>
      <c r="D46" s="136"/>
      <c r="E46" s="136"/>
      <c r="F46" s="145" t="s">
        <v>247</v>
      </c>
      <c r="G46" s="145" t="s">
        <v>248</v>
      </c>
      <c r="H46" s="145" t="s">
        <v>249</v>
      </c>
      <c r="I46" s="145" t="s">
        <v>250</v>
      </c>
      <c r="L46" s="140"/>
      <c r="N46" s="117"/>
    </row>
    <row r="47" spans="1:14">
      <c r="A47" s="29" t="s">
        <v>246</v>
      </c>
      <c r="B47" s="29" t="s">
        <v>241</v>
      </c>
      <c r="C47" s="31">
        <f>G48</f>
        <v>0</v>
      </c>
      <c r="D47" s="136" t="s">
        <v>251</v>
      </c>
      <c r="E47" s="136"/>
      <c r="F47" s="153">
        <v>0</v>
      </c>
      <c r="G47" s="153">
        <v>0</v>
      </c>
      <c r="H47" s="153">
        <v>0</v>
      </c>
      <c r="I47" s="153">
        <v>0</v>
      </c>
      <c r="L47" s="138"/>
      <c r="N47" s="117"/>
    </row>
    <row r="48" spans="1:14">
      <c r="A48" s="29" t="s">
        <v>246</v>
      </c>
      <c r="B48" s="29" t="s">
        <v>242</v>
      </c>
      <c r="C48" s="31">
        <f>H48</f>
        <v>0</v>
      </c>
      <c r="D48" s="136" t="s">
        <v>252</v>
      </c>
      <c r="E48" s="136"/>
      <c r="F48" s="153">
        <v>0</v>
      </c>
      <c r="G48" s="153">
        <v>0</v>
      </c>
      <c r="H48" s="153">
        <v>0</v>
      </c>
      <c r="I48" s="153">
        <v>0</v>
      </c>
      <c r="L48" s="138"/>
      <c r="N48" s="117"/>
    </row>
    <row r="49" spans="1:14">
      <c r="A49" s="29" t="s">
        <v>246</v>
      </c>
      <c r="B49" s="29" t="s">
        <v>245</v>
      </c>
      <c r="C49" s="31">
        <f>I48</f>
        <v>0</v>
      </c>
      <c r="D49" s="136" t="s">
        <v>253</v>
      </c>
      <c r="E49" s="136"/>
      <c r="F49" s="153">
        <v>0</v>
      </c>
      <c r="G49" s="153">
        <v>0</v>
      </c>
      <c r="H49" s="153">
        <v>0</v>
      </c>
      <c r="I49" s="153">
        <v>0</v>
      </c>
      <c r="L49" s="138"/>
      <c r="N49" s="117"/>
    </row>
    <row r="50" spans="1:14">
      <c r="A50" s="29" t="s">
        <v>254</v>
      </c>
      <c r="B50" s="29" t="s">
        <v>238</v>
      </c>
      <c r="C50" s="31">
        <f>F49</f>
        <v>0</v>
      </c>
      <c r="D50" s="136"/>
      <c r="E50" s="136"/>
      <c r="F50" s="136"/>
      <c r="G50" s="136"/>
      <c r="H50" s="136"/>
      <c r="I50" s="136"/>
      <c r="L50" s="140"/>
      <c r="N50" s="117"/>
    </row>
    <row r="51" spans="1:14">
      <c r="A51" s="29" t="s">
        <v>254</v>
      </c>
      <c r="B51" s="29" t="s">
        <v>241</v>
      </c>
      <c r="C51" s="31">
        <f>G49</f>
        <v>0</v>
      </c>
      <c r="D51" s="136" t="s">
        <v>255</v>
      </c>
      <c r="E51" s="141" t="s">
        <v>256</v>
      </c>
      <c r="F51" s="154">
        <v>0</v>
      </c>
      <c r="G51" s="136"/>
      <c r="H51" s="155" t="s">
        <v>257</v>
      </c>
      <c r="I51" s="152">
        <v>0</v>
      </c>
      <c r="L51" s="138"/>
      <c r="N51" s="117"/>
    </row>
    <row r="52" spans="1:14">
      <c r="A52" s="29" t="s">
        <v>254</v>
      </c>
      <c r="B52" s="29" t="s">
        <v>242</v>
      </c>
      <c r="C52" s="31">
        <f>H49</f>
        <v>0</v>
      </c>
      <c r="D52" s="136" t="s">
        <v>258</v>
      </c>
      <c r="E52" s="141" t="s">
        <v>259</v>
      </c>
      <c r="F52" s="154">
        <v>0</v>
      </c>
      <c r="G52" s="136"/>
      <c r="H52" s="155" t="s">
        <v>260</v>
      </c>
      <c r="I52" s="156">
        <v>0</v>
      </c>
      <c r="L52" s="138"/>
      <c r="N52" s="117"/>
    </row>
    <row r="53" spans="1:14">
      <c r="A53" s="29" t="s">
        <v>254</v>
      </c>
      <c r="B53" s="29" t="s">
        <v>245</v>
      </c>
      <c r="C53" s="31">
        <f>I49</f>
        <v>0</v>
      </c>
      <c r="D53" s="136" t="s">
        <v>261</v>
      </c>
      <c r="E53" s="141" t="s">
        <v>228</v>
      </c>
      <c r="F53" s="154">
        <v>0</v>
      </c>
      <c r="G53" s="136"/>
      <c r="H53" s="155" t="s">
        <v>262</v>
      </c>
      <c r="I53" s="156">
        <v>0</v>
      </c>
      <c r="L53" s="138"/>
      <c r="N53" s="117"/>
    </row>
    <row r="54" spans="1:14">
      <c r="A54" s="29" t="s">
        <v>263</v>
      </c>
      <c r="B54" s="29"/>
      <c r="C54" s="28">
        <f>F51</f>
        <v>0</v>
      </c>
      <c r="D54" s="136"/>
      <c r="E54" s="141"/>
      <c r="F54" s="136"/>
      <c r="G54" s="136"/>
      <c r="H54" s="136"/>
      <c r="I54" s="136"/>
      <c r="L54" s="140"/>
      <c r="N54" s="117"/>
    </row>
    <row r="55" spans="1:14">
      <c r="A55" s="29" t="s">
        <v>264</v>
      </c>
      <c r="B55" s="29"/>
      <c r="C55" s="28">
        <f>F52</f>
        <v>0</v>
      </c>
      <c r="D55" s="145" t="s">
        <v>265</v>
      </c>
      <c r="E55" s="141"/>
      <c r="F55" s="145" t="s">
        <v>266</v>
      </c>
      <c r="G55" s="145" t="s">
        <v>267</v>
      </c>
      <c r="H55" s="136"/>
      <c r="I55" s="136"/>
      <c r="L55" s="140"/>
      <c r="N55" s="117"/>
    </row>
    <row r="56" spans="1:14">
      <c r="A56" s="29" t="s">
        <v>268</v>
      </c>
      <c r="B56" s="29"/>
      <c r="C56" s="28">
        <f>F53</f>
        <v>0</v>
      </c>
      <c r="D56" s="136" t="s">
        <v>269</v>
      </c>
      <c r="E56" s="141" t="s">
        <v>270</v>
      </c>
      <c r="F56" s="154">
        <v>0</v>
      </c>
      <c r="G56" s="154">
        <v>0</v>
      </c>
      <c r="H56" s="136"/>
      <c r="I56" s="136"/>
      <c r="L56" s="138"/>
      <c r="N56" s="117"/>
    </row>
    <row r="57" spans="1:14">
      <c r="A57" s="29" t="s">
        <v>271</v>
      </c>
      <c r="B57" s="29" t="s">
        <v>272</v>
      </c>
      <c r="C57" s="28">
        <f>F56</f>
        <v>0</v>
      </c>
      <c r="D57" s="136"/>
      <c r="E57" s="136"/>
      <c r="F57" s="136"/>
      <c r="G57" s="136"/>
      <c r="H57" s="136"/>
      <c r="I57" s="136"/>
      <c r="L57" s="138"/>
      <c r="N57" s="117"/>
    </row>
    <row r="58" spans="1:14">
      <c r="A58" s="29" t="s">
        <v>271</v>
      </c>
      <c r="B58" s="29" t="s">
        <v>273</v>
      </c>
      <c r="C58" s="28">
        <f>G56</f>
        <v>0</v>
      </c>
      <c r="D58" s="136" t="s">
        <v>274</v>
      </c>
      <c r="E58" s="141" t="s">
        <v>270</v>
      </c>
      <c r="F58" s="154">
        <v>0</v>
      </c>
      <c r="G58" s="154">
        <f>'SP9-1'!I30</f>
        <v>0</v>
      </c>
      <c r="H58" s="136"/>
      <c r="I58" s="136"/>
      <c r="L58" s="138"/>
      <c r="N58" s="117"/>
    </row>
    <row r="59" spans="1:14">
      <c r="A59" s="29" t="s">
        <v>275</v>
      </c>
      <c r="B59" s="29" t="s">
        <v>272</v>
      </c>
      <c r="C59" s="28">
        <f>F58</f>
        <v>0</v>
      </c>
      <c r="D59" s="136" t="s">
        <v>276</v>
      </c>
      <c r="E59" s="141" t="s">
        <v>270</v>
      </c>
      <c r="F59" s="154">
        <v>0</v>
      </c>
      <c r="G59" s="154">
        <v>0</v>
      </c>
      <c r="H59" s="136"/>
      <c r="I59" s="136"/>
      <c r="L59" s="138"/>
      <c r="N59" s="117"/>
    </row>
    <row r="60" spans="1:14">
      <c r="A60" s="29" t="s">
        <v>275</v>
      </c>
      <c r="B60" s="29" t="s">
        <v>273</v>
      </c>
      <c r="C60" s="28">
        <f>G58</f>
        <v>0</v>
      </c>
      <c r="D60" s="136" t="s">
        <v>277</v>
      </c>
      <c r="E60" s="141" t="s">
        <v>270</v>
      </c>
      <c r="F60" s="154">
        <f>SUM(F58:F59)</f>
        <v>0</v>
      </c>
      <c r="G60" s="154">
        <f>SUM(G58:G59)</f>
        <v>0</v>
      </c>
      <c r="H60" s="136"/>
      <c r="I60" s="136"/>
      <c r="L60" s="138"/>
      <c r="N60" s="117"/>
    </row>
    <row r="61" spans="1:14">
      <c r="A61" s="29" t="s">
        <v>278</v>
      </c>
      <c r="B61" s="29" t="s">
        <v>272</v>
      </c>
      <c r="C61" s="28">
        <f>F59</f>
        <v>0</v>
      </c>
      <c r="D61" s="136"/>
      <c r="E61" s="141"/>
      <c r="F61" s="136"/>
      <c r="G61" s="136"/>
      <c r="H61" s="136"/>
      <c r="I61" s="136"/>
      <c r="L61" s="140"/>
      <c r="N61" s="117"/>
    </row>
    <row r="62" spans="1:14">
      <c r="A62" s="29" t="s">
        <v>278</v>
      </c>
      <c r="B62" s="29" t="s">
        <v>273</v>
      </c>
      <c r="C62" s="28">
        <f>G59</f>
        <v>0</v>
      </c>
      <c r="D62" s="136" t="s">
        <v>279</v>
      </c>
      <c r="E62" s="141" t="s">
        <v>270</v>
      </c>
      <c r="F62" s="154">
        <v>0</v>
      </c>
      <c r="G62" s="136"/>
      <c r="H62" s="136"/>
      <c r="I62" s="136"/>
      <c r="L62" s="138"/>
      <c r="N62" s="117"/>
    </row>
    <row r="63" spans="1:14">
      <c r="A63" s="29" t="s">
        <v>280</v>
      </c>
      <c r="B63" s="29" t="s">
        <v>272</v>
      </c>
      <c r="C63" s="28">
        <f>F60</f>
        <v>0</v>
      </c>
      <c r="D63" s="136" t="s">
        <v>281</v>
      </c>
      <c r="E63" s="141"/>
      <c r="F63" s="154">
        <f>'SP9-1'!I29</f>
        <v>0</v>
      </c>
      <c r="G63" s="136"/>
      <c r="H63" s="136"/>
      <c r="I63" s="136"/>
      <c r="L63" s="138"/>
      <c r="N63" s="117"/>
    </row>
    <row r="64" spans="1:14">
      <c r="A64" s="29" t="s">
        <v>280</v>
      </c>
      <c r="B64" s="29" t="s">
        <v>273</v>
      </c>
      <c r="C64" s="28">
        <f>G60</f>
        <v>0</v>
      </c>
      <c r="D64" s="136"/>
      <c r="E64" s="141"/>
      <c r="F64" s="136"/>
      <c r="G64" s="136"/>
      <c r="H64" s="136"/>
      <c r="I64" s="136"/>
      <c r="L64" s="140"/>
      <c r="N64" s="117"/>
    </row>
    <row r="65" spans="1:14">
      <c r="A65" s="29" t="s">
        <v>282</v>
      </c>
      <c r="B65" s="29"/>
      <c r="C65" s="28">
        <f>F62</f>
        <v>0</v>
      </c>
      <c r="D65" s="145" t="s">
        <v>283</v>
      </c>
      <c r="E65" s="141"/>
      <c r="F65" s="136"/>
      <c r="G65" s="136"/>
      <c r="H65" s="157" t="s">
        <v>284</v>
      </c>
      <c r="I65" s="136"/>
      <c r="L65" s="140"/>
      <c r="N65" s="117"/>
    </row>
    <row r="66" spans="1:14">
      <c r="A66" s="29" t="s">
        <v>285</v>
      </c>
      <c r="B66" s="29"/>
      <c r="C66" s="28">
        <f>F63</f>
        <v>0</v>
      </c>
      <c r="D66" s="136" t="s">
        <v>286</v>
      </c>
      <c r="E66" s="141" t="s">
        <v>270</v>
      </c>
      <c r="F66" s="154">
        <v>0</v>
      </c>
      <c r="G66" s="141" t="s">
        <v>270</v>
      </c>
      <c r="H66" s="149">
        <v>0</v>
      </c>
      <c r="I66" s="136"/>
      <c r="L66" s="138"/>
      <c r="N66" s="117"/>
    </row>
    <row r="67" spans="1:14">
      <c r="A67" s="29" t="s">
        <v>287</v>
      </c>
      <c r="B67" s="29" t="s">
        <v>288</v>
      </c>
      <c r="C67" s="28">
        <f>F66</f>
        <v>0</v>
      </c>
      <c r="D67" s="136" t="s">
        <v>289</v>
      </c>
      <c r="E67" s="141" t="s">
        <v>270</v>
      </c>
      <c r="F67" s="154">
        <v>0</v>
      </c>
      <c r="G67" s="141" t="s">
        <v>270</v>
      </c>
      <c r="H67" s="156">
        <v>0</v>
      </c>
      <c r="I67" s="136"/>
      <c r="L67" s="138"/>
      <c r="N67" s="117"/>
    </row>
    <row r="68" spans="1:14">
      <c r="A68" s="29" t="s">
        <v>290</v>
      </c>
      <c r="B68" s="29" t="s">
        <v>288</v>
      </c>
      <c r="C68" s="28">
        <f t="shared" ref="C68:C85" si="0">F67</f>
        <v>0</v>
      </c>
      <c r="D68" s="136" t="s">
        <v>291</v>
      </c>
      <c r="E68" s="141" t="s">
        <v>270</v>
      </c>
      <c r="F68" s="154">
        <v>0</v>
      </c>
      <c r="G68" s="141" t="s">
        <v>270</v>
      </c>
      <c r="H68" s="156">
        <v>0</v>
      </c>
      <c r="I68" s="136"/>
      <c r="L68" s="138"/>
      <c r="N68" s="117"/>
    </row>
    <row r="69" spans="1:14">
      <c r="A69" s="29" t="s">
        <v>292</v>
      </c>
      <c r="B69" s="29" t="s">
        <v>288</v>
      </c>
      <c r="C69" s="28">
        <f t="shared" si="0"/>
        <v>0</v>
      </c>
      <c r="D69" s="136" t="s">
        <v>293</v>
      </c>
      <c r="E69" s="141" t="s">
        <v>270</v>
      </c>
      <c r="F69" s="154">
        <v>0</v>
      </c>
      <c r="G69" s="141" t="s">
        <v>270</v>
      </c>
      <c r="H69" s="156">
        <v>0</v>
      </c>
      <c r="I69" s="136"/>
      <c r="L69" s="138"/>
      <c r="N69" s="117"/>
    </row>
    <row r="70" spans="1:14">
      <c r="A70" s="29" t="s">
        <v>294</v>
      </c>
      <c r="B70" s="29" t="s">
        <v>288</v>
      </c>
      <c r="C70" s="28">
        <f t="shared" si="0"/>
        <v>0</v>
      </c>
      <c r="D70" s="136" t="s">
        <v>295</v>
      </c>
      <c r="E70" s="141" t="s">
        <v>270</v>
      </c>
      <c r="F70" s="154">
        <v>0</v>
      </c>
      <c r="G70" s="141" t="s">
        <v>270</v>
      </c>
      <c r="H70" s="156">
        <v>0</v>
      </c>
      <c r="I70" s="136"/>
      <c r="L70" s="138"/>
      <c r="N70" s="117"/>
    </row>
    <row r="71" spans="1:14">
      <c r="A71" s="29" t="s">
        <v>296</v>
      </c>
      <c r="B71" s="29" t="s">
        <v>288</v>
      </c>
      <c r="C71" s="28">
        <f t="shared" si="0"/>
        <v>0</v>
      </c>
      <c r="D71" s="136" t="s">
        <v>297</v>
      </c>
      <c r="E71" s="141" t="s">
        <v>270</v>
      </c>
      <c r="F71" s="154">
        <v>0</v>
      </c>
      <c r="G71" s="141" t="s">
        <v>270</v>
      </c>
      <c r="H71" s="156">
        <v>0</v>
      </c>
      <c r="I71" s="136"/>
      <c r="L71" s="138"/>
      <c r="N71" s="117"/>
    </row>
    <row r="72" spans="1:14">
      <c r="A72" s="29" t="s">
        <v>298</v>
      </c>
      <c r="B72" s="29" t="s">
        <v>288</v>
      </c>
      <c r="C72" s="28">
        <f t="shared" si="0"/>
        <v>0</v>
      </c>
      <c r="D72" s="136" t="s">
        <v>299</v>
      </c>
      <c r="E72" s="141" t="s">
        <v>270</v>
      </c>
      <c r="F72" s="154">
        <v>0</v>
      </c>
      <c r="G72" s="141" t="s">
        <v>270</v>
      </c>
      <c r="H72" s="156">
        <v>0</v>
      </c>
      <c r="I72" s="136"/>
      <c r="L72" s="138"/>
      <c r="N72" s="117"/>
    </row>
    <row r="73" spans="1:14">
      <c r="A73" s="29" t="s">
        <v>300</v>
      </c>
      <c r="B73" s="29" t="s">
        <v>288</v>
      </c>
      <c r="C73" s="28">
        <f t="shared" si="0"/>
        <v>0</v>
      </c>
      <c r="D73" s="136" t="s">
        <v>301</v>
      </c>
      <c r="E73" s="141" t="s">
        <v>270</v>
      </c>
      <c r="F73" s="154">
        <v>0</v>
      </c>
      <c r="G73" s="141" t="s">
        <v>270</v>
      </c>
      <c r="H73" s="156">
        <v>0</v>
      </c>
      <c r="I73" s="136"/>
      <c r="L73" s="138"/>
      <c r="N73" s="117"/>
    </row>
    <row r="74" spans="1:14">
      <c r="A74" s="29" t="s">
        <v>302</v>
      </c>
      <c r="B74" s="29" t="s">
        <v>288</v>
      </c>
      <c r="C74" s="28">
        <f t="shared" si="0"/>
        <v>0</v>
      </c>
      <c r="D74" s="136" t="s">
        <v>303</v>
      </c>
      <c r="E74" s="141" t="s">
        <v>270</v>
      </c>
      <c r="F74" s="154">
        <v>0</v>
      </c>
      <c r="G74" s="141" t="s">
        <v>270</v>
      </c>
      <c r="H74" s="156">
        <v>0</v>
      </c>
      <c r="I74" s="136"/>
      <c r="L74" s="138"/>
      <c r="N74" s="117"/>
    </row>
    <row r="75" spans="1:14">
      <c r="A75" s="29" t="s">
        <v>304</v>
      </c>
      <c r="B75" s="29" t="s">
        <v>288</v>
      </c>
      <c r="C75" s="28">
        <f t="shared" si="0"/>
        <v>0</v>
      </c>
      <c r="D75" s="136" t="s">
        <v>305</v>
      </c>
      <c r="E75" s="141" t="s">
        <v>270</v>
      </c>
      <c r="F75" s="154">
        <v>0</v>
      </c>
      <c r="G75" s="141" t="s">
        <v>270</v>
      </c>
      <c r="H75" s="156">
        <v>0</v>
      </c>
      <c r="I75" s="136"/>
      <c r="L75" s="138"/>
      <c r="N75" s="117"/>
    </row>
    <row r="76" spans="1:14">
      <c r="A76" s="29" t="s">
        <v>306</v>
      </c>
      <c r="B76" s="29" t="s">
        <v>288</v>
      </c>
      <c r="C76" s="28">
        <f t="shared" si="0"/>
        <v>0</v>
      </c>
      <c r="D76" s="136" t="s">
        <v>307</v>
      </c>
      <c r="E76" s="141" t="s">
        <v>270</v>
      </c>
      <c r="F76" s="154">
        <f>'SP9-1'!I31</f>
        <v>0</v>
      </c>
      <c r="G76" s="141" t="s">
        <v>270</v>
      </c>
      <c r="H76" s="156">
        <f>'SP9-4'!F17/'SP9-4'!D17*Conversion!B13</f>
        <v>0</v>
      </c>
      <c r="L76" s="138"/>
      <c r="N76" s="117"/>
    </row>
    <row r="77" spans="1:14">
      <c r="A77" s="29" t="s">
        <v>308</v>
      </c>
      <c r="B77" s="29" t="s">
        <v>288</v>
      </c>
      <c r="C77" s="28">
        <f t="shared" si="0"/>
        <v>0</v>
      </c>
      <c r="D77" s="136" t="s">
        <v>309</v>
      </c>
      <c r="E77" s="141" t="s">
        <v>270</v>
      </c>
      <c r="F77" s="154">
        <v>0</v>
      </c>
      <c r="G77" s="141" t="s">
        <v>270</v>
      </c>
      <c r="H77" s="156">
        <v>0</v>
      </c>
      <c r="I77" s="136"/>
      <c r="J77" s="252"/>
      <c r="L77" s="138"/>
      <c r="N77" s="117"/>
    </row>
    <row r="78" spans="1:14">
      <c r="A78" s="29" t="s">
        <v>310</v>
      </c>
      <c r="B78" s="29" t="s">
        <v>288</v>
      </c>
      <c r="C78" s="28">
        <f t="shared" si="0"/>
        <v>0</v>
      </c>
      <c r="D78" s="136" t="s">
        <v>311</v>
      </c>
      <c r="E78" s="141" t="s">
        <v>270</v>
      </c>
      <c r="F78" s="154">
        <v>0</v>
      </c>
      <c r="G78" s="141" t="s">
        <v>270</v>
      </c>
      <c r="H78" s="156">
        <v>0</v>
      </c>
      <c r="I78" s="136"/>
      <c r="L78" s="138"/>
      <c r="N78" s="117"/>
    </row>
    <row r="79" spans="1:14">
      <c r="A79" s="29" t="s">
        <v>312</v>
      </c>
      <c r="B79" s="29" t="s">
        <v>288</v>
      </c>
      <c r="C79" s="28">
        <f t="shared" si="0"/>
        <v>0</v>
      </c>
      <c r="D79" s="136" t="s">
        <v>313</v>
      </c>
      <c r="E79" s="141" t="s">
        <v>270</v>
      </c>
      <c r="F79" s="154" t="e">
        <f>'SP9-1'!I32</f>
        <v>#N/A</v>
      </c>
      <c r="G79" s="141" t="s">
        <v>270</v>
      </c>
      <c r="H79" s="156" t="e">
        <f>('SP9-5'!G18+'SP9-5'!G12)*Conversion!B13</f>
        <v>#N/A</v>
      </c>
      <c r="J79" s="252"/>
      <c r="L79" s="138"/>
      <c r="N79" s="117"/>
    </row>
    <row r="80" spans="1:14">
      <c r="A80" s="29" t="s">
        <v>314</v>
      </c>
      <c r="B80" s="29" t="s">
        <v>288</v>
      </c>
      <c r="C80" s="28" t="e">
        <f t="shared" si="0"/>
        <v>#N/A</v>
      </c>
      <c r="D80" s="136" t="s">
        <v>315</v>
      </c>
      <c r="E80" s="141" t="s">
        <v>270</v>
      </c>
      <c r="F80" s="154">
        <v>0</v>
      </c>
      <c r="G80" s="141" t="s">
        <v>270</v>
      </c>
      <c r="H80" s="156">
        <v>0</v>
      </c>
      <c r="I80" s="136"/>
      <c r="L80" s="138"/>
      <c r="N80" s="117"/>
    </row>
    <row r="81" spans="1:14">
      <c r="A81" s="29" t="s">
        <v>316</v>
      </c>
      <c r="B81" s="29" t="s">
        <v>288</v>
      </c>
      <c r="C81" s="28">
        <f t="shared" si="0"/>
        <v>0</v>
      </c>
      <c r="D81" s="136" t="s">
        <v>317</v>
      </c>
      <c r="E81" s="141" t="s">
        <v>270</v>
      </c>
      <c r="F81" s="154">
        <v>0</v>
      </c>
      <c r="G81" s="141" t="s">
        <v>270</v>
      </c>
      <c r="H81" s="156">
        <v>0</v>
      </c>
      <c r="I81" s="136"/>
      <c r="L81" s="138"/>
      <c r="N81" s="117"/>
    </row>
    <row r="82" spans="1:14">
      <c r="A82" s="29" t="s">
        <v>318</v>
      </c>
      <c r="B82" s="29" t="s">
        <v>288</v>
      </c>
      <c r="C82" s="28">
        <f t="shared" si="0"/>
        <v>0</v>
      </c>
      <c r="D82" s="136" t="s">
        <v>319</v>
      </c>
      <c r="E82" s="141" t="s">
        <v>270</v>
      </c>
      <c r="F82" s="154">
        <v>0</v>
      </c>
      <c r="G82" s="141" t="s">
        <v>270</v>
      </c>
      <c r="H82" s="156">
        <v>0</v>
      </c>
      <c r="I82" s="136"/>
      <c r="L82" s="138"/>
      <c r="N82" s="117"/>
    </row>
    <row r="83" spans="1:14">
      <c r="A83" s="29" t="s">
        <v>320</v>
      </c>
      <c r="B83" s="29" t="s">
        <v>288</v>
      </c>
      <c r="C83" s="28">
        <f t="shared" si="0"/>
        <v>0</v>
      </c>
      <c r="D83" s="136" t="s">
        <v>321</v>
      </c>
      <c r="E83" s="141" t="s">
        <v>270</v>
      </c>
      <c r="F83" s="154">
        <v>0</v>
      </c>
      <c r="G83" s="141" t="s">
        <v>270</v>
      </c>
      <c r="H83" s="156">
        <v>0</v>
      </c>
      <c r="I83" s="136"/>
      <c r="L83" s="138"/>
      <c r="N83" s="117"/>
    </row>
    <row r="84" spans="1:14">
      <c r="A84" s="29" t="s">
        <v>322</v>
      </c>
      <c r="B84" s="29" t="s">
        <v>288</v>
      </c>
      <c r="C84" s="28">
        <f t="shared" si="0"/>
        <v>0</v>
      </c>
      <c r="D84" s="136" t="s">
        <v>323</v>
      </c>
      <c r="E84" s="141" t="s">
        <v>270</v>
      </c>
      <c r="F84" s="251" t="e">
        <f>SUM(F66:F83)</f>
        <v>#N/A</v>
      </c>
      <c r="G84" s="141" t="s">
        <v>270</v>
      </c>
      <c r="H84" s="250" t="e">
        <f>SUM(H66:H83)</f>
        <v>#N/A</v>
      </c>
      <c r="I84" s="136"/>
      <c r="L84" s="138"/>
      <c r="N84" s="117"/>
    </row>
    <row r="85" spans="1:14" ht="12.75" customHeight="1">
      <c r="A85" s="29" t="s">
        <v>324</v>
      </c>
      <c r="B85" s="29" t="s">
        <v>288</v>
      </c>
      <c r="C85" s="28" t="e">
        <f t="shared" si="0"/>
        <v>#N/A</v>
      </c>
      <c r="D85" s="158"/>
      <c r="E85" s="136"/>
      <c r="F85" s="136"/>
      <c r="G85" s="136"/>
      <c r="H85" s="136"/>
      <c r="I85" s="136"/>
      <c r="L85" s="140"/>
      <c r="N85" s="117"/>
    </row>
    <row r="86" spans="1:14">
      <c r="A86" s="29" t="s">
        <v>325</v>
      </c>
      <c r="B86" s="29"/>
      <c r="C86" s="30">
        <f>F88</f>
        <v>0</v>
      </c>
      <c r="D86" s="136" t="s">
        <v>326</v>
      </c>
      <c r="E86" s="136"/>
      <c r="F86" s="398"/>
      <c r="G86" s="399"/>
      <c r="H86" s="399"/>
      <c r="I86" s="399"/>
      <c r="J86" s="400"/>
      <c r="L86" s="138"/>
      <c r="N86" s="117"/>
    </row>
    <row r="87" spans="1:14">
      <c r="A87" s="29" t="s">
        <v>327</v>
      </c>
      <c r="B87" s="29"/>
      <c r="C87" s="30">
        <f>F89</f>
        <v>0</v>
      </c>
      <c r="D87" s="136"/>
      <c r="E87" s="136"/>
      <c r="F87" s="136"/>
      <c r="G87" s="136"/>
      <c r="H87" s="136"/>
      <c r="I87" s="136"/>
      <c r="L87" s="140"/>
      <c r="N87" s="117"/>
    </row>
    <row r="88" spans="1:14">
      <c r="A88" s="29" t="s">
        <v>328</v>
      </c>
      <c r="B88" s="29"/>
      <c r="C88" s="30">
        <f>F90</f>
        <v>0</v>
      </c>
      <c r="D88" s="136" t="s">
        <v>329</v>
      </c>
      <c r="E88" s="136"/>
      <c r="F88" s="150">
        <f>'SP9-1'!I34</f>
        <v>0</v>
      </c>
      <c r="G88" s="136"/>
      <c r="H88" s="136"/>
      <c r="I88" s="136"/>
      <c r="L88" s="138"/>
      <c r="N88" s="117"/>
    </row>
    <row r="89" spans="1:14">
      <c r="A89" s="29" t="s">
        <v>330</v>
      </c>
      <c r="B89" s="29" t="s">
        <v>331</v>
      </c>
      <c r="C89" s="30">
        <f>F92</f>
        <v>0</v>
      </c>
      <c r="D89" s="136" t="s">
        <v>332</v>
      </c>
      <c r="E89" s="136"/>
      <c r="F89" s="150">
        <f>'SP9-1'!I36</f>
        <v>0</v>
      </c>
      <c r="G89" s="136"/>
      <c r="H89" s="136"/>
      <c r="I89" s="136"/>
      <c r="L89" s="138"/>
      <c r="N89" s="117"/>
    </row>
    <row r="90" spans="1:14">
      <c r="A90" s="29" t="s">
        <v>330</v>
      </c>
      <c r="B90" s="29" t="s">
        <v>333</v>
      </c>
      <c r="C90" s="30">
        <f>G92</f>
        <v>0</v>
      </c>
      <c r="D90" s="136" t="s">
        <v>334</v>
      </c>
      <c r="E90" s="136"/>
      <c r="F90" s="150">
        <v>0</v>
      </c>
      <c r="G90" s="136"/>
      <c r="H90" s="136"/>
      <c r="I90" s="136"/>
      <c r="L90" s="138"/>
      <c r="N90" s="117"/>
    </row>
    <row r="91" spans="1:14" ht="25.5">
      <c r="A91" s="159" t="s">
        <v>335</v>
      </c>
      <c r="B91" s="29"/>
      <c r="C91" s="28">
        <f>I51</f>
        <v>0</v>
      </c>
      <c r="D91" s="136"/>
      <c r="E91" s="136"/>
      <c r="F91" s="136"/>
      <c r="G91" s="136"/>
      <c r="H91" s="136"/>
      <c r="I91" s="136"/>
      <c r="L91" s="140"/>
      <c r="N91" s="117"/>
    </row>
    <row r="92" spans="1:14">
      <c r="A92" s="29" t="s">
        <v>336</v>
      </c>
      <c r="B92" s="29"/>
      <c r="C92" s="28">
        <f>I52</f>
        <v>0</v>
      </c>
      <c r="D92" s="136" t="s">
        <v>337</v>
      </c>
      <c r="E92" s="136"/>
      <c r="F92" s="150">
        <f>'SP9-1'!L34</f>
        <v>0</v>
      </c>
      <c r="G92" s="150">
        <f>'SP9-1'!M34</f>
        <v>0</v>
      </c>
      <c r="H92" s="136"/>
      <c r="I92" s="136"/>
      <c r="L92" s="138"/>
      <c r="N92" s="117"/>
    </row>
    <row r="93" spans="1:14">
      <c r="A93" s="29" t="s">
        <v>338</v>
      </c>
      <c r="B93" s="29"/>
      <c r="C93" s="28">
        <f>I53</f>
        <v>0</v>
      </c>
      <c r="N93" s="117"/>
    </row>
    <row r="94" spans="1:14">
      <c r="A94" s="29" t="s">
        <v>287</v>
      </c>
      <c r="B94" s="29" t="s">
        <v>339</v>
      </c>
      <c r="C94" s="28">
        <f>H66</f>
        <v>0</v>
      </c>
      <c r="N94" s="117"/>
    </row>
    <row r="95" spans="1:14">
      <c r="A95" s="29" t="s">
        <v>290</v>
      </c>
      <c r="B95" s="29" t="s">
        <v>339</v>
      </c>
      <c r="C95" s="28">
        <f t="shared" ref="C95:C112" si="1">H67</f>
        <v>0</v>
      </c>
      <c r="N95" s="117"/>
    </row>
    <row r="96" spans="1:14">
      <c r="A96" s="29" t="s">
        <v>292</v>
      </c>
      <c r="B96" s="29" t="s">
        <v>339</v>
      </c>
      <c r="C96" s="28">
        <f t="shared" si="1"/>
        <v>0</v>
      </c>
      <c r="N96" s="117"/>
    </row>
    <row r="97" spans="1:14">
      <c r="A97" s="29" t="s">
        <v>294</v>
      </c>
      <c r="B97" s="29" t="s">
        <v>339</v>
      </c>
      <c r="C97" s="28">
        <f t="shared" si="1"/>
        <v>0</v>
      </c>
      <c r="N97" s="117"/>
    </row>
    <row r="98" spans="1:14" ht="15" hidden="1">
      <c r="A98" s="29" t="s">
        <v>296</v>
      </c>
      <c r="B98" s="29" t="s">
        <v>339</v>
      </c>
      <c r="C98" s="28">
        <f t="shared" si="1"/>
        <v>0</v>
      </c>
      <c r="D98" s="128" t="s">
        <v>340</v>
      </c>
      <c r="N98" s="117"/>
    </row>
    <row r="99" spans="1:14" hidden="1">
      <c r="A99" s="29" t="s">
        <v>298</v>
      </c>
      <c r="B99" s="29" t="s">
        <v>339</v>
      </c>
      <c r="C99" s="28">
        <f t="shared" si="1"/>
        <v>0</v>
      </c>
      <c r="D99" s="129" t="s">
        <v>341</v>
      </c>
      <c r="N99" s="117"/>
    </row>
    <row r="100" spans="1:14" hidden="1">
      <c r="A100" s="29" t="s">
        <v>300</v>
      </c>
      <c r="B100" s="29" t="s">
        <v>339</v>
      </c>
      <c r="C100" s="28">
        <f t="shared" si="1"/>
        <v>0</v>
      </c>
      <c r="D100" s="129" t="s">
        <v>342</v>
      </c>
      <c r="N100" s="117"/>
    </row>
    <row r="101" spans="1:14" hidden="1">
      <c r="A101" s="29" t="s">
        <v>302</v>
      </c>
      <c r="B101" s="29" t="s">
        <v>339</v>
      </c>
      <c r="C101" s="28">
        <f t="shared" si="1"/>
        <v>0</v>
      </c>
      <c r="D101" s="129" t="s">
        <v>343</v>
      </c>
      <c r="N101" s="117"/>
    </row>
    <row r="102" spans="1:14" hidden="1">
      <c r="A102" s="29" t="s">
        <v>304</v>
      </c>
      <c r="B102" s="29" t="s">
        <v>339</v>
      </c>
      <c r="C102" s="28">
        <f t="shared" si="1"/>
        <v>0</v>
      </c>
      <c r="D102" s="129" t="s">
        <v>344</v>
      </c>
      <c r="N102" s="117"/>
    </row>
    <row r="103" spans="1:14" hidden="1">
      <c r="A103" s="29" t="s">
        <v>306</v>
      </c>
      <c r="B103" s="29" t="s">
        <v>339</v>
      </c>
      <c r="C103" s="28">
        <f t="shared" si="1"/>
        <v>0</v>
      </c>
      <c r="D103" s="129" t="s">
        <v>345</v>
      </c>
      <c r="N103" s="117"/>
    </row>
    <row r="104" spans="1:14">
      <c r="A104" s="29" t="s">
        <v>308</v>
      </c>
      <c r="B104" s="29" t="s">
        <v>339</v>
      </c>
      <c r="C104" s="28" t="e">
        <f>#REF!</f>
        <v>#REF!</v>
      </c>
      <c r="N104" s="117"/>
    </row>
    <row r="105" spans="1:14">
      <c r="A105" s="29" t="s">
        <v>310</v>
      </c>
      <c r="B105" s="29" t="s">
        <v>339</v>
      </c>
      <c r="C105" s="28">
        <f t="shared" si="1"/>
        <v>0</v>
      </c>
      <c r="N105" s="117"/>
    </row>
    <row r="106" spans="1:14">
      <c r="A106" s="29" t="s">
        <v>312</v>
      </c>
      <c r="B106" s="29" t="s">
        <v>339</v>
      </c>
      <c r="C106" s="28">
        <f t="shared" si="1"/>
        <v>0</v>
      </c>
      <c r="N106" s="117"/>
    </row>
    <row r="107" spans="1:14">
      <c r="A107" s="29" t="s">
        <v>314</v>
      </c>
      <c r="B107" s="29" t="s">
        <v>339</v>
      </c>
      <c r="C107" s="28" t="e">
        <f>#REF!</f>
        <v>#REF!</v>
      </c>
      <c r="N107" s="117"/>
    </row>
    <row r="108" spans="1:14">
      <c r="A108" s="29" t="s">
        <v>316</v>
      </c>
      <c r="B108" s="29" t="s">
        <v>339</v>
      </c>
      <c r="C108" s="28">
        <f t="shared" si="1"/>
        <v>0</v>
      </c>
      <c r="N108" s="117"/>
    </row>
    <row r="109" spans="1:14">
      <c r="A109" s="29" t="s">
        <v>318</v>
      </c>
      <c r="B109" s="29" t="s">
        <v>339</v>
      </c>
      <c r="C109" s="28">
        <f t="shared" si="1"/>
        <v>0</v>
      </c>
      <c r="N109" s="117"/>
    </row>
    <row r="110" spans="1:14">
      <c r="A110" s="29" t="s">
        <v>320</v>
      </c>
      <c r="B110" s="29" t="s">
        <v>339</v>
      </c>
      <c r="C110" s="28">
        <f>H82</f>
        <v>0</v>
      </c>
      <c r="N110" s="117"/>
    </row>
    <row r="111" spans="1:14">
      <c r="A111" s="29" t="s">
        <v>322</v>
      </c>
      <c r="B111" s="29" t="s">
        <v>339</v>
      </c>
      <c r="C111" s="28">
        <f>H83</f>
        <v>0</v>
      </c>
      <c r="N111" s="117"/>
    </row>
    <row r="112" spans="1:14">
      <c r="A112" s="29" t="s">
        <v>324</v>
      </c>
      <c r="B112" s="29" t="s">
        <v>339</v>
      </c>
      <c r="C112" s="28" t="e">
        <f t="shared" si="1"/>
        <v>#N/A</v>
      </c>
      <c r="N112" s="117"/>
    </row>
    <row r="113" spans="14:14">
      <c r="N113" s="117"/>
    </row>
    <row r="114" spans="14:14">
      <c r="N114" s="117"/>
    </row>
    <row r="115" spans="14:14">
      <c r="N115" s="117"/>
    </row>
    <row r="116" spans="14:14">
      <c r="N116" s="117"/>
    </row>
    <row r="117" spans="14:14">
      <c r="N117" s="117"/>
    </row>
    <row r="118" spans="14:14">
      <c r="N118" s="117"/>
    </row>
    <row r="119" spans="14:14">
      <c r="N119" s="117"/>
    </row>
    <row r="120" spans="14:14">
      <c r="N120" s="117"/>
    </row>
    <row r="121" spans="14:14">
      <c r="N121" s="117"/>
    </row>
    <row r="122" spans="14:14">
      <c r="N122" s="117"/>
    </row>
    <row r="123" spans="14:14">
      <c r="N123" s="117"/>
    </row>
    <row r="124" spans="14:14">
      <c r="N124" s="117"/>
    </row>
    <row r="125" spans="14:14">
      <c r="N125" s="117"/>
    </row>
    <row r="126" spans="14:14">
      <c r="N126" s="117"/>
    </row>
    <row r="127" spans="14:14">
      <c r="N127" s="117"/>
    </row>
    <row r="128" spans="14:14">
      <c r="N128" s="117"/>
    </row>
    <row r="129" spans="14:14">
      <c r="N129" s="117"/>
    </row>
    <row r="130" spans="14:14">
      <c r="N130" s="117"/>
    </row>
    <row r="131" spans="14:14">
      <c r="N131" s="117"/>
    </row>
    <row r="132" spans="14:14">
      <c r="N132" s="117"/>
    </row>
    <row r="133" spans="14:14">
      <c r="N133" s="117"/>
    </row>
    <row r="134" spans="14:14">
      <c r="N134" s="117"/>
    </row>
    <row r="135" spans="14:14">
      <c r="N135" s="117"/>
    </row>
    <row r="136" spans="14:14">
      <c r="N136" s="117"/>
    </row>
    <row r="137" spans="14:14">
      <c r="N137" s="117"/>
    </row>
    <row r="138" spans="14:14">
      <c r="N138" s="117"/>
    </row>
    <row r="139" spans="14:14">
      <c r="N139" s="117"/>
    </row>
    <row r="140" spans="14:14">
      <c r="N140" s="117"/>
    </row>
    <row r="141" spans="14:14">
      <c r="N141" s="117"/>
    </row>
    <row r="142" spans="14:14">
      <c r="N142" s="117"/>
    </row>
    <row r="143" spans="14:14">
      <c r="N143" s="117"/>
    </row>
    <row r="144" spans="14:14">
      <c r="N144" s="117"/>
    </row>
    <row r="145" spans="14:14">
      <c r="N145" s="117"/>
    </row>
    <row r="146" spans="14:14">
      <c r="N146" s="117"/>
    </row>
    <row r="147" spans="14:14">
      <c r="N147" s="117"/>
    </row>
    <row r="148" spans="14:14">
      <c r="N148" s="117"/>
    </row>
    <row r="149" spans="14:14">
      <c r="N149" s="117"/>
    </row>
    <row r="150" spans="14:14">
      <c r="N150" s="117"/>
    </row>
    <row r="151" spans="14:14">
      <c r="N151" s="117"/>
    </row>
    <row r="152" spans="14:14">
      <c r="N152" s="117"/>
    </row>
    <row r="153" spans="14:14">
      <c r="N153" s="117"/>
    </row>
    <row r="154" spans="14:14">
      <c r="N154" s="117"/>
    </row>
    <row r="155" spans="14:14">
      <c r="N155" s="117"/>
    </row>
    <row r="156" spans="14:14">
      <c r="N156" s="117"/>
    </row>
    <row r="157" spans="14:14">
      <c r="N157" s="117"/>
    </row>
    <row r="158" spans="14:14">
      <c r="N158" s="117"/>
    </row>
    <row r="159" spans="14:14">
      <c r="N159" s="117"/>
    </row>
    <row r="160" spans="14:14">
      <c r="N160" s="117"/>
    </row>
    <row r="161" spans="14:14">
      <c r="N161" s="117"/>
    </row>
    <row r="162" spans="14:14">
      <c r="N162" s="117"/>
    </row>
    <row r="163" spans="14:14">
      <c r="N163" s="117"/>
    </row>
    <row r="164" spans="14:14">
      <c r="N164" s="117"/>
    </row>
    <row r="165" spans="14:14">
      <c r="N165" s="117"/>
    </row>
    <row r="166" spans="14:14">
      <c r="N166" s="117"/>
    </row>
    <row r="167" spans="14:14">
      <c r="N167" s="117"/>
    </row>
    <row r="168" spans="14:14">
      <c r="N168" s="117"/>
    </row>
    <row r="169" spans="14:14">
      <c r="N169" s="117"/>
    </row>
    <row r="170" spans="14:14">
      <c r="N170" s="117"/>
    </row>
    <row r="171" spans="14:14">
      <c r="N171" s="117"/>
    </row>
    <row r="172" spans="14:14">
      <c r="N172" s="117"/>
    </row>
    <row r="173" spans="14:14">
      <c r="N173" s="117"/>
    </row>
    <row r="174" spans="14:14">
      <c r="N174" s="117"/>
    </row>
    <row r="175" spans="14:14">
      <c r="N175" s="117"/>
    </row>
    <row r="176" spans="14:14">
      <c r="N176" s="117"/>
    </row>
    <row r="177" spans="14:14">
      <c r="N177" s="117"/>
    </row>
    <row r="178" spans="14:14">
      <c r="N178" s="117"/>
    </row>
    <row r="179" spans="14:14">
      <c r="N179" s="117"/>
    </row>
    <row r="180" spans="14:14">
      <c r="N180" s="117"/>
    </row>
    <row r="181" spans="14:14">
      <c r="N181" s="117"/>
    </row>
    <row r="182" spans="14:14">
      <c r="N182" s="117"/>
    </row>
    <row r="183" spans="14:14">
      <c r="N183" s="117"/>
    </row>
    <row r="184" spans="14:14">
      <c r="N184" s="117"/>
    </row>
    <row r="185" spans="14:14">
      <c r="N185" s="117"/>
    </row>
    <row r="186" spans="14:14">
      <c r="N186" s="117"/>
    </row>
    <row r="187" spans="14:14">
      <c r="N187" s="117"/>
    </row>
    <row r="188" spans="14:14">
      <c r="N188" s="117"/>
    </row>
    <row r="189" spans="14:14">
      <c r="N189" s="117"/>
    </row>
    <row r="190" spans="14:14">
      <c r="N190" s="117"/>
    </row>
    <row r="191" spans="14:14">
      <c r="N191" s="117"/>
    </row>
    <row r="192" spans="14:14">
      <c r="N192" s="117"/>
    </row>
    <row r="193" spans="14:14">
      <c r="N193" s="117"/>
    </row>
    <row r="194" spans="14:14">
      <c r="N194" s="117"/>
    </row>
    <row r="195" spans="14:14">
      <c r="N195" s="117"/>
    </row>
    <row r="196" spans="14:14">
      <c r="N196" s="117"/>
    </row>
    <row r="197" spans="14:14">
      <c r="N197" s="117"/>
    </row>
    <row r="198" spans="14:14">
      <c r="N198" s="117"/>
    </row>
    <row r="199" spans="14:14">
      <c r="N199" s="117"/>
    </row>
    <row r="200" spans="14:14">
      <c r="N200" s="117"/>
    </row>
    <row r="201" spans="14:14">
      <c r="N201" s="117"/>
    </row>
    <row r="202" spans="14:14">
      <c r="N202" s="117"/>
    </row>
    <row r="203" spans="14:14">
      <c r="N203" s="117"/>
    </row>
    <row r="204" spans="14:14">
      <c r="N204" s="117"/>
    </row>
    <row r="205" spans="14:14">
      <c r="N205" s="117"/>
    </row>
    <row r="206" spans="14:14">
      <c r="N206" s="117"/>
    </row>
    <row r="207" spans="14:14">
      <c r="N207" s="117"/>
    </row>
    <row r="208" spans="14:14">
      <c r="N208" s="117"/>
    </row>
    <row r="209" spans="14:14">
      <c r="N209" s="117"/>
    </row>
    <row r="210" spans="14:14">
      <c r="N210" s="117"/>
    </row>
    <row r="211" spans="14:14">
      <c r="N211" s="117"/>
    </row>
    <row r="212" spans="14:14">
      <c r="N212" s="117"/>
    </row>
    <row r="213" spans="14:14">
      <c r="N213" s="117"/>
    </row>
    <row r="214" spans="14:14">
      <c r="N214" s="117"/>
    </row>
    <row r="215" spans="14:14">
      <c r="N215" s="117"/>
    </row>
    <row r="216" spans="14:14">
      <c r="N216" s="117"/>
    </row>
    <row r="217" spans="14:14">
      <c r="N217" s="117"/>
    </row>
    <row r="218" spans="14:14">
      <c r="N218" s="117"/>
    </row>
    <row r="219" spans="14:14">
      <c r="N219" s="117"/>
    </row>
    <row r="220" spans="14:14">
      <c r="N220" s="117"/>
    </row>
    <row r="221" spans="14:14">
      <c r="N221" s="117"/>
    </row>
    <row r="222" spans="14:14">
      <c r="N222" s="117"/>
    </row>
    <row r="223" spans="14:14">
      <c r="N223" s="117"/>
    </row>
    <row r="224" spans="14:14">
      <c r="N224" s="117"/>
    </row>
    <row r="225" spans="14:14">
      <c r="N225" s="117"/>
    </row>
    <row r="226" spans="14:14">
      <c r="N226" s="117"/>
    </row>
    <row r="227" spans="14:14">
      <c r="N227" s="117"/>
    </row>
    <row r="228" spans="14:14">
      <c r="N228" s="117"/>
    </row>
    <row r="229" spans="14:14">
      <c r="N229" s="117"/>
    </row>
    <row r="230" spans="14:14">
      <c r="N230" s="117"/>
    </row>
    <row r="231" spans="14:14">
      <c r="N231" s="117"/>
    </row>
    <row r="232" spans="14:14">
      <c r="N232" s="117"/>
    </row>
    <row r="233" spans="14:14">
      <c r="N233" s="117"/>
    </row>
    <row r="234" spans="14:14">
      <c r="N234" s="117"/>
    </row>
    <row r="235" spans="14:14">
      <c r="N235" s="117"/>
    </row>
    <row r="236" spans="14:14">
      <c r="N236" s="117"/>
    </row>
    <row r="237" spans="14:14">
      <c r="N237" s="117"/>
    </row>
    <row r="238" spans="14:14">
      <c r="N238" s="117"/>
    </row>
    <row r="239" spans="14:14">
      <c r="N239" s="117"/>
    </row>
    <row r="240" spans="14:14">
      <c r="N240" s="117"/>
    </row>
    <row r="241" spans="14:14">
      <c r="N241" s="117"/>
    </row>
    <row r="242" spans="14:14">
      <c r="N242" s="117"/>
    </row>
    <row r="243" spans="14:14">
      <c r="N243" s="117"/>
    </row>
    <row r="244" spans="14:14">
      <c r="N244" s="117"/>
    </row>
    <row r="245" spans="14:14">
      <c r="N245" s="117"/>
    </row>
    <row r="246" spans="14:14">
      <c r="N246" s="117"/>
    </row>
    <row r="247" spans="14:14">
      <c r="N247" s="117"/>
    </row>
    <row r="248" spans="14:14">
      <c r="N248" s="117"/>
    </row>
    <row r="249" spans="14:14">
      <c r="N249" s="117"/>
    </row>
    <row r="250" spans="14:14">
      <c r="N250" s="117"/>
    </row>
    <row r="251" spans="14:14">
      <c r="N251" s="117"/>
    </row>
    <row r="252" spans="14:14">
      <c r="N252" s="117"/>
    </row>
    <row r="253" spans="14:14">
      <c r="N253" s="117"/>
    </row>
    <row r="254" spans="14:14">
      <c r="N254" s="117"/>
    </row>
    <row r="255" spans="14:14">
      <c r="N255" s="117"/>
    </row>
    <row r="256" spans="14:14">
      <c r="N256" s="117"/>
    </row>
    <row r="257" spans="14:14">
      <c r="N257" s="117"/>
    </row>
    <row r="258" spans="14:14">
      <c r="N258" s="117"/>
    </row>
    <row r="259" spans="14:14">
      <c r="N259" s="117"/>
    </row>
    <row r="260" spans="14:14">
      <c r="N260" s="117"/>
    </row>
    <row r="261" spans="14:14">
      <c r="N261" s="117"/>
    </row>
    <row r="262" spans="14:14">
      <c r="N262" s="117"/>
    </row>
    <row r="263" spans="14:14">
      <c r="N263" s="117"/>
    </row>
    <row r="264" spans="14:14">
      <c r="N264" s="117"/>
    </row>
    <row r="265" spans="14:14">
      <c r="N265" s="117"/>
    </row>
    <row r="266" spans="14:14">
      <c r="N266" s="117"/>
    </row>
    <row r="267" spans="14:14">
      <c r="N267" s="117"/>
    </row>
    <row r="268" spans="14:14">
      <c r="N268" s="117"/>
    </row>
    <row r="269" spans="14:14">
      <c r="N269" s="117"/>
    </row>
    <row r="270" spans="14:14">
      <c r="N270" s="117"/>
    </row>
    <row r="271" spans="14:14">
      <c r="N271" s="117"/>
    </row>
    <row r="272" spans="14:14">
      <c r="N272" s="117"/>
    </row>
    <row r="273" spans="14:14">
      <c r="N273" s="117"/>
    </row>
    <row r="274" spans="14:14">
      <c r="N274" s="117"/>
    </row>
    <row r="275" spans="14:14">
      <c r="N275" s="117"/>
    </row>
    <row r="276" spans="14:14">
      <c r="N276" s="117"/>
    </row>
    <row r="277" spans="14:14">
      <c r="N277" s="117"/>
    </row>
    <row r="278" spans="14:14">
      <c r="N278" s="117"/>
    </row>
    <row r="279" spans="14:14">
      <c r="N279" s="117"/>
    </row>
    <row r="280" spans="14:14">
      <c r="N280" s="117"/>
    </row>
    <row r="281" spans="14:14">
      <c r="N281" s="117"/>
    </row>
    <row r="282" spans="14:14">
      <c r="N282" s="117"/>
    </row>
    <row r="283" spans="14:14">
      <c r="N283" s="117"/>
    </row>
    <row r="284" spans="14:14">
      <c r="N284" s="117"/>
    </row>
    <row r="285" spans="14:14">
      <c r="N285" s="117"/>
    </row>
    <row r="286" spans="14:14">
      <c r="N286" s="117"/>
    </row>
    <row r="287" spans="14:14">
      <c r="N287" s="117"/>
    </row>
    <row r="288" spans="14:14">
      <c r="N288" s="117"/>
    </row>
    <row r="289" spans="14:14">
      <c r="N289" s="117"/>
    </row>
    <row r="290" spans="14:14">
      <c r="N290" s="117"/>
    </row>
    <row r="291" spans="14:14">
      <c r="N291" s="117"/>
    </row>
    <row r="292" spans="14:14">
      <c r="N292" s="117"/>
    </row>
    <row r="293" spans="14:14">
      <c r="N293" s="117"/>
    </row>
    <row r="294" spans="14:14">
      <c r="N294" s="117"/>
    </row>
    <row r="295" spans="14:14">
      <c r="N295" s="117"/>
    </row>
    <row r="296" spans="14:14">
      <c r="N296" s="117"/>
    </row>
    <row r="297" spans="14:14">
      <c r="N297" s="117"/>
    </row>
    <row r="298" spans="14:14">
      <c r="N298" s="117"/>
    </row>
    <row r="299" spans="14:14">
      <c r="N299" s="117"/>
    </row>
    <row r="300" spans="14:14">
      <c r="N300" s="117"/>
    </row>
    <row r="301" spans="14:14">
      <c r="N301" s="117"/>
    </row>
    <row r="302" spans="14:14">
      <c r="N302" s="117"/>
    </row>
    <row r="303" spans="14:14">
      <c r="N303" s="117"/>
    </row>
    <row r="304" spans="14:14">
      <c r="N304" s="117"/>
    </row>
    <row r="305" spans="14:14">
      <c r="N305" s="117"/>
    </row>
    <row r="306" spans="14:14">
      <c r="N306" s="117"/>
    </row>
    <row r="307" spans="14:14">
      <c r="N307" s="117"/>
    </row>
    <row r="308" spans="14:14">
      <c r="N308" s="117"/>
    </row>
    <row r="309" spans="14:14">
      <c r="N309" s="117"/>
    </row>
    <row r="310" spans="14:14">
      <c r="N310" s="117"/>
    </row>
    <row r="311" spans="14:14">
      <c r="N311" s="117"/>
    </row>
    <row r="312" spans="14:14">
      <c r="N312" s="117"/>
    </row>
    <row r="313" spans="14:14">
      <c r="N313" s="117"/>
    </row>
    <row r="314" spans="14:14">
      <c r="N314" s="117"/>
    </row>
    <row r="315" spans="14:14">
      <c r="N315" s="117"/>
    </row>
    <row r="316" spans="14:14">
      <c r="N316" s="117"/>
    </row>
    <row r="317" spans="14:14">
      <c r="N317" s="117"/>
    </row>
    <row r="318" spans="14:14">
      <c r="N318" s="117"/>
    </row>
    <row r="319" spans="14:14">
      <c r="N319" s="117"/>
    </row>
    <row r="320" spans="14:14">
      <c r="N320" s="117"/>
    </row>
    <row r="321" spans="14:14">
      <c r="N321" s="117"/>
    </row>
    <row r="322" spans="14:14">
      <c r="N322" s="117"/>
    </row>
    <row r="323" spans="14:14">
      <c r="N323" s="117"/>
    </row>
    <row r="324" spans="14:14">
      <c r="N324" s="117"/>
    </row>
    <row r="325" spans="14:14">
      <c r="N325" s="117"/>
    </row>
    <row r="326" spans="14:14">
      <c r="N326" s="117"/>
    </row>
    <row r="327" spans="14:14">
      <c r="N327" s="117"/>
    </row>
    <row r="328" spans="14:14">
      <c r="N328" s="117"/>
    </row>
    <row r="329" spans="14:14">
      <c r="N329" s="117"/>
    </row>
    <row r="330" spans="14:14">
      <c r="N330" s="117"/>
    </row>
    <row r="331" spans="14:14">
      <c r="N331" s="117"/>
    </row>
    <row r="332" spans="14:14">
      <c r="N332" s="117"/>
    </row>
    <row r="333" spans="14:14">
      <c r="N333" s="117"/>
    </row>
    <row r="334" spans="14:14">
      <c r="N334" s="117"/>
    </row>
    <row r="335" spans="14:14">
      <c r="N335" s="117"/>
    </row>
    <row r="336" spans="14:14">
      <c r="N336" s="117"/>
    </row>
    <row r="337" spans="14:14">
      <c r="N337" s="117"/>
    </row>
    <row r="338" spans="14:14">
      <c r="N338" s="117"/>
    </row>
    <row r="339" spans="14:14">
      <c r="N339" s="117"/>
    </row>
    <row r="340" spans="14:14">
      <c r="N340" s="117"/>
    </row>
    <row r="341" spans="14:14">
      <c r="N341" s="117"/>
    </row>
    <row r="342" spans="14:14">
      <c r="N342" s="117"/>
    </row>
    <row r="343" spans="14:14">
      <c r="N343" s="117"/>
    </row>
    <row r="344" spans="14:14">
      <c r="N344" s="117"/>
    </row>
    <row r="345" spans="14:14">
      <c r="N345" s="117"/>
    </row>
    <row r="346" spans="14:14">
      <c r="N346" s="117"/>
    </row>
    <row r="347" spans="14:14">
      <c r="N347" s="117"/>
    </row>
    <row r="348" spans="14:14">
      <c r="N348" s="117"/>
    </row>
    <row r="349" spans="14:14">
      <c r="N349" s="117"/>
    </row>
    <row r="350" spans="14:14">
      <c r="N350" s="117"/>
    </row>
    <row r="351" spans="14:14">
      <c r="N351" s="117"/>
    </row>
    <row r="352" spans="14:14">
      <c r="N352" s="117"/>
    </row>
    <row r="353" spans="14:14">
      <c r="N353" s="117"/>
    </row>
    <row r="354" spans="14:14">
      <c r="N354" s="117"/>
    </row>
    <row r="355" spans="14:14">
      <c r="N355" s="117"/>
    </row>
    <row r="356" spans="14:14">
      <c r="N356" s="117"/>
    </row>
    <row r="357" spans="14:14">
      <c r="N357" s="117"/>
    </row>
    <row r="358" spans="14:14">
      <c r="N358" s="117"/>
    </row>
    <row r="359" spans="14:14">
      <c r="N359" s="117"/>
    </row>
    <row r="360" spans="14:14">
      <c r="N360" s="117"/>
    </row>
    <row r="361" spans="14:14">
      <c r="N361" s="117"/>
    </row>
    <row r="362" spans="14:14">
      <c r="N362" s="117"/>
    </row>
    <row r="363" spans="14:14">
      <c r="N363" s="117"/>
    </row>
    <row r="364" spans="14:14">
      <c r="N364" s="117"/>
    </row>
  </sheetData>
  <sheetProtection selectLockedCells="1"/>
  <mergeCells count="11">
    <mergeCell ref="F16:J16"/>
    <mergeCell ref="F17:J17"/>
    <mergeCell ref="F18:J18"/>
    <mergeCell ref="F19:J19"/>
    <mergeCell ref="F86:J86"/>
    <mergeCell ref="F15:J15"/>
    <mergeCell ref="F3:H3"/>
    <mergeCell ref="F4:H4"/>
    <mergeCell ref="F6:H6"/>
    <mergeCell ref="F7:H7"/>
    <mergeCell ref="F14:J14"/>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07AFF932-E259-48F9-9F77-6CBC80366CA8}">
      <formula1>$D$100:$D$104</formula1>
    </dataValidation>
  </dataValidations>
  <pageMargins left="1.1811023622047245" right="0.78740157480314965" top="0.78740157480314965" bottom="0.78740157480314965" header="0.51181102362204722" footer="0.51181102362204722"/>
  <pageSetup paperSize="9" scale="62" orientation="portrait" r:id="rId1"/>
  <headerFooter scaleWithDoc="0" alignWithMargins="0">
    <oddHeader>&amp;L&amp;"-,Regular"&amp;8&amp;F&amp;R&amp;"-,Regular"&amp;8&amp;A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D11DC-FF39-457A-9AAD-ACC9DF87F805}">
  <sheetPr>
    <tabColor theme="0"/>
  </sheetPr>
  <dimension ref="A1:WVM59"/>
  <sheetViews>
    <sheetView showGridLines="0" workbookViewId="0">
      <selection activeCell="C2" sqref="C2"/>
    </sheetView>
  </sheetViews>
  <sheetFormatPr defaultColWidth="0" defaultRowHeight="12.75" zeroHeight="1"/>
  <cols>
    <col min="1" max="2" width="9" style="117" customWidth="1"/>
    <col min="3" max="3" width="34.625" style="117" customWidth="1"/>
    <col min="4" max="4" width="9" style="117" customWidth="1"/>
    <col min="5" max="5" width="55.875" style="117" customWidth="1"/>
    <col min="6" max="16" width="9" style="117" customWidth="1"/>
    <col min="17" max="258" width="9" style="117" hidden="1"/>
    <col min="259" max="259" width="28.375" style="117" hidden="1"/>
    <col min="260" max="260" width="9" style="117" hidden="1"/>
    <col min="261" max="261" width="55.875" style="117" hidden="1"/>
    <col min="262" max="514" width="9" style="117" hidden="1"/>
    <col min="515" max="515" width="28.375" style="117" hidden="1"/>
    <col min="516" max="516" width="9" style="117" hidden="1"/>
    <col min="517" max="517" width="55.875" style="117" hidden="1"/>
    <col min="518" max="770" width="9" style="117" hidden="1"/>
    <col min="771" max="771" width="28.375" style="117" hidden="1"/>
    <col min="772" max="772" width="9" style="117" hidden="1"/>
    <col min="773" max="773" width="55.875" style="117" hidden="1"/>
    <col min="774" max="1026" width="9" style="117" hidden="1"/>
    <col min="1027" max="1027" width="28.375" style="117" hidden="1"/>
    <col min="1028" max="1028" width="9" style="117" hidden="1"/>
    <col min="1029" max="1029" width="55.875" style="117" hidden="1"/>
    <col min="1030" max="1282" width="9" style="117" hidden="1"/>
    <col min="1283" max="1283" width="28.375" style="117" hidden="1"/>
    <col min="1284" max="1284" width="9" style="117" hidden="1"/>
    <col min="1285" max="1285" width="55.875" style="117" hidden="1"/>
    <col min="1286" max="1538" width="9" style="117" hidden="1"/>
    <col min="1539" max="1539" width="28.375" style="117" hidden="1"/>
    <col min="1540" max="1540" width="9" style="117" hidden="1"/>
    <col min="1541" max="1541" width="55.875" style="117" hidden="1"/>
    <col min="1542" max="1794" width="9" style="117" hidden="1"/>
    <col min="1795" max="1795" width="28.375" style="117" hidden="1"/>
    <col min="1796" max="1796" width="9" style="117" hidden="1"/>
    <col min="1797" max="1797" width="55.875" style="117" hidden="1"/>
    <col min="1798" max="2050" width="9" style="117" hidden="1"/>
    <col min="2051" max="2051" width="28.375" style="117" hidden="1"/>
    <col min="2052" max="2052" width="9" style="117" hidden="1"/>
    <col min="2053" max="2053" width="55.875" style="117" hidden="1"/>
    <col min="2054" max="2306" width="9" style="117" hidden="1"/>
    <col min="2307" max="2307" width="28.375" style="117" hidden="1"/>
    <col min="2308" max="2308" width="9" style="117" hidden="1"/>
    <col min="2309" max="2309" width="55.875" style="117" hidden="1"/>
    <col min="2310" max="2562" width="9" style="117" hidden="1"/>
    <col min="2563" max="2563" width="28.375" style="117" hidden="1"/>
    <col min="2564" max="2564" width="9" style="117" hidden="1"/>
    <col min="2565" max="2565" width="55.875" style="117" hidden="1"/>
    <col min="2566" max="2818" width="9" style="117" hidden="1"/>
    <col min="2819" max="2819" width="28.375" style="117" hidden="1"/>
    <col min="2820" max="2820" width="9" style="117" hidden="1"/>
    <col min="2821" max="2821" width="55.875" style="117" hidden="1"/>
    <col min="2822" max="3074" width="9" style="117" hidden="1"/>
    <col min="3075" max="3075" width="28.375" style="117" hidden="1"/>
    <col min="3076" max="3076" width="9" style="117" hidden="1"/>
    <col min="3077" max="3077" width="55.875" style="117" hidden="1"/>
    <col min="3078" max="3330" width="9" style="117" hidden="1"/>
    <col min="3331" max="3331" width="28.375" style="117" hidden="1"/>
    <col min="3332" max="3332" width="9" style="117" hidden="1"/>
    <col min="3333" max="3333" width="55.875" style="117" hidden="1"/>
    <col min="3334" max="3586" width="9" style="117" hidden="1"/>
    <col min="3587" max="3587" width="28.375" style="117" hidden="1"/>
    <col min="3588" max="3588" width="9" style="117" hidden="1"/>
    <col min="3589" max="3589" width="55.875" style="117" hidden="1"/>
    <col min="3590" max="3842" width="9" style="117" hidden="1"/>
    <col min="3843" max="3843" width="28.375" style="117" hidden="1"/>
    <col min="3844" max="3844" width="9" style="117" hidden="1"/>
    <col min="3845" max="3845" width="55.875" style="117" hidden="1"/>
    <col min="3846" max="4098" width="9" style="117" hidden="1"/>
    <col min="4099" max="4099" width="28.375" style="117" hidden="1"/>
    <col min="4100" max="4100" width="9" style="117" hidden="1"/>
    <col min="4101" max="4101" width="55.875" style="117" hidden="1"/>
    <col min="4102" max="4354" width="9" style="117" hidden="1"/>
    <col min="4355" max="4355" width="28.375" style="117" hidden="1"/>
    <col min="4356" max="4356" width="9" style="117" hidden="1"/>
    <col min="4357" max="4357" width="55.875" style="117" hidden="1"/>
    <col min="4358" max="4610" width="9" style="117" hidden="1"/>
    <col min="4611" max="4611" width="28.375" style="117" hidden="1"/>
    <col min="4612" max="4612" width="9" style="117" hidden="1"/>
    <col min="4613" max="4613" width="55.875" style="117" hidden="1"/>
    <col min="4614" max="4866" width="9" style="117" hidden="1"/>
    <col min="4867" max="4867" width="28.375" style="117" hidden="1"/>
    <col min="4868" max="4868" width="9" style="117" hidden="1"/>
    <col min="4869" max="4869" width="55.875" style="117" hidden="1"/>
    <col min="4870" max="5122" width="9" style="117" hidden="1"/>
    <col min="5123" max="5123" width="28.375" style="117" hidden="1"/>
    <col min="5124" max="5124" width="9" style="117" hidden="1"/>
    <col min="5125" max="5125" width="55.875" style="117" hidden="1"/>
    <col min="5126" max="5378" width="9" style="117" hidden="1"/>
    <col min="5379" max="5379" width="28.375" style="117" hidden="1"/>
    <col min="5380" max="5380" width="9" style="117" hidden="1"/>
    <col min="5381" max="5381" width="55.875" style="117" hidden="1"/>
    <col min="5382" max="5634" width="9" style="117" hidden="1"/>
    <col min="5635" max="5635" width="28.375" style="117" hidden="1"/>
    <col min="5636" max="5636" width="9" style="117" hidden="1"/>
    <col min="5637" max="5637" width="55.875" style="117" hidden="1"/>
    <col min="5638" max="5890" width="9" style="117" hidden="1"/>
    <col min="5891" max="5891" width="28.375" style="117" hidden="1"/>
    <col min="5892" max="5892" width="9" style="117" hidden="1"/>
    <col min="5893" max="5893" width="55.875" style="117" hidden="1"/>
    <col min="5894" max="6146" width="9" style="117" hidden="1"/>
    <col min="6147" max="6147" width="28.375" style="117" hidden="1"/>
    <col min="6148" max="6148" width="9" style="117" hidden="1"/>
    <col min="6149" max="6149" width="55.875" style="117" hidden="1"/>
    <col min="6150" max="6402" width="9" style="117" hidden="1"/>
    <col min="6403" max="6403" width="28.375" style="117" hidden="1"/>
    <col min="6404" max="6404" width="9" style="117" hidden="1"/>
    <col min="6405" max="6405" width="55.875" style="117" hidden="1"/>
    <col min="6406" max="6658" width="9" style="117" hidden="1"/>
    <col min="6659" max="6659" width="28.375" style="117" hidden="1"/>
    <col min="6660" max="6660" width="9" style="117" hidden="1"/>
    <col min="6661" max="6661" width="55.875" style="117" hidden="1"/>
    <col min="6662" max="6914" width="9" style="117" hidden="1"/>
    <col min="6915" max="6915" width="28.375" style="117" hidden="1"/>
    <col min="6916" max="6916" width="9" style="117" hidden="1"/>
    <col min="6917" max="6917" width="55.875" style="117" hidden="1"/>
    <col min="6918" max="7170" width="9" style="117" hidden="1"/>
    <col min="7171" max="7171" width="28.375" style="117" hidden="1"/>
    <col min="7172" max="7172" width="9" style="117" hidden="1"/>
    <col min="7173" max="7173" width="55.875" style="117" hidden="1"/>
    <col min="7174" max="7426" width="9" style="117" hidden="1"/>
    <col min="7427" max="7427" width="28.375" style="117" hidden="1"/>
    <col min="7428" max="7428" width="9" style="117" hidden="1"/>
    <col min="7429" max="7429" width="55.875" style="117" hidden="1"/>
    <col min="7430" max="7682" width="9" style="117" hidden="1"/>
    <col min="7683" max="7683" width="28.375" style="117" hidden="1"/>
    <col min="7684" max="7684" width="9" style="117" hidden="1"/>
    <col min="7685" max="7685" width="55.875" style="117" hidden="1"/>
    <col min="7686" max="7938" width="9" style="117" hidden="1"/>
    <col min="7939" max="7939" width="28.375" style="117" hidden="1"/>
    <col min="7940" max="7940" width="9" style="117" hidden="1"/>
    <col min="7941" max="7941" width="55.875" style="117" hidden="1"/>
    <col min="7942" max="8194" width="9" style="117" hidden="1"/>
    <col min="8195" max="8195" width="28.375" style="117" hidden="1"/>
    <col min="8196" max="8196" width="9" style="117" hidden="1"/>
    <col min="8197" max="8197" width="55.875" style="117" hidden="1"/>
    <col min="8198" max="8450" width="9" style="117" hidden="1"/>
    <col min="8451" max="8451" width="28.375" style="117" hidden="1"/>
    <col min="8452" max="8452" width="9" style="117" hidden="1"/>
    <col min="8453" max="8453" width="55.875" style="117" hidden="1"/>
    <col min="8454" max="8706" width="9" style="117" hidden="1"/>
    <col min="8707" max="8707" width="28.375" style="117" hidden="1"/>
    <col min="8708" max="8708" width="9" style="117" hidden="1"/>
    <col min="8709" max="8709" width="55.875" style="117" hidden="1"/>
    <col min="8710" max="8962" width="9" style="117" hidden="1"/>
    <col min="8963" max="8963" width="28.375" style="117" hidden="1"/>
    <col min="8964" max="8964" width="9" style="117" hidden="1"/>
    <col min="8965" max="8965" width="55.875" style="117" hidden="1"/>
    <col min="8966" max="9218" width="9" style="117" hidden="1"/>
    <col min="9219" max="9219" width="28.375" style="117" hidden="1"/>
    <col min="9220" max="9220" width="9" style="117" hidden="1"/>
    <col min="9221" max="9221" width="55.875" style="117" hidden="1"/>
    <col min="9222" max="9474" width="9" style="117" hidden="1"/>
    <col min="9475" max="9475" width="28.375" style="117" hidden="1"/>
    <col min="9476" max="9476" width="9" style="117" hidden="1"/>
    <col min="9477" max="9477" width="55.875" style="117" hidden="1"/>
    <col min="9478" max="9730" width="9" style="117" hidden="1"/>
    <col min="9731" max="9731" width="28.375" style="117" hidden="1"/>
    <col min="9732" max="9732" width="9" style="117" hidden="1"/>
    <col min="9733" max="9733" width="55.875" style="117" hidden="1"/>
    <col min="9734" max="9986" width="9" style="117" hidden="1"/>
    <col min="9987" max="9987" width="28.375" style="117" hidden="1"/>
    <col min="9988" max="9988" width="9" style="117" hidden="1"/>
    <col min="9989" max="9989" width="55.875" style="117" hidden="1"/>
    <col min="9990" max="10242" width="9" style="117" hidden="1"/>
    <col min="10243" max="10243" width="28.375" style="117" hidden="1"/>
    <col min="10244" max="10244" width="9" style="117" hidden="1"/>
    <col min="10245" max="10245" width="55.875" style="117" hidden="1"/>
    <col min="10246" max="10498" width="9" style="117" hidden="1"/>
    <col min="10499" max="10499" width="28.375" style="117" hidden="1"/>
    <col min="10500" max="10500" width="9" style="117" hidden="1"/>
    <col min="10501" max="10501" width="55.875" style="117" hidden="1"/>
    <col min="10502" max="10754" width="9" style="117" hidden="1"/>
    <col min="10755" max="10755" width="28.375" style="117" hidden="1"/>
    <col min="10756" max="10756" width="9" style="117" hidden="1"/>
    <col min="10757" max="10757" width="55.875" style="117" hidden="1"/>
    <col min="10758" max="11010" width="9" style="117" hidden="1"/>
    <col min="11011" max="11011" width="28.375" style="117" hidden="1"/>
    <col min="11012" max="11012" width="9" style="117" hidden="1"/>
    <col min="11013" max="11013" width="55.875" style="117" hidden="1"/>
    <col min="11014" max="11266" width="9" style="117" hidden="1"/>
    <col min="11267" max="11267" width="28.375" style="117" hidden="1"/>
    <col min="11268" max="11268" width="9" style="117" hidden="1"/>
    <col min="11269" max="11269" width="55.875" style="117" hidden="1"/>
    <col min="11270" max="11522" width="9" style="117" hidden="1"/>
    <col min="11523" max="11523" width="28.375" style="117" hidden="1"/>
    <col min="11524" max="11524" width="9" style="117" hidden="1"/>
    <col min="11525" max="11525" width="55.875" style="117" hidden="1"/>
    <col min="11526" max="11778" width="9" style="117" hidden="1"/>
    <col min="11779" max="11779" width="28.375" style="117" hidden="1"/>
    <col min="11780" max="11780" width="9" style="117" hidden="1"/>
    <col min="11781" max="11781" width="55.875" style="117" hidden="1"/>
    <col min="11782" max="12034" width="9" style="117" hidden="1"/>
    <col min="12035" max="12035" width="28.375" style="117" hidden="1"/>
    <col min="12036" max="12036" width="9" style="117" hidden="1"/>
    <col min="12037" max="12037" width="55.875" style="117" hidden="1"/>
    <col min="12038" max="12290" width="9" style="117" hidden="1"/>
    <col min="12291" max="12291" width="28.375" style="117" hidden="1"/>
    <col min="12292" max="12292" width="9" style="117" hidden="1"/>
    <col min="12293" max="12293" width="55.875" style="117" hidden="1"/>
    <col min="12294" max="12546" width="9" style="117" hidden="1"/>
    <col min="12547" max="12547" width="28.375" style="117" hidden="1"/>
    <col min="12548" max="12548" width="9" style="117" hidden="1"/>
    <col min="12549" max="12549" width="55.875" style="117" hidden="1"/>
    <col min="12550" max="12802" width="9" style="117" hidden="1"/>
    <col min="12803" max="12803" width="28.375" style="117" hidden="1"/>
    <col min="12804" max="12804" width="9" style="117" hidden="1"/>
    <col min="12805" max="12805" width="55.875" style="117" hidden="1"/>
    <col min="12806" max="13058" width="9" style="117" hidden="1"/>
    <col min="13059" max="13059" width="28.375" style="117" hidden="1"/>
    <col min="13060" max="13060" width="9" style="117" hidden="1"/>
    <col min="13061" max="13061" width="55.875" style="117" hidden="1"/>
    <col min="13062" max="13314" width="9" style="117" hidden="1"/>
    <col min="13315" max="13315" width="28.375" style="117" hidden="1"/>
    <col min="13316" max="13316" width="9" style="117" hidden="1"/>
    <col min="13317" max="13317" width="55.875" style="117" hidden="1"/>
    <col min="13318" max="13570" width="9" style="117" hidden="1"/>
    <col min="13571" max="13571" width="28.375" style="117" hidden="1"/>
    <col min="13572" max="13572" width="9" style="117" hidden="1"/>
    <col min="13573" max="13573" width="55.875" style="117" hidden="1"/>
    <col min="13574" max="13826" width="9" style="117" hidden="1"/>
    <col min="13827" max="13827" width="28.375" style="117" hidden="1"/>
    <col min="13828" max="13828" width="9" style="117" hidden="1"/>
    <col min="13829" max="13829" width="55.875" style="117" hidden="1"/>
    <col min="13830" max="14082" width="9" style="117" hidden="1"/>
    <col min="14083" max="14083" width="28.375" style="117" hidden="1"/>
    <col min="14084" max="14084" width="9" style="117" hidden="1"/>
    <col min="14085" max="14085" width="55.875" style="117" hidden="1"/>
    <col min="14086" max="14338" width="9" style="117" hidden="1"/>
    <col min="14339" max="14339" width="28.375" style="117" hidden="1"/>
    <col min="14340" max="14340" width="9" style="117" hidden="1"/>
    <col min="14341" max="14341" width="55.875" style="117" hidden="1"/>
    <col min="14342" max="14594" width="9" style="117" hidden="1"/>
    <col min="14595" max="14595" width="28.375" style="117" hidden="1"/>
    <col min="14596" max="14596" width="9" style="117" hidden="1"/>
    <col min="14597" max="14597" width="55.875" style="117" hidden="1"/>
    <col min="14598" max="14850" width="9" style="117" hidden="1"/>
    <col min="14851" max="14851" width="28.375" style="117" hidden="1"/>
    <col min="14852" max="14852" width="9" style="117" hidden="1"/>
    <col min="14853" max="14853" width="55.875" style="117" hidden="1"/>
    <col min="14854" max="15106" width="9" style="117" hidden="1"/>
    <col min="15107" max="15107" width="28.375" style="117" hidden="1"/>
    <col min="15108" max="15108" width="9" style="117" hidden="1"/>
    <col min="15109" max="15109" width="55.875" style="117" hidden="1"/>
    <col min="15110" max="15362" width="9" style="117" hidden="1"/>
    <col min="15363" max="15363" width="28.375" style="117" hidden="1"/>
    <col min="15364" max="15364" width="9" style="117" hidden="1"/>
    <col min="15365" max="15365" width="55.875" style="117" hidden="1"/>
    <col min="15366" max="15618" width="9" style="117" hidden="1"/>
    <col min="15619" max="15619" width="28.375" style="117" hidden="1"/>
    <col min="15620" max="15620" width="9" style="117" hidden="1"/>
    <col min="15621" max="15621" width="55.875" style="117" hidden="1"/>
    <col min="15622" max="15874" width="9" style="117" hidden="1"/>
    <col min="15875" max="15875" width="28.375" style="117" hidden="1"/>
    <col min="15876" max="15876" width="9" style="117" hidden="1"/>
    <col min="15877" max="15877" width="55.875" style="117" hidden="1"/>
    <col min="15878" max="16130" width="9" style="117" hidden="1"/>
    <col min="16131" max="16131" width="28.375" style="117" hidden="1"/>
    <col min="16132" max="16132" width="9" style="117" hidden="1"/>
    <col min="16133" max="16133" width="55.875" style="117" hidden="1"/>
    <col min="16134" max="16384" width="9" style="117" hidden="1"/>
  </cols>
  <sheetData>
    <row r="1" spans="1:24" ht="13.5" thickBot="1">
      <c r="A1" s="55"/>
      <c r="B1" s="55"/>
      <c r="C1" s="55"/>
      <c r="D1" s="55"/>
      <c r="E1" s="55"/>
      <c r="F1" s="55"/>
      <c r="G1" s="55"/>
      <c r="H1" s="55"/>
      <c r="I1" s="55"/>
      <c r="J1" s="55"/>
      <c r="K1" s="55"/>
      <c r="L1" s="55"/>
      <c r="M1" s="55"/>
      <c r="N1" s="55"/>
      <c r="O1" s="55"/>
    </row>
    <row r="2" spans="1:24" ht="15.75" thickBot="1">
      <c r="A2" s="55"/>
      <c r="B2" s="56"/>
      <c r="C2" s="57" t="s">
        <v>346</v>
      </c>
      <c r="D2" s="58"/>
      <c r="E2" s="58"/>
      <c r="F2" s="118"/>
      <c r="G2" s="58"/>
      <c r="H2" s="58"/>
      <c r="I2" s="58"/>
      <c r="J2" s="58"/>
      <c r="K2" s="58" t="str">
        <f>'SP9-1'!H2</f>
        <v>Spreadsheet released May 2025</v>
      </c>
      <c r="L2" s="58"/>
      <c r="M2" s="58"/>
      <c r="N2" s="58"/>
      <c r="O2" s="58"/>
    </row>
    <row r="3" spans="1:24">
      <c r="A3" s="55"/>
      <c r="B3" s="55"/>
      <c r="C3" s="55"/>
      <c r="D3" s="55"/>
      <c r="E3" s="55"/>
      <c r="F3" s="55"/>
      <c r="G3" s="55"/>
      <c r="H3" s="55"/>
      <c r="I3" s="55"/>
      <c r="J3" s="55"/>
      <c r="K3" s="55"/>
      <c r="L3" s="55"/>
      <c r="M3" s="55"/>
      <c r="N3" s="55"/>
      <c r="O3" s="55"/>
    </row>
    <row r="4" spans="1:24">
      <c r="A4" s="55"/>
      <c r="B4" s="55"/>
      <c r="C4" s="59" t="s">
        <v>347</v>
      </c>
      <c r="D4" s="60"/>
      <c r="E4" s="60"/>
      <c r="F4" s="60"/>
      <c r="G4" s="60"/>
      <c r="H4" s="60"/>
      <c r="I4" s="60"/>
      <c r="J4" s="60"/>
      <c r="K4" s="60"/>
      <c r="L4" s="60"/>
      <c r="M4" s="60"/>
      <c r="N4" s="60"/>
      <c r="O4" s="60"/>
      <c r="P4" s="119"/>
      <c r="Q4" s="119"/>
      <c r="R4" s="119"/>
      <c r="S4" s="119"/>
      <c r="T4" s="119"/>
      <c r="U4" s="119"/>
      <c r="V4" s="119"/>
      <c r="W4" s="119"/>
      <c r="X4" s="119"/>
    </row>
    <row r="5" spans="1:24">
      <c r="A5" s="55"/>
      <c r="B5" s="55"/>
      <c r="C5" s="120" t="s">
        <v>348</v>
      </c>
      <c r="D5" s="61"/>
      <c r="E5" s="62"/>
      <c r="F5" s="62"/>
      <c r="G5" s="62"/>
      <c r="H5" s="62"/>
      <c r="I5" s="62"/>
      <c r="J5" s="62"/>
      <c r="K5" s="62"/>
      <c r="L5" s="62"/>
      <c r="M5" s="62"/>
      <c r="N5" s="62"/>
      <c r="O5" s="62"/>
    </row>
    <row r="6" spans="1:24">
      <c r="A6" s="55"/>
      <c r="B6" s="55"/>
      <c r="C6" s="63" t="s">
        <v>349</v>
      </c>
      <c r="D6" s="64"/>
      <c r="E6" s="65"/>
      <c r="F6" s="65"/>
      <c r="G6" s="65"/>
      <c r="H6" s="65"/>
      <c r="I6" s="65"/>
      <c r="J6" s="66"/>
      <c r="K6" s="66"/>
      <c r="L6" s="66"/>
      <c r="M6" s="66"/>
      <c r="N6" s="66"/>
      <c r="O6" s="62"/>
    </row>
    <row r="7" spans="1:24">
      <c r="A7" s="55"/>
      <c r="B7" s="55"/>
      <c r="C7" s="63" t="s">
        <v>350</v>
      </c>
      <c r="D7" s="67"/>
      <c r="E7" s="68"/>
      <c r="F7" s="68"/>
      <c r="G7" s="68"/>
      <c r="H7" s="68"/>
      <c r="I7" s="68"/>
      <c r="J7" s="69"/>
      <c r="K7" s="69"/>
      <c r="L7" s="69"/>
      <c r="M7" s="69"/>
      <c r="N7" s="69"/>
      <c r="O7" s="62"/>
    </row>
    <row r="8" spans="1:24">
      <c r="A8" s="55"/>
      <c r="B8" s="55"/>
      <c r="C8" s="63" t="s">
        <v>351</v>
      </c>
      <c r="D8" s="67"/>
      <c r="E8" s="68"/>
      <c r="F8" s="68"/>
      <c r="G8" s="68"/>
      <c r="H8" s="68"/>
      <c r="I8" s="68"/>
      <c r="J8" s="69"/>
      <c r="K8" s="69"/>
      <c r="L8" s="69"/>
      <c r="M8" s="69"/>
      <c r="N8" s="69"/>
      <c r="O8" s="62"/>
    </row>
    <row r="9" spans="1:24">
      <c r="A9" s="55"/>
      <c r="B9" s="55"/>
      <c r="C9" s="63" t="s">
        <v>352</v>
      </c>
      <c r="D9" s="70"/>
      <c r="E9" s="68"/>
      <c r="F9" s="68"/>
      <c r="G9" s="68"/>
      <c r="H9" s="68"/>
      <c r="I9" s="68"/>
      <c r="J9" s="69"/>
      <c r="K9" s="69"/>
      <c r="L9" s="69"/>
      <c r="M9" s="69"/>
      <c r="N9" s="69"/>
      <c r="O9" s="62"/>
    </row>
    <row r="10" spans="1:24">
      <c r="A10" s="55"/>
      <c r="B10" s="55"/>
      <c r="C10" s="115" t="s">
        <v>353</v>
      </c>
      <c r="D10" s="115"/>
      <c r="E10" s="68"/>
      <c r="F10" s="68"/>
      <c r="G10" s="68"/>
      <c r="H10" s="68"/>
      <c r="I10" s="68"/>
      <c r="J10" s="69"/>
      <c r="K10" s="69"/>
      <c r="L10" s="69"/>
      <c r="M10" s="69"/>
      <c r="N10" s="69"/>
      <c r="O10" s="62"/>
    </row>
    <row r="11" spans="1:24" ht="12.75" customHeight="1">
      <c r="A11" s="55"/>
      <c r="B11" s="71"/>
      <c r="C11" s="402" t="s">
        <v>354</v>
      </c>
      <c r="D11" s="402"/>
      <c r="E11" s="402"/>
      <c r="F11" s="68"/>
      <c r="G11" s="68"/>
      <c r="H11" s="68"/>
      <c r="I11" s="68"/>
      <c r="J11" s="69"/>
      <c r="K11" s="69"/>
      <c r="L11" s="69"/>
      <c r="M11" s="69"/>
      <c r="N11" s="69"/>
      <c r="O11" s="62"/>
    </row>
    <row r="12" spans="1:24">
      <c r="A12" s="55"/>
      <c r="B12" s="55"/>
      <c r="C12" s="55"/>
      <c r="D12" s="55"/>
      <c r="E12" s="72"/>
      <c r="F12" s="72"/>
      <c r="G12" s="72"/>
      <c r="H12" s="72"/>
      <c r="I12" s="72"/>
      <c r="J12" s="71"/>
      <c r="K12" s="71"/>
      <c r="L12" s="71"/>
      <c r="M12" s="71"/>
      <c r="N12" s="55"/>
      <c r="O12" s="55"/>
    </row>
    <row r="13" spans="1:24">
      <c r="A13" s="55"/>
      <c r="B13" s="55"/>
      <c r="C13" s="121" t="s">
        <v>355</v>
      </c>
      <c r="D13" s="55"/>
      <c r="E13" s="73"/>
      <c r="F13" s="73"/>
      <c r="G13" s="73"/>
      <c r="H13" s="73"/>
      <c r="I13" s="73"/>
      <c r="J13" s="74"/>
      <c r="K13" s="74"/>
      <c r="L13" s="74"/>
      <c r="M13" s="74"/>
      <c r="N13" s="55"/>
      <c r="O13" s="55"/>
    </row>
    <row r="14" spans="1:24">
      <c r="A14" s="70"/>
      <c r="B14" s="70"/>
      <c r="C14" s="63" t="s">
        <v>356</v>
      </c>
      <c r="D14" s="68"/>
      <c r="E14" s="75"/>
      <c r="F14" s="55"/>
      <c r="G14" s="55"/>
      <c r="H14" s="403"/>
      <c r="I14" s="404"/>
      <c r="J14" s="76"/>
      <c r="K14" s="76"/>
      <c r="L14" s="76"/>
      <c r="M14" s="76"/>
    </row>
    <row r="15" spans="1:24">
      <c r="A15" s="55"/>
      <c r="B15" s="55"/>
      <c r="C15" s="63" t="s">
        <v>357</v>
      </c>
      <c r="D15" s="55"/>
      <c r="E15" s="55"/>
      <c r="F15" s="70"/>
      <c r="G15" s="70"/>
      <c r="H15" s="405"/>
      <c r="I15" s="405"/>
      <c r="J15" s="70"/>
      <c r="K15" s="70"/>
      <c r="L15" s="70"/>
      <c r="M15" s="70"/>
    </row>
    <row r="16" spans="1:24">
      <c r="A16" s="55"/>
      <c r="B16" s="55"/>
      <c r="C16" s="77" t="s">
        <v>358</v>
      </c>
      <c r="D16" s="73"/>
      <c r="E16" s="55"/>
      <c r="F16" s="55"/>
      <c r="G16" s="55"/>
      <c r="H16" s="406"/>
      <c r="I16" s="407"/>
      <c r="J16" s="55"/>
      <c r="K16" s="55"/>
      <c r="L16" s="55"/>
      <c r="M16" s="55"/>
    </row>
    <row r="17" spans="1:15">
      <c r="A17" s="55"/>
      <c r="B17" s="55"/>
      <c r="C17" s="78"/>
      <c r="D17" s="73"/>
      <c r="E17" s="55"/>
      <c r="F17" s="55"/>
      <c r="G17" s="55"/>
      <c r="H17" s="55"/>
      <c r="I17" s="55"/>
      <c r="J17" s="55"/>
      <c r="K17" s="55"/>
      <c r="L17" s="55"/>
      <c r="M17" s="55"/>
      <c r="N17" s="55"/>
      <c r="O17" s="55"/>
    </row>
    <row r="18" spans="1:15">
      <c r="A18" s="55"/>
      <c r="B18" s="55"/>
      <c r="C18" s="55"/>
      <c r="D18" s="75"/>
      <c r="E18" s="55"/>
      <c r="F18" s="55"/>
      <c r="G18" s="55"/>
      <c r="H18" s="55"/>
      <c r="I18" s="55"/>
      <c r="J18" s="55"/>
      <c r="K18" s="55"/>
      <c r="L18" s="55"/>
      <c r="M18" s="55"/>
      <c r="N18" s="55"/>
      <c r="O18" s="55"/>
    </row>
    <row r="19" spans="1:15">
      <c r="A19" s="55"/>
      <c r="B19" s="55"/>
      <c r="C19" s="79" t="s">
        <v>359</v>
      </c>
      <c r="D19" s="80"/>
      <c r="E19" s="81"/>
      <c r="F19" s="81"/>
      <c r="G19" s="81"/>
      <c r="H19" s="81"/>
      <c r="I19" s="81"/>
      <c r="J19" s="81"/>
      <c r="K19" s="81"/>
      <c r="L19" s="81"/>
      <c r="M19" s="81"/>
      <c r="N19" s="81"/>
      <c r="O19" s="81"/>
    </row>
    <row r="20" spans="1:15">
      <c r="A20" s="55"/>
      <c r="B20" s="55"/>
      <c r="C20" s="82"/>
      <c r="D20" s="83" t="s">
        <v>360</v>
      </c>
      <c r="E20" s="55"/>
      <c r="F20" s="55"/>
      <c r="G20" s="55"/>
      <c r="H20" s="55"/>
      <c r="I20" s="55"/>
      <c r="J20" s="55"/>
      <c r="K20" s="55"/>
      <c r="L20" s="55"/>
      <c r="M20" s="55"/>
      <c r="N20" s="55"/>
      <c r="O20" s="55"/>
    </row>
    <row r="21" spans="1:15">
      <c r="A21" s="55"/>
      <c r="B21" s="55"/>
      <c r="C21" s="55"/>
      <c r="D21" s="55"/>
      <c r="E21" s="55"/>
      <c r="F21" s="55"/>
      <c r="G21" s="55"/>
      <c r="H21" s="55"/>
      <c r="I21" s="55"/>
      <c r="J21" s="55"/>
      <c r="K21" s="55"/>
      <c r="L21" s="55"/>
      <c r="M21" s="55"/>
      <c r="N21" s="55"/>
      <c r="O21" s="55"/>
    </row>
    <row r="22" spans="1:15" ht="15.75">
      <c r="A22" s="55"/>
      <c r="B22" s="55"/>
      <c r="C22" s="313" t="s">
        <v>572</v>
      </c>
      <c r="D22" s="70" t="s">
        <v>361</v>
      </c>
      <c r="E22" s="70"/>
      <c r="F22" s="70"/>
      <c r="G22" s="70"/>
      <c r="H22" s="70"/>
      <c r="I22" s="70"/>
      <c r="J22" s="70"/>
      <c r="K22" s="70"/>
      <c r="L22" s="70"/>
      <c r="M22" s="70"/>
      <c r="N22" s="70"/>
      <c r="O22" s="70"/>
    </row>
    <row r="23" spans="1:15">
      <c r="A23" s="55"/>
      <c r="B23" s="55"/>
      <c r="C23" s="55"/>
      <c r="D23" s="70" t="s">
        <v>362</v>
      </c>
      <c r="E23" s="70"/>
      <c r="F23" s="70"/>
      <c r="G23" s="70"/>
      <c r="H23" s="70"/>
      <c r="I23" s="70"/>
      <c r="J23" s="70"/>
      <c r="K23" s="70"/>
      <c r="L23" s="70"/>
      <c r="M23" s="70"/>
      <c r="N23" s="70"/>
      <c r="O23" s="70"/>
    </row>
    <row r="24" spans="1:15" ht="15.75">
      <c r="A24" s="55"/>
      <c r="B24" s="55"/>
      <c r="C24" s="313" t="s">
        <v>573</v>
      </c>
      <c r="D24" s="70" t="s">
        <v>363</v>
      </c>
      <c r="E24" s="70"/>
      <c r="F24" s="70"/>
      <c r="G24" s="70"/>
      <c r="H24" s="70"/>
      <c r="I24" s="70"/>
      <c r="J24" s="70"/>
      <c r="K24" s="70"/>
      <c r="L24" s="70"/>
      <c r="M24" s="70"/>
      <c r="N24" s="70"/>
      <c r="O24" s="70"/>
    </row>
    <row r="25" spans="1:15">
      <c r="A25" s="55"/>
      <c r="B25" s="55"/>
      <c r="C25" s="55"/>
      <c r="D25" s="70"/>
      <c r="E25" s="70"/>
      <c r="F25" s="70"/>
      <c r="G25" s="70"/>
      <c r="H25" s="70"/>
      <c r="I25" s="70"/>
      <c r="J25" s="70"/>
      <c r="K25" s="70"/>
      <c r="L25" s="70"/>
      <c r="M25" s="70"/>
      <c r="N25" s="70"/>
      <c r="O25" s="70"/>
    </row>
    <row r="26" spans="1:15" ht="15.75">
      <c r="A26" s="55"/>
      <c r="B26" s="55"/>
      <c r="C26" s="313" t="s">
        <v>574</v>
      </c>
      <c r="D26" s="70" t="s">
        <v>364</v>
      </c>
      <c r="E26" s="70"/>
      <c r="F26" s="70"/>
      <c r="G26" s="70"/>
      <c r="H26" s="70"/>
      <c r="I26" s="70"/>
      <c r="J26" s="70"/>
      <c r="K26" s="70"/>
      <c r="L26" s="70"/>
      <c r="M26" s="70"/>
      <c r="N26" s="70"/>
      <c r="O26" s="70"/>
    </row>
    <row r="27" spans="1:15">
      <c r="A27" s="55"/>
      <c r="B27" s="55"/>
      <c r="C27" s="55"/>
      <c r="D27" s="70" t="s">
        <v>362</v>
      </c>
      <c r="E27" s="70"/>
      <c r="F27" s="70"/>
      <c r="G27" s="70"/>
      <c r="H27" s="70"/>
      <c r="I27" s="70"/>
      <c r="J27" s="70"/>
      <c r="K27" s="70"/>
      <c r="L27" s="70"/>
      <c r="M27" s="70"/>
      <c r="N27" s="70"/>
      <c r="O27" s="70"/>
    </row>
    <row r="28" spans="1:15" ht="15.75">
      <c r="A28" s="55"/>
      <c r="B28" s="55"/>
      <c r="C28" s="313" t="s">
        <v>575</v>
      </c>
      <c r="D28" s="70" t="s">
        <v>365</v>
      </c>
      <c r="E28" s="70"/>
      <c r="F28" s="70"/>
      <c r="G28" s="70"/>
      <c r="H28" s="70"/>
      <c r="I28" s="70"/>
      <c r="J28" s="70"/>
      <c r="K28" s="70"/>
      <c r="L28" s="70"/>
      <c r="M28" s="70"/>
      <c r="N28" s="70"/>
      <c r="O28" s="70"/>
    </row>
    <row r="29" spans="1:15">
      <c r="A29" s="55"/>
      <c r="B29" s="55"/>
      <c r="C29" s="55"/>
      <c r="D29" s="70"/>
      <c r="E29" s="70"/>
      <c r="F29" s="70"/>
      <c r="G29" s="70"/>
      <c r="H29" s="70"/>
      <c r="I29" s="70"/>
      <c r="J29" s="70"/>
      <c r="K29" s="70"/>
      <c r="L29" s="70"/>
      <c r="M29" s="70"/>
      <c r="N29" s="70"/>
      <c r="O29" s="70"/>
    </row>
    <row r="30" spans="1:15" ht="15.75">
      <c r="A30" s="55"/>
      <c r="B30" s="55"/>
      <c r="C30" s="313" t="s">
        <v>576</v>
      </c>
      <c r="D30" s="70" t="s">
        <v>366</v>
      </c>
      <c r="E30" s="70"/>
      <c r="F30" s="70"/>
      <c r="G30" s="70"/>
      <c r="H30" s="70"/>
      <c r="I30" s="70"/>
      <c r="J30" s="70"/>
      <c r="K30" s="70"/>
      <c r="L30" s="70"/>
      <c r="M30" s="70"/>
      <c r="N30" s="70"/>
      <c r="O30" s="70"/>
    </row>
    <row r="31" spans="1:15">
      <c r="A31" s="55"/>
      <c r="B31" s="55"/>
      <c r="C31" s="122"/>
      <c r="D31" s="70"/>
      <c r="E31" s="70"/>
      <c r="F31" s="70"/>
      <c r="G31" s="70"/>
      <c r="H31" s="70"/>
      <c r="I31" s="70"/>
      <c r="J31" s="70"/>
      <c r="K31" s="70"/>
      <c r="L31" s="70"/>
      <c r="M31" s="70"/>
      <c r="N31" s="70"/>
      <c r="O31" s="70"/>
    </row>
    <row r="32" spans="1:15" ht="15.75">
      <c r="A32" s="55"/>
      <c r="B32" s="55"/>
      <c r="C32" s="313" t="s">
        <v>577</v>
      </c>
      <c r="D32" s="70" t="s">
        <v>578</v>
      </c>
      <c r="E32" s="70"/>
      <c r="F32" s="70"/>
      <c r="G32" s="70"/>
      <c r="H32" s="70"/>
      <c r="I32" s="70"/>
      <c r="J32" s="70"/>
      <c r="K32" s="70"/>
      <c r="L32" s="70"/>
      <c r="M32" s="70"/>
      <c r="N32" s="70"/>
      <c r="O32" s="70"/>
    </row>
    <row r="33" spans="1:15">
      <c r="A33" s="55"/>
      <c r="B33" s="55"/>
      <c r="C33" s="122"/>
      <c r="D33" s="70"/>
      <c r="E33" s="70"/>
      <c r="F33" s="70"/>
      <c r="G33" s="70"/>
      <c r="H33" s="70"/>
      <c r="I33" s="70"/>
      <c r="J33" s="70"/>
      <c r="K33" s="70"/>
      <c r="L33" s="70"/>
      <c r="M33" s="70"/>
      <c r="N33" s="70"/>
      <c r="O33" s="70"/>
    </row>
    <row r="34" spans="1:15">
      <c r="A34" s="55"/>
      <c r="B34" s="55"/>
      <c r="C34" s="123"/>
      <c r="D34" s="70"/>
      <c r="E34" s="70"/>
      <c r="F34" s="70"/>
      <c r="G34" s="70"/>
      <c r="H34" s="70"/>
      <c r="I34" s="70"/>
      <c r="J34" s="70"/>
      <c r="K34" s="70"/>
      <c r="L34" s="70"/>
      <c r="M34" s="70"/>
      <c r="N34" s="70"/>
      <c r="O34" s="70"/>
    </row>
    <row r="35" spans="1:15">
      <c r="A35" s="55"/>
      <c r="B35" s="55"/>
      <c r="C35" s="122"/>
      <c r="D35" s="70"/>
      <c r="E35" s="70"/>
      <c r="F35" s="70"/>
      <c r="G35" s="70"/>
      <c r="H35" s="70"/>
      <c r="I35" s="70"/>
      <c r="J35" s="70"/>
      <c r="K35" s="70"/>
      <c r="L35" s="70"/>
      <c r="M35" s="70"/>
      <c r="N35" s="70"/>
      <c r="O35" s="70"/>
    </row>
    <row r="36" spans="1:15">
      <c r="A36" s="55"/>
      <c r="B36" s="55"/>
      <c r="C36" s="123"/>
      <c r="D36" s="401"/>
      <c r="E36" s="401"/>
      <c r="F36" s="401"/>
      <c r="G36" s="401"/>
      <c r="H36" s="401"/>
      <c r="I36" s="401"/>
      <c r="J36" s="401"/>
      <c r="K36" s="401"/>
      <c r="L36" s="401"/>
      <c r="M36" s="401"/>
      <c r="N36" s="401"/>
      <c r="O36" s="401"/>
    </row>
    <row r="37" spans="1:15">
      <c r="A37" s="55"/>
      <c r="B37" s="55"/>
      <c r="C37" s="122"/>
      <c r="D37" s="114"/>
      <c r="E37" s="114"/>
      <c r="F37" s="114"/>
      <c r="G37" s="114"/>
      <c r="H37" s="114"/>
      <c r="I37" s="114"/>
      <c r="J37" s="114"/>
      <c r="K37" s="114"/>
      <c r="L37" s="114"/>
      <c r="M37" s="114"/>
      <c r="N37" s="114"/>
      <c r="O37" s="114"/>
    </row>
    <row r="38" spans="1:15">
      <c r="A38" s="55"/>
      <c r="B38" s="55"/>
      <c r="C38" s="123"/>
      <c r="D38" s="401"/>
      <c r="E38" s="401"/>
      <c r="F38" s="401"/>
      <c r="G38" s="401"/>
      <c r="H38" s="401"/>
      <c r="I38" s="401"/>
      <c r="J38" s="401"/>
      <c r="K38" s="401"/>
      <c r="L38" s="401"/>
      <c r="M38" s="401"/>
      <c r="N38" s="401"/>
      <c r="O38" s="401"/>
    </row>
    <row r="39" spans="1:15">
      <c r="A39" s="55"/>
      <c r="B39" s="55"/>
      <c r="C39" s="122"/>
      <c r="D39" s="70"/>
      <c r="E39" s="70"/>
      <c r="F39" s="70"/>
      <c r="G39" s="70"/>
      <c r="H39" s="70"/>
      <c r="I39" s="70"/>
      <c r="J39" s="70"/>
      <c r="K39" s="70"/>
      <c r="L39" s="70"/>
      <c r="M39" s="70"/>
      <c r="N39" s="70"/>
      <c r="O39" s="70"/>
    </row>
    <row r="40" spans="1:15">
      <c r="A40" s="55"/>
      <c r="B40" s="55"/>
      <c r="C40" s="123"/>
      <c r="D40" s="401"/>
      <c r="E40" s="401"/>
      <c r="F40" s="401"/>
      <c r="G40" s="401"/>
      <c r="H40" s="401"/>
      <c r="I40" s="401"/>
      <c r="J40" s="401"/>
      <c r="K40" s="401"/>
      <c r="L40" s="401"/>
      <c r="M40" s="401"/>
      <c r="N40" s="401"/>
      <c r="O40" s="401"/>
    </row>
    <row r="41" spans="1:15">
      <c r="A41" s="55"/>
      <c r="B41" s="55"/>
      <c r="C41" s="70"/>
      <c r="D41" s="55"/>
      <c r="E41" s="55"/>
      <c r="F41" s="55"/>
      <c r="G41" s="55"/>
      <c r="H41" s="55"/>
      <c r="I41" s="55"/>
      <c r="J41" s="55"/>
      <c r="K41" s="55"/>
      <c r="L41" s="55"/>
      <c r="M41" s="55"/>
      <c r="N41" s="55"/>
      <c r="O41" s="55"/>
    </row>
    <row r="42" spans="1:15">
      <c r="A42" s="55"/>
      <c r="B42" s="55"/>
      <c r="C42" s="70"/>
      <c r="D42" s="55"/>
      <c r="E42" s="55"/>
      <c r="F42" s="55"/>
      <c r="G42" s="55"/>
      <c r="H42" s="55"/>
      <c r="I42" s="55"/>
      <c r="J42" s="55"/>
      <c r="K42" s="55"/>
      <c r="L42" s="55"/>
      <c r="M42" s="55"/>
      <c r="N42" s="55"/>
      <c r="O42" s="55"/>
    </row>
    <row r="43" spans="1:15">
      <c r="A43" s="55"/>
      <c r="B43" s="55"/>
      <c r="C43" s="55"/>
      <c r="D43" s="55"/>
      <c r="E43" s="55"/>
      <c r="F43" s="55"/>
      <c r="G43" s="55"/>
      <c r="H43" s="55"/>
      <c r="I43" s="55"/>
      <c r="J43" s="55"/>
      <c r="K43" s="55"/>
      <c r="L43" s="55"/>
      <c r="M43" s="55"/>
      <c r="N43" s="55"/>
      <c r="O43" s="55"/>
    </row>
    <row r="44" spans="1:15">
      <c r="A44" s="55"/>
      <c r="B44" s="55"/>
      <c r="C44" s="124" t="s">
        <v>367</v>
      </c>
      <c r="D44" s="124" t="s">
        <v>368</v>
      </c>
      <c r="E44" s="124"/>
      <c r="F44" s="55"/>
      <c r="G44" s="55"/>
      <c r="H44" s="55"/>
      <c r="I44" s="55"/>
      <c r="J44" s="55"/>
      <c r="K44" s="55"/>
      <c r="L44" s="55"/>
      <c r="M44" s="55"/>
      <c r="N44" s="55"/>
      <c r="O44" s="55"/>
    </row>
    <row r="45" spans="1:15">
      <c r="A45" s="55"/>
      <c r="B45" s="55"/>
      <c r="C45" s="125"/>
      <c r="D45" s="124" t="s">
        <v>369</v>
      </c>
      <c r="E45" s="124"/>
      <c r="F45" s="55"/>
      <c r="G45" s="55"/>
      <c r="H45" s="55"/>
      <c r="I45" s="55"/>
      <c r="J45" s="55"/>
      <c r="K45" s="55"/>
      <c r="L45" s="55"/>
      <c r="M45" s="55"/>
      <c r="N45" s="55"/>
      <c r="O45" s="55"/>
    </row>
    <row r="46" spans="1:15">
      <c r="A46" s="55"/>
      <c r="B46" s="55"/>
      <c r="C46" s="125"/>
      <c r="D46" s="124" t="s">
        <v>370</v>
      </c>
      <c r="E46" s="124"/>
      <c r="F46" s="55"/>
      <c r="G46" s="55"/>
      <c r="H46" s="55"/>
      <c r="I46" s="55"/>
      <c r="J46" s="55"/>
      <c r="K46" s="55"/>
      <c r="L46" s="55"/>
      <c r="M46" s="55"/>
      <c r="N46" s="55"/>
      <c r="O46" s="55"/>
    </row>
    <row r="47" spans="1:15">
      <c r="A47" s="55"/>
      <c r="B47" s="55"/>
      <c r="C47" s="125"/>
      <c r="D47" s="124" t="s">
        <v>371</v>
      </c>
      <c r="E47" s="124"/>
      <c r="F47" s="55"/>
      <c r="G47" s="55"/>
      <c r="H47" s="55"/>
      <c r="I47" s="55"/>
      <c r="J47" s="55"/>
      <c r="K47" s="55"/>
      <c r="L47" s="55"/>
      <c r="M47" s="55"/>
      <c r="N47" s="55"/>
      <c r="O47" s="55"/>
    </row>
    <row r="48" spans="1:15">
      <c r="A48" s="55"/>
      <c r="B48" s="55"/>
      <c r="C48" s="125"/>
      <c r="D48" s="124" t="s">
        <v>372</v>
      </c>
      <c r="E48" s="124"/>
      <c r="F48" s="55"/>
      <c r="G48" s="55"/>
      <c r="H48" s="55"/>
      <c r="I48" s="55"/>
      <c r="J48" s="55"/>
      <c r="K48" s="55"/>
      <c r="L48" s="55"/>
      <c r="M48" s="55"/>
      <c r="N48" s="55"/>
      <c r="O48" s="55"/>
    </row>
    <row r="49" spans="1:15">
      <c r="A49" s="55"/>
      <c r="B49" s="55"/>
      <c r="C49" s="125"/>
      <c r="D49" s="126"/>
      <c r="E49" s="127"/>
      <c r="F49" s="55"/>
      <c r="G49" s="55"/>
      <c r="H49" s="55"/>
      <c r="I49" s="55"/>
      <c r="J49" s="55"/>
      <c r="K49" s="55"/>
      <c r="L49" s="55"/>
      <c r="M49" s="55"/>
      <c r="N49" s="55"/>
      <c r="O49" s="55"/>
    </row>
    <row r="50" spans="1:15">
      <c r="A50" s="55"/>
      <c r="B50" s="55"/>
      <c r="C50" s="125"/>
      <c r="D50" s="55"/>
      <c r="E50" s="127"/>
      <c r="F50" s="55"/>
      <c r="G50" s="55"/>
      <c r="H50" s="55"/>
      <c r="I50" s="55"/>
      <c r="J50" s="55"/>
      <c r="K50" s="55"/>
      <c r="L50" s="55"/>
      <c r="M50" s="55"/>
      <c r="N50" s="55"/>
      <c r="O50" s="55"/>
    </row>
    <row r="51" spans="1:15">
      <c r="A51" s="55"/>
      <c r="B51" s="55"/>
      <c r="C51" s="125"/>
      <c r="D51" s="125" t="s">
        <v>373</v>
      </c>
      <c r="E51" s="125"/>
      <c r="F51" s="55"/>
      <c r="G51" s="55"/>
      <c r="H51" s="55"/>
      <c r="I51" s="55"/>
      <c r="J51" s="55"/>
      <c r="K51" s="55"/>
      <c r="L51" s="55"/>
      <c r="M51" s="55"/>
      <c r="N51" s="55"/>
      <c r="O51" s="55"/>
    </row>
    <row r="52" spans="1:15" ht="15.75">
      <c r="A52" s="55"/>
      <c r="B52" s="55"/>
      <c r="C52" s="55"/>
      <c r="D52" s="321" t="s">
        <v>588</v>
      </c>
      <c r="E52" s="55"/>
      <c r="F52" s="55"/>
      <c r="G52" s="55"/>
      <c r="H52" s="55"/>
      <c r="I52" s="55"/>
      <c r="J52" s="55"/>
      <c r="K52" s="55"/>
      <c r="L52" s="55"/>
      <c r="M52" s="55"/>
      <c r="N52" s="55"/>
      <c r="O52" s="55"/>
    </row>
    <row r="53" spans="1:15">
      <c r="A53" s="55"/>
      <c r="B53" s="55"/>
      <c r="C53" s="55"/>
      <c r="D53" s="55"/>
      <c r="E53" s="55"/>
      <c r="F53" s="55"/>
      <c r="G53" s="55"/>
      <c r="H53" s="55"/>
      <c r="I53" s="55"/>
      <c r="J53" s="55"/>
      <c r="K53" s="55"/>
      <c r="L53" s="55"/>
      <c r="M53" s="55"/>
      <c r="N53" s="55"/>
      <c r="O53" s="55"/>
    </row>
    <row r="54" spans="1:15">
      <c r="A54" s="55"/>
      <c r="B54" s="55"/>
      <c r="C54" s="55"/>
      <c r="D54" s="55"/>
      <c r="E54" s="55"/>
      <c r="F54" s="55"/>
      <c r="G54" s="55"/>
      <c r="H54" s="55"/>
      <c r="I54" s="55"/>
      <c r="J54" s="55"/>
      <c r="K54" s="55"/>
      <c r="L54" s="55"/>
      <c r="M54" s="55"/>
      <c r="N54" s="55"/>
      <c r="O54" s="55"/>
    </row>
    <row r="55" spans="1:15"/>
    <row r="56" spans="1:15"/>
    <row r="57" spans="1:15"/>
    <row r="58" spans="1:15"/>
    <row r="59" spans="1:15"/>
  </sheetData>
  <sheetProtection algorithmName="SHA-512" hashValue="J3YQIDFPfHJ1wVF5zVdHl+0EHSHj/nWbJNXZ9Cj3wyH9w2IpiOUowKrImLep8wXCQXSjeuIT6dlJYijEeKuC/Q==" saltValue="SmtBMLfqk1SQFeFG3RxLgQ==" spinCount="100000" sheet="1"/>
  <mergeCells count="7">
    <mergeCell ref="D40:O40"/>
    <mergeCell ref="C11:E11"/>
    <mergeCell ref="H14:I14"/>
    <mergeCell ref="H15:I15"/>
    <mergeCell ref="H16:I16"/>
    <mergeCell ref="D36:O36"/>
    <mergeCell ref="D38:O38"/>
  </mergeCells>
  <hyperlinks>
    <hyperlink ref="C11" r:id="rId1" xr:uid="{50A51F66-F67E-4785-8A97-246F98BFD6D3}"/>
    <hyperlink ref="C11:D11" r:id="rId2" display="For more information please refer to section 3.3 of Economic Evaluation Manual." xr:uid="{DC017B6E-C554-4B2E-8974-2A97F8CE938D}"/>
    <hyperlink ref="D52" r:id="rId3" xr:uid="{75C823F8-F6ED-4D81-A60E-47A1686C3FB7}"/>
    <hyperlink ref="C11:E11" r:id="rId4" display="For more information please refer to section 4.1 of Monetised Benefits and Costs Manual." xr:uid="{B2382724-0CA7-463D-B362-07A0994DF951}"/>
  </hyperlinks>
  <pageMargins left="0.7" right="0.7" top="0.75" bottom="0.75" header="0.3" footer="0.3"/>
  <pageSetup orientation="portrait" r:id="rId5"/>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888598-23B4-4590-AAA4-4EDB8C251516}">
  <sheetPr>
    <pageSetUpPr fitToPage="1"/>
  </sheetPr>
  <dimension ref="A1:U84"/>
  <sheetViews>
    <sheetView tabSelected="1" zoomScale="110" zoomScaleNormal="110" workbookViewId="0">
      <selection activeCell="C6" sqref="C6:I6"/>
    </sheetView>
  </sheetViews>
  <sheetFormatPr defaultColWidth="7.75" defaultRowHeight="12.75"/>
  <cols>
    <col min="1" max="1" width="3.125" style="187" customWidth="1"/>
    <col min="2" max="2" width="11" style="165" customWidth="1"/>
    <col min="3" max="3" width="10.125" style="165" customWidth="1"/>
    <col min="4" max="4" width="8.75" style="165" customWidth="1"/>
    <col min="5" max="5" width="9.375" style="165" customWidth="1"/>
    <col min="6" max="6" width="11.25" style="165" customWidth="1"/>
    <col min="7" max="7" width="9.375" style="165" customWidth="1"/>
    <col min="8" max="8" width="14.875" style="165" customWidth="1"/>
    <col min="9" max="9" width="14.625" style="165" customWidth="1"/>
    <col min="10" max="10" width="15.25" style="165" customWidth="1"/>
    <col min="11" max="11" width="3.25" style="165" customWidth="1"/>
    <col min="12" max="12" width="5.75" style="165" customWidth="1"/>
    <col min="13" max="13" width="7.125" style="165" customWidth="1"/>
    <col min="14" max="15" width="7.75" style="165"/>
    <col min="16" max="16" width="7.75" style="165" customWidth="1"/>
    <col min="17" max="256" width="7.75" style="165"/>
    <col min="257" max="257" width="3.125" style="165" customWidth="1"/>
    <col min="258" max="258" width="9.375" style="165" customWidth="1"/>
    <col min="259" max="260" width="8.75" style="165" customWidth="1"/>
    <col min="261" max="261" width="9.375" style="165" customWidth="1"/>
    <col min="262" max="262" width="11.25" style="165" customWidth="1"/>
    <col min="263" max="265" width="9.375" style="165" customWidth="1"/>
    <col min="266" max="266" width="15.25" style="165" customWidth="1"/>
    <col min="267" max="268" width="3.25" style="165" customWidth="1"/>
    <col min="269" max="269" width="4.375" style="165" customWidth="1"/>
    <col min="270" max="512" width="7.75" style="165"/>
    <col min="513" max="513" width="3.125" style="165" customWidth="1"/>
    <col min="514" max="514" width="9.375" style="165" customWidth="1"/>
    <col min="515" max="516" width="8.75" style="165" customWidth="1"/>
    <col min="517" max="517" width="9.375" style="165" customWidth="1"/>
    <col min="518" max="518" width="11.25" style="165" customWidth="1"/>
    <col min="519" max="521" width="9.375" style="165" customWidth="1"/>
    <col min="522" max="522" width="15.25" style="165" customWidth="1"/>
    <col min="523" max="524" width="3.25" style="165" customWidth="1"/>
    <col min="525" max="525" width="4.375" style="165" customWidth="1"/>
    <col min="526" max="768" width="7.75" style="165"/>
    <col min="769" max="769" width="3.125" style="165" customWidth="1"/>
    <col min="770" max="770" width="9.375" style="165" customWidth="1"/>
    <col min="771" max="772" width="8.75" style="165" customWidth="1"/>
    <col min="773" max="773" width="9.375" style="165" customWidth="1"/>
    <col min="774" max="774" width="11.25" style="165" customWidth="1"/>
    <col min="775" max="777" width="9.375" style="165" customWidth="1"/>
    <col min="778" max="778" width="15.25" style="165" customWidth="1"/>
    <col min="779" max="780" width="3.25" style="165" customWidth="1"/>
    <col min="781" max="781" width="4.375" style="165" customWidth="1"/>
    <col min="782" max="1024" width="7.75" style="165"/>
    <col min="1025" max="1025" width="3.125" style="165" customWidth="1"/>
    <col min="1026" max="1026" width="9.375" style="165" customWidth="1"/>
    <col min="1027" max="1028" width="8.75" style="165" customWidth="1"/>
    <col min="1029" max="1029" width="9.375" style="165" customWidth="1"/>
    <col min="1030" max="1030" width="11.25" style="165" customWidth="1"/>
    <col min="1031" max="1033" width="9.375" style="165" customWidth="1"/>
    <col min="1034" max="1034" width="15.25" style="165" customWidth="1"/>
    <col min="1035" max="1036" width="3.25" style="165" customWidth="1"/>
    <col min="1037" max="1037" width="4.375" style="165" customWidth="1"/>
    <col min="1038" max="1280" width="7.75" style="165"/>
    <col min="1281" max="1281" width="3.125" style="165" customWidth="1"/>
    <col min="1282" max="1282" width="9.375" style="165" customWidth="1"/>
    <col min="1283" max="1284" width="8.75" style="165" customWidth="1"/>
    <col min="1285" max="1285" width="9.375" style="165" customWidth="1"/>
    <col min="1286" max="1286" width="11.25" style="165" customWidth="1"/>
    <col min="1287" max="1289" width="9.375" style="165" customWidth="1"/>
    <col min="1290" max="1290" width="15.25" style="165" customWidth="1"/>
    <col min="1291" max="1292" width="3.25" style="165" customWidth="1"/>
    <col min="1293" max="1293" width="4.375" style="165" customWidth="1"/>
    <col min="1294" max="1536" width="7.75" style="165"/>
    <col min="1537" max="1537" width="3.125" style="165" customWidth="1"/>
    <col min="1538" max="1538" width="9.375" style="165" customWidth="1"/>
    <col min="1539" max="1540" width="8.75" style="165" customWidth="1"/>
    <col min="1541" max="1541" width="9.375" style="165" customWidth="1"/>
    <col min="1542" max="1542" width="11.25" style="165" customWidth="1"/>
    <col min="1543" max="1545" width="9.375" style="165" customWidth="1"/>
    <col min="1546" max="1546" width="15.25" style="165" customWidth="1"/>
    <col min="1547" max="1548" width="3.25" style="165" customWidth="1"/>
    <col min="1549" max="1549" width="4.375" style="165" customWidth="1"/>
    <col min="1550" max="1792" width="7.75" style="165"/>
    <col min="1793" max="1793" width="3.125" style="165" customWidth="1"/>
    <col min="1794" max="1794" width="9.375" style="165" customWidth="1"/>
    <col min="1795" max="1796" width="8.75" style="165" customWidth="1"/>
    <col min="1797" max="1797" width="9.375" style="165" customWidth="1"/>
    <col min="1798" max="1798" width="11.25" style="165" customWidth="1"/>
    <col min="1799" max="1801" width="9.375" style="165" customWidth="1"/>
    <col min="1802" max="1802" width="15.25" style="165" customWidth="1"/>
    <col min="1803" max="1804" width="3.25" style="165" customWidth="1"/>
    <col min="1805" max="1805" width="4.375" style="165" customWidth="1"/>
    <col min="1806" max="2048" width="7.75" style="165"/>
    <col min="2049" max="2049" width="3.125" style="165" customWidth="1"/>
    <col min="2050" max="2050" width="9.375" style="165" customWidth="1"/>
    <col min="2051" max="2052" width="8.75" style="165" customWidth="1"/>
    <col min="2053" max="2053" width="9.375" style="165" customWidth="1"/>
    <col min="2054" max="2054" width="11.25" style="165" customWidth="1"/>
    <col min="2055" max="2057" width="9.375" style="165" customWidth="1"/>
    <col min="2058" max="2058" width="15.25" style="165" customWidth="1"/>
    <col min="2059" max="2060" width="3.25" style="165" customWidth="1"/>
    <col min="2061" max="2061" width="4.375" style="165" customWidth="1"/>
    <col min="2062" max="2304" width="7.75" style="165"/>
    <col min="2305" max="2305" width="3.125" style="165" customWidth="1"/>
    <col min="2306" max="2306" width="9.375" style="165" customWidth="1"/>
    <col min="2307" max="2308" width="8.75" style="165" customWidth="1"/>
    <col min="2309" max="2309" width="9.375" style="165" customWidth="1"/>
    <col min="2310" max="2310" width="11.25" style="165" customWidth="1"/>
    <col min="2311" max="2313" width="9.375" style="165" customWidth="1"/>
    <col min="2314" max="2314" width="15.25" style="165" customWidth="1"/>
    <col min="2315" max="2316" width="3.25" style="165" customWidth="1"/>
    <col min="2317" max="2317" width="4.375" style="165" customWidth="1"/>
    <col min="2318" max="2560" width="7.75" style="165"/>
    <col min="2561" max="2561" width="3.125" style="165" customWidth="1"/>
    <col min="2562" max="2562" width="9.375" style="165" customWidth="1"/>
    <col min="2563" max="2564" width="8.75" style="165" customWidth="1"/>
    <col min="2565" max="2565" width="9.375" style="165" customWidth="1"/>
    <col min="2566" max="2566" width="11.25" style="165" customWidth="1"/>
    <col min="2567" max="2569" width="9.375" style="165" customWidth="1"/>
    <col min="2570" max="2570" width="15.25" style="165" customWidth="1"/>
    <col min="2571" max="2572" width="3.25" style="165" customWidth="1"/>
    <col min="2573" max="2573" width="4.375" style="165" customWidth="1"/>
    <col min="2574" max="2816" width="7.75" style="165"/>
    <col min="2817" max="2817" width="3.125" style="165" customWidth="1"/>
    <col min="2818" max="2818" width="9.375" style="165" customWidth="1"/>
    <col min="2819" max="2820" width="8.75" style="165" customWidth="1"/>
    <col min="2821" max="2821" width="9.375" style="165" customWidth="1"/>
    <col min="2822" max="2822" width="11.25" style="165" customWidth="1"/>
    <col min="2823" max="2825" width="9.375" style="165" customWidth="1"/>
    <col min="2826" max="2826" width="15.25" style="165" customWidth="1"/>
    <col min="2827" max="2828" width="3.25" style="165" customWidth="1"/>
    <col min="2829" max="2829" width="4.375" style="165" customWidth="1"/>
    <col min="2830" max="3072" width="7.75" style="165"/>
    <col min="3073" max="3073" width="3.125" style="165" customWidth="1"/>
    <col min="3074" max="3074" width="9.375" style="165" customWidth="1"/>
    <col min="3075" max="3076" width="8.75" style="165" customWidth="1"/>
    <col min="3077" max="3077" width="9.375" style="165" customWidth="1"/>
    <col min="3078" max="3078" width="11.25" style="165" customWidth="1"/>
    <col min="3079" max="3081" width="9.375" style="165" customWidth="1"/>
    <col min="3082" max="3082" width="15.25" style="165" customWidth="1"/>
    <col min="3083" max="3084" width="3.25" style="165" customWidth="1"/>
    <col min="3085" max="3085" width="4.375" style="165" customWidth="1"/>
    <col min="3086" max="3328" width="7.75" style="165"/>
    <col min="3329" max="3329" width="3.125" style="165" customWidth="1"/>
    <col min="3330" max="3330" width="9.375" style="165" customWidth="1"/>
    <col min="3331" max="3332" width="8.75" style="165" customWidth="1"/>
    <col min="3333" max="3333" width="9.375" style="165" customWidth="1"/>
    <col min="3334" max="3334" width="11.25" style="165" customWidth="1"/>
    <col min="3335" max="3337" width="9.375" style="165" customWidth="1"/>
    <col min="3338" max="3338" width="15.25" style="165" customWidth="1"/>
    <col min="3339" max="3340" width="3.25" style="165" customWidth="1"/>
    <col min="3341" max="3341" width="4.375" style="165" customWidth="1"/>
    <col min="3342" max="3584" width="7.75" style="165"/>
    <col min="3585" max="3585" width="3.125" style="165" customWidth="1"/>
    <col min="3586" max="3586" width="9.375" style="165" customWidth="1"/>
    <col min="3587" max="3588" width="8.75" style="165" customWidth="1"/>
    <col min="3589" max="3589" width="9.375" style="165" customWidth="1"/>
    <col min="3590" max="3590" width="11.25" style="165" customWidth="1"/>
    <col min="3591" max="3593" width="9.375" style="165" customWidth="1"/>
    <col min="3594" max="3594" width="15.25" style="165" customWidth="1"/>
    <col min="3595" max="3596" width="3.25" style="165" customWidth="1"/>
    <col min="3597" max="3597" width="4.375" style="165" customWidth="1"/>
    <col min="3598" max="3840" width="7.75" style="165"/>
    <col min="3841" max="3841" width="3.125" style="165" customWidth="1"/>
    <col min="3842" max="3842" width="9.375" style="165" customWidth="1"/>
    <col min="3843" max="3844" width="8.75" style="165" customWidth="1"/>
    <col min="3845" max="3845" width="9.375" style="165" customWidth="1"/>
    <col min="3846" max="3846" width="11.25" style="165" customWidth="1"/>
    <col min="3847" max="3849" width="9.375" style="165" customWidth="1"/>
    <col min="3850" max="3850" width="15.25" style="165" customWidth="1"/>
    <col min="3851" max="3852" width="3.25" style="165" customWidth="1"/>
    <col min="3853" max="3853" width="4.375" style="165" customWidth="1"/>
    <col min="3854" max="4096" width="7.75" style="165"/>
    <col min="4097" max="4097" width="3.125" style="165" customWidth="1"/>
    <col min="4098" max="4098" width="9.375" style="165" customWidth="1"/>
    <col min="4099" max="4100" width="8.75" style="165" customWidth="1"/>
    <col min="4101" max="4101" width="9.375" style="165" customWidth="1"/>
    <col min="4102" max="4102" width="11.25" style="165" customWidth="1"/>
    <col min="4103" max="4105" width="9.375" style="165" customWidth="1"/>
    <col min="4106" max="4106" width="15.25" style="165" customWidth="1"/>
    <col min="4107" max="4108" width="3.25" style="165" customWidth="1"/>
    <col min="4109" max="4109" width="4.375" style="165" customWidth="1"/>
    <col min="4110" max="4352" width="7.75" style="165"/>
    <col min="4353" max="4353" width="3.125" style="165" customWidth="1"/>
    <col min="4354" max="4354" width="9.375" style="165" customWidth="1"/>
    <col min="4355" max="4356" width="8.75" style="165" customWidth="1"/>
    <col min="4357" max="4357" width="9.375" style="165" customWidth="1"/>
    <col min="4358" max="4358" width="11.25" style="165" customWidth="1"/>
    <col min="4359" max="4361" width="9.375" style="165" customWidth="1"/>
    <col min="4362" max="4362" width="15.25" style="165" customWidth="1"/>
    <col min="4363" max="4364" width="3.25" style="165" customWidth="1"/>
    <col min="4365" max="4365" width="4.375" style="165" customWidth="1"/>
    <col min="4366" max="4608" width="7.75" style="165"/>
    <col min="4609" max="4609" width="3.125" style="165" customWidth="1"/>
    <col min="4610" max="4610" width="9.375" style="165" customWidth="1"/>
    <col min="4611" max="4612" width="8.75" style="165" customWidth="1"/>
    <col min="4613" max="4613" width="9.375" style="165" customWidth="1"/>
    <col min="4614" max="4614" width="11.25" style="165" customWidth="1"/>
    <col min="4615" max="4617" width="9.375" style="165" customWidth="1"/>
    <col min="4618" max="4618" width="15.25" style="165" customWidth="1"/>
    <col min="4619" max="4620" width="3.25" style="165" customWidth="1"/>
    <col min="4621" max="4621" width="4.375" style="165" customWidth="1"/>
    <col min="4622" max="4864" width="7.75" style="165"/>
    <col min="4865" max="4865" width="3.125" style="165" customWidth="1"/>
    <col min="4866" max="4866" width="9.375" style="165" customWidth="1"/>
    <col min="4867" max="4868" width="8.75" style="165" customWidth="1"/>
    <col min="4869" max="4869" width="9.375" style="165" customWidth="1"/>
    <col min="4870" max="4870" width="11.25" style="165" customWidth="1"/>
    <col min="4871" max="4873" width="9.375" style="165" customWidth="1"/>
    <col min="4874" max="4874" width="15.25" style="165" customWidth="1"/>
    <col min="4875" max="4876" width="3.25" style="165" customWidth="1"/>
    <col min="4877" max="4877" width="4.375" style="165" customWidth="1"/>
    <col min="4878" max="5120" width="7.75" style="165"/>
    <col min="5121" max="5121" width="3.125" style="165" customWidth="1"/>
    <col min="5122" max="5122" width="9.375" style="165" customWidth="1"/>
    <col min="5123" max="5124" width="8.75" style="165" customWidth="1"/>
    <col min="5125" max="5125" width="9.375" style="165" customWidth="1"/>
    <col min="5126" max="5126" width="11.25" style="165" customWidth="1"/>
    <col min="5127" max="5129" width="9.375" style="165" customWidth="1"/>
    <col min="5130" max="5130" width="15.25" style="165" customWidth="1"/>
    <col min="5131" max="5132" width="3.25" style="165" customWidth="1"/>
    <col min="5133" max="5133" width="4.375" style="165" customWidth="1"/>
    <col min="5134" max="5376" width="7.75" style="165"/>
    <col min="5377" max="5377" width="3.125" style="165" customWidth="1"/>
    <col min="5378" max="5378" width="9.375" style="165" customWidth="1"/>
    <col min="5379" max="5380" width="8.75" style="165" customWidth="1"/>
    <col min="5381" max="5381" width="9.375" style="165" customWidth="1"/>
    <col min="5382" max="5382" width="11.25" style="165" customWidth="1"/>
    <col min="5383" max="5385" width="9.375" style="165" customWidth="1"/>
    <col min="5386" max="5386" width="15.25" style="165" customWidth="1"/>
    <col min="5387" max="5388" width="3.25" style="165" customWidth="1"/>
    <col min="5389" max="5389" width="4.375" style="165" customWidth="1"/>
    <col min="5390" max="5632" width="7.75" style="165"/>
    <col min="5633" max="5633" width="3.125" style="165" customWidth="1"/>
    <col min="5634" max="5634" width="9.375" style="165" customWidth="1"/>
    <col min="5635" max="5636" width="8.75" style="165" customWidth="1"/>
    <col min="5637" max="5637" width="9.375" style="165" customWidth="1"/>
    <col min="5638" max="5638" width="11.25" style="165" customWidth="1"/>
    <col min="5639" max="5641" width="9.375" style="165" customWidth="1"/>
    <col min="5642" max="5642" width="15.25" style="165" customWidth="1"/>
    <col min="5643" max="5644" width="3.25" style="165" customWidth="1"/>
    <col min="5645" max="5645" width="4.375" style="165" customWidth="1"/>
    <col min="5646" max="5888" width="7.75" style="165"/>
    <col min="5889" max="5889" width="3.125" style="165" customWidth="1"/>
    <col min="5890" max="5890" width="9.375" style="165" customWidth="1"/>
    <col min="5891" max="5892" width="8.75" style="165" customWidth="1"/>
    <col min="5893" max="5893" width="9.375" style="165" customWidth="1"/>
    <col min="5894" max="5894" width="11.25" style="165" customWidth="1"/>
    <col min="5895" max="5897" width="9.375" style="165" customWidth="1"/>
    <col min="5898" max="5898" width="15.25" style="165" customWidth="1"/>
    <col min="5899" max="5900" width="3.25" style="165" customWidth="1"/>
    <col min="5901" max="5901" width="4.375" style="165" customWidth="1"/>
    <col min="5902" max="6144" width="7.75" style="165"/>
    <col min="6145" max="6145" width="3.125" style="165" customWidth="1"/>
    <col min="6146" max="6146" width="9.375" style="165" customWidth="1"/>
    <col min="6147" max="6148" width="8.75" style="165" customWidth="1"/>
    <col min="6149" max="6149" width="9.375" style="165" customWidth="1"/>
    <col min="6150" max="6150" width="11.25" style="165" customWidth="1"/>
    <col min="6151" max="6153" width="9.375" style="165" customWidth="1"/>
    <col min="6154" max="6154" width="15.25" style="165" customWidth="1"/>
    <col min="6155" max="6156" width="3.25" style="165" customWidth="1"/>
    <col min="6157" max="6157" width="4.375" style="165" customWidth="1"/>
    <col min="6158" max="6400" width="7.75" style="165"/>
    <col min="6401" max="6401" width="3.125" style="165" customWidth="1"/>
    <col min="6402" max="6402" width="9.375" style="165" customWidth="1"/>
    <col min="6403" max="6404" width="8.75" style="165" customWidth="1"/>
    <col min="6405" max="6405" width="9.375" style="165" customWidth="1"/>
    <col min="6406" max="6406" width="11.25" style="165" customWidth="1"/>
    <col min="6407" max="6409" width="9.375" style="165" customWidth="1"/>
    <col min="6410" max="6410" width="15.25" style="165" customWidth="1"/>
    <col min="6411" max="6412" width="3.25" style="165" customWidth="1"/>
    <col min="6413" max="6413" width="4.375" style="165" customWidth="1"/>
    <col min="6414" max="6656" width="7.75" style="165"/>
    <col min="6657" max="6657" width="3.125" style="165" customWidth="1"/>
    <col min="6658" max="6658" width="9.375" style="165" customWidth="1"/>
    <col min="6659" max="6660" width="8.75" style="165" customWidth="1"/>
    <col min="6661" max="6661" width="9.375" style="165" customWidth="1"/>
    <col min="6662" max="6662" width="11.25" style="165" customWidth="1"/>
    <col min="6663" max="6665" width="9.375" style="165" customWidth="1"/>
    <col min="6666" max="6666" width="15.25" style="165" customWidth="1"/>
    <col min="6667" max="6668" width="3.25" style="165" customWidth="1"/>
    <col min="6669" max="6669" width="4.375" style="165" customWidth="1"/>
    <col min="6670" max="6912" width="7.75" style="165"/>
    <col min="6913" max="6913" width="3.125" style="165" customWidth="1"/>
    <col min="6914" max="6914" width="9.375" style="165" customWidth="1"/>
    <col min="6915" max="6916" width="8.75" style="165" customWidth="1"/>
    <col min="6917" max="6917" width="9.375" style="165" customWidth="1"/>
    <col min="6918" max="6918" width="11.25" style="165" customWidth="1"/>
    <col min="6919" max="6921" width="9.375" style="165" customWidth="1"/>
    <col min="6922" max="6922" width="15.25" style="165" customWidth="1"/>
    <col min="6923" max="6924" width="3.25" style="165" customWidth="1"/>
    <col min="6925" max="6925" width="4.375" style="165" customWidth="1"/>
    <col min="6926" max="7168" width="7.75" style="165"/>
    <col min="7169" max="7169" width="3.125" style="165" customWidth="1"/>
    <col min="7170" max="7170" width="9.375" style="165" customWidth="1"/>
    <col min="7171" max="7172" width="8.75" style="165" customWidth="1"/>
    <col min="7173" max="7173" width="9.375" style="165" customWidth="1"/>
    <col min="7174" max="7174" width="11.25" style="165" customWidth="1"/>
    <col min="7175" max="7177" width="9.375" style="165" customWidth="1"/>
    <col min="7178" max="7178" width="15.25" style="165" customWidth="1"/>
    <col min="7179" max="7180" width="3.25" style="165" customWidth="1"/>
    <col min="7181" max="7181" width="4.375" style="165" customWidth="1"/>
    <col min="7182" max="7424" width="7.75" style="165"/>
    <col min="7425" max="7425" width="3.125" style="165" customWidth="1"/>
    <col min="7426" max="7426" width="9.375" style="165" customWidth="1"/>
    <col min="7427" max="7428" width="8.75" style="165" customWidth="1"/>
    <col min="7429" max="7429" width="9.375" style="165" customWidth="1"/>
    <col min="7430" max="7430" width="11.25" style="165" customWidth="1"/>
    <col min="7431" max="7433" width="9.375" style="165" customWidth="1"/>
    <col min="7434" max="7434" width="15.25" style="165" customWidth="1"/>
    <col min="7435" max="7436" width="3.25" style="165" customWidth="1"/>
    <col min="7437" max="7437" width="4.375" style="165" customWidth="1"/>
    <col min="7438" max="7680" width="7.75" style="165"/>
    <col min="7681" max="7681" width="3.125" style="165" customWidth="1"/>
    <col min="7682" max="7682" width="9.375" style="165" customWidth="1"/>
    <col min="7683" max="7684" width="8.75" style="165" customWidth="1"/>
    <col min="7685" max="7685" width="9.375" style="165" customWidth="1"/>
    <col min="7686" max="7686" width="11.25" style="165" customWidth="1"/>
    <col min="7687" max="7689" width="9.375" style="165" customWidth="1"/>
    <col min="7690" max="7690" width="15.25" style="165" customWidth="1"/>
    <col min="7691" max="7692" width="3.25" style="165" customWidth="1"/>
    <col min="7693" max="7693" width="4.375" style="165" customWidth="1"/>
    <col min="7694" max="7936" width="7.75" style="165"/>
    <col min="7937" max="7937" width="3.125" style="165" customWidth="1"/>
    <col min="7938" max="7938" width="9.375" style="165" customWidth="1"/>
    <col min="7939" max="7940" width="8.75" style="165" customWidth="1"/>
    <col min="7941" max="7941" width="9.375" style="165" customWidth="1"/>
    <col min="7942" max="7942" width="11.25" style="165" customWidth="1"/>
    <col min="7943" max="7945" width="9.375" style="165" customWidth="1"/>
    <col min="7946" max="7946" width="15.25" style="165" customWidth="1"/>
    <col min="7947" max="7948" width="3.25" style="165" customWidth="1"/>
    <col min="7949" max="7949" width="4.375" style="165" customWidth="1"/>
    <col min="7950" max="8192" width="7.75" style="165"/>
    <col min="8193" max="8193" width="3.125" style="165" customWidth="1"/>
    <col min="8194" max="8194" width="9.375" style="165" customWidth="1"/>
    <col min="8195" max="8196" width="8.75" style="165" customWidth="1"/>
    <col min="8197" max="8197" width="9.375" style="165" customWidth="1"/>
    <col min="8198" max="8198" width="11.25" style="165" customWidth="1"/>
    <col min="8199" max="8201" width="9.375" style="165" customWidth="1"/>
    <col min="8202" max="8202" width="15.25" style="165" customWidth="1"/>
    <col min="8203" max="8204" width="3.25" style="165" customWidth="1"/>
    <col min="8205" max="8205" width="4.375" style="165" customWidth="1"/>
    <col min="8206" max="8448" width="7.75" style="165"/>
    <col min="8449" max="8449" width="3.125" style="165" customWidth="1"/>
    <col min="8450" max="8450" width="9.375" style="165" customWidth="1"/>
    <col min="8451" max="8452" width="8.75" style="165" customWidth="1"/>
    <col min="8453" max="8453" width="9.375" style="165" customWidth="1"/>
    <col min="8454" max="8454" width="11.25" style="165" customWidth="1"/>
    <col min="8455" max="8457" width="9.375" style="165" customWidth="1"/>
    <col min="8458" max="8458" width="15.25" style="165" customWidth="1"/>
    <col min="8459" max="8460" width="3.25" style="165" customWidth="1"/>
    <col min="8461" max="8461" width="4.375" style="165" customWidth="1"/>
    <col min="8462" max="8704" width="7.75" style="165"/>
    <col min="8705" max="8705" width="3.125" style="165" customWidth="1"/>
    <col min="8706" max="8706" width="9.375" style="165" customWidth="1"/>
    <col min="8707" max="8708" width="8.75" style="165" customWidth="1"/>
    <col min="8709" max="8709" width="9.375" style="165" customWidth="1"/>
    <col min="8710" max="8710" width="11.25" style="165" customWidth="1"/>
    <col min="8711" max="8713" width="9.375" style="165" customWidth="1"/>
    <col min="8714" max="8714" width="15.25" style="165" customWidth="1"/>
    <col min="8715" max="8716" width="3.25" style="165" customWidth="1"/>
    <col min="8717" max="8717" width="4.375" style="165" customWidth="1"/>
    <col min="8718" max="8960" width="7.75" style="165"/>
    <col min="8961" max="8961" width="3.125" style="165" customWidth="1"/>
    <col min="8962" max="8962" width="9.375" style="165" customWidth="1"/>
    <col min="8963" max="8964" width="8.75" style="165" customWidth="1"/>
    <col min="8965" max="8965" width="9.375" style="165" customWidth="1"/>
    <col min="8966" max="8966" width="11.25" style="165" customWidth="1"/>
    <col min="8967" max="8969" width="9.375" style="165" customWidth="1"/>
    <col min="8970" max="8970" width="15.25" style="165" customWidth="1"/>
    <col min="8971" max="8972" width="3.25" style="165" customWidth="1"/>
    <col min="8973" max="8973" width="4.375" style="165" customWidth="1"/>
    <col min="8974" max="9216" width="7.75" style="165"/>
    <col min="9217" max="9217" width="3.125" style="165" customWidth="1"/>
    <col min="9218" max="9218" width="9.375" style="165" customWidth="1"/>
    <col min="9219" max="9220" width="8.75" style="165" customWidth="1"/>
    <col min="9221" max="9221" width="9.375" style="165" customWidth="1"/>
    <col min="9222" max="9222" width="11.25" style="165" customWidth="1"/>
    <col min="9223" max="9225" width="9.375" style="165" customWidth="1"/>
    <col min="9226" max="9226" width="15.25" style="165" customWidth="1"/>
    <col min="9227" max="9228" width="3.25" style="165" customWidth="1"/>
    <col min="9229" max="9229" width="4.375" style="165" customWidth="1"/>
    <col min="9230" max="9472" width="7.75" style="165"/>
    <col min="9473" max="9473" width="3.125" style="165" customWidth="1"/>
    <col min="9474" max="9474" width="9.375" style="165" customWidth="1"/>
    <col min="9475" max="9476" width="8.75" style="165" customWidth="1"/>
    <col min="9477" max="9477" width="9.375" style="165" customWidth="1"/>
    <col min="9478" max="9478" width="11.25" style="165" customWidth="1"/>
    <col min="9479" max="9481" width="9.375" style="165" customWidth="1"/>
    <col min="9482" max="9482" width="15.25" style="165" customWidth="1"/>
    <col min="9483" max="9484" width="3.25" style="165" customWidth="1"/>
    <col min="9485" max="9485" width="4.375" style="165" customWidth="1"/>
    <col min="9486" max="9728" width="7.75" style="165"/>
    <col min="9729" max="9729" width="3.125" style="165" customWidth="1"/>
    <col min="9730" max="9730" width="9.375" style="165" customWidth="1"/>
    <col min="9731" max="9732" width="8.75" style="165" customWidth="1"/>
    <col min="9733" max="9733" width="9.375" style="165" customWidth="1"/>
    <col min="9734" max="9734" width="11.25" style="165" customWidth="1"/>
    <col min="9735" max="9737" width="9.375" style="165" customWidth="1"/>
    <col min="9738" max="9738" width="15.25" style="165" customWidth="1"/>
    <col min="9739" max="9740" width="3.25" style="165" customWidth="1"/>
    <col min="9741" max="9741" width="4.375" style="165" customWidth="1"/>
    <col min="9742" max="9984" width="7.75" style="165"/>
    <col min="9985" max="9985" width="3.125" style="165" customWidth="1"/>
    <col min="9986" max="9986" width="9.375" style="165" customWidth="1"/>
    <col min="9987" max="9988" width="8.75" style="165" customWidth="1"/>
    <col min="9989" max="9989" width="9.375" style="165" customWidth="1"/>
    <col min="9990" max="9990" width="11.25" style="165" customWidth="1"/>
    <col min="9991" max="9993" width="9.375" style="165" customWidth="1"/>
    <col min="9994" max="9994" width="15.25" style="165" customWidth="1"/>
    <col min="9995" max="9996" width="3.25" style="165" customWidth="1"/>
    <col min="9997" max="9997" width="4.375" style="165" customWidth="1"/>
    <col min="9998" max="10240" width="7.75" style="165"/>
    <col min="10241" max="10241" width="3.125" style="165" customWidth="1"/>
    <col min="10242" max="10242" width="9.375" style="165" customWidth="1"/>
    <col min="10243" max="10244" width="8.75" style="165" customWidth="1"/>
    <col min="10245" max="10245" width="9.375" style="165" customWidth="1"/>
    <col min="10246" max="10246" width="11.25" style="165" customWidth="1"/>
    <col min="10247" max="10249" width="9.375" style="165" customWidth="1"/>
    <col min="10250" max="10250" width="15.25" style="165" customWidth="1"/>
    <col min="10251" max="10252" width="3.25" style="165" customWidth="1"/>
    <col min="10253" max="10253" width="4.375" style="165" customWidth="1"/>
    <col min="10254" max="10496" width="7.75" style="165"/>
    <col min="10497" max="10497" width="3.125" style="165" customWidth="1"/>
    <col min="10498" max="10498" width="9.375" style="165" customWidth="1"/>
    <col min="10499" max="10500" width="8.75" style="165" customWidth="1"/>
    <col min="10501" max="10501" width="9.375" style="165" customWidth="1"/>
    <col min="10502" max="10502" width="11.25" style="165" customWidth="1"/>
    <col min="10503" max="10505" width="9.375" style="165" customWidth="1"/>
    <col min="10506" max="10506" width="15.25" style="165" customWidth="1"/>
    <col min="10507" max="10508" width="3.25" style="165" customWidth="1"/>
    <col min="10509" max="10509" width="4.375" style="165" customWidth="1"/>
    <col min="10510" max="10752" width="7.75" style="165"/>
    <col min="10753" max="10753" width="3.125" style="165" customWidth="1"/>
    <col min="10754" max="10754" width="9.375" style="165" customWidth="1"/>
    <col min="10755" max="10756" width="8.75" style="165" customWidth="1"/>
    <col min="10757" max="10757" width="9.375" style="165" customWidth="1"/>
    <col min="10758" max="10758" width="11.25" style="165" customWidth="1"/>
    <col min="10759" max="10761" width="9.375" style="165" customWidth="1"/>
    <col min="10762" max="10762" width="15.25" style="165" customWidth="1"/>
    <col min="10763" max="10764" width="3.25" style="165" customWidth="1"/>
    <col min="10765" max="10765" width="4.375" style="165" customWidth="1"/>
    <col min="10766" max="11008" width="7.75" style="165"/>
    <col min="11009" max="11009" width="3.125" style="165" customWidth="1"/>
    <col min="11010" max="11010" width="9.375" style="165" customWidth="1"/>
    <col min="11011" max="11012" width="8.75" style="165" customWidth="1"/>
    <col min="11013" max="11013" width="9.375" style="165" customWidth="1"/>
    <col min="11014" max="11014" width="11.25" style="165" customWidth="1"/>
    <col min="11015" max="11017" width="9.375" style="165" customWidth="1"/>
    <col min="11018" max="11018" width="15.25" style="165" customWidth="1"/>
    <col min="11019" max="11020" width="3.25" style="165" customWidth="1"/>
    <col min="11021" max="11021" width="4.375" style="165" customWidth="1"/>
    <col min="11022" max="11264" width="7.75" style="165"/>
    <col min="11265" max="11265" width="3.125" style="165" customWidth="1"/>
    <col min="11266" max="11266" width="9.375" style="165" customWidth="1"/>
    <col min="11267" max="11268" width="8.75" style="165" customWidth="1"/>
    <col min="11269" max="11269" width="9.375" style="165" customWidth="1"/>
    <col min="11270" max="11270" width="11.25" style="165" customWidth="1"/>
    <col min="11271" max="11273" width="9.375" style="165" customWidth="1"/>
    <col min="11274" max="11274" width="15.25" style="165" customWidth="1"/>
    <col min="11275" max="11276" width="3.25" style="165" customWidth="1"/>
    <col min="11277" max="11277" width="4.375" style="165" customWidth="1"/>
    <col min="11278" max="11520" width="7.75" style="165"/>
    <col min="11521" max="11521" width="3.125" style="165" customWidth="1"/>
    <col min="11522" max="11522" width="9.375" style="165" customWidth="1"/>
    <col min="11523" max="11524" width="8.75" style="165" customWidth="1"/>
    <col min="11525" max="11525" width="9.375" style="165" customWidth="1"/>
    <col min="11526" max="11526" width="11.25" style="165" customWidth="1"/>
    <col min="11527" max="11529" width="9.375" style="165" customWidth="1"/>
    <col min="11530" max="11530" width="15.25" style="165" customWidth="1"/>
    <col min="11531" max="11532" width="3.25" style="165" customWidth="1"/>
    <col min="11533" max="11533" width="4.375" style="165" customWidth="1"/>
    <col min="11534" max="11776" width="7.75" style="165"/>
    <col min="11777" max="11777" width="3.125" style="165" customWidth="1"/>
    <col min="11778" max="11778" width="9.375" style="165" customWidth="1"/>
    <col min="11779" max="11780" width="8.75" style="165" customWidth="1"/>
    <col min="11781" max="11781" width="9.375" style="165" customWidth="1"/>
    <col min="11782" max="11782" width="11.25" style="165" customWidth="1"/>
    <col min="11783" max="11785" width="9.375" style="165" customWidth="1"/>
    <col min="11786" max="11786" width="15.25" style="165" customWidth="1"/>
    <col min="11787" max="11788" width="3.25" style="165" customWidth="1"/>
    <col min="11789" max="11789" width="4.375" style="165" customWidth="1"/>
    <col min="11790" max="12032" width="7.75" style="165"/>
    <col min="12033" max="12033" width="3.125" style="165" customWidth="1"/>
    <col min="12034" max="12034" width="9.375" style="165" customWidth="1"/>
    <col min="12035" max="12036" width="8.75" style="165" customWidth="1"/>
    <col min="12037" max="12037" width="9.375" style="165" customWidth="1"/>
    <col min="12038" max="12038" width="11.25" style="165" customWidth="1"/>
    <col min="12039" max="12041" width="9.375" style="165" customWidth="1"/>
    <col min="12042" max="12042" width="15.25" style="165" customWidth="1"/>
    <col min="12043" max="12044" width="3.25" style="165" customWidth="1"/>
    <col min="12045" max="12045" width="4.375" style="165" customWidth="1"/>
    <col min="12046" max="12288" width="7.75" style="165"/>
    <col min="12289" max="12289" width="3.125" style="165" customWidth="1"/>
    <col min="12290" max="12290" width="9.375" style="165" customWidth="1"/>
    <col min="12291" max="12292" width="8.75" style="165" customWidth="1"/>
    <col min="12293" max="12293" width="9.375" style="165" customWidth="1"/>
    <col min="12294" max="12294" width="11.25" style="165" customWidth="1"/>
    <col min="12295" max="12297" width="9.375" style="165" customWidth="1"/>
    <col min="12298" max="12298" width="15.25" style="165" customWidth="1"/>
    <col min="12299" max="12300" width="3.25" style="165" customWidth="1"/>
    <col min="12301" max="12301" width="4.375" style="165" customWidth="1"/>
    <col min="12302" max="12544" width="7.75" style="165"/>
    <col min="12545" max="12545" width="3.125" style="165" customWidth="1"/>
    <col min="12546" max="12546" width="9.375" style="165" customWidth="1"/>
    <col min="12547" max="12548" width="8.75" style="165" customWidth="1"/>
    <col min="12549" max="12549" width="9.375" style="165" customWidth="1"/>
    <col min="12550" max="12550" width="11.25" style="165" customWidth="1"/>
    <col min="12551" max="12553" width="9.375" style="165" customWidth="1"/>
    <col min="12554" max="12554" width="15.25" style="165" customWidth="1"/>
    <col min="12555" max="12556" width="3.25" style="165" customWidth="1"/>
    <col min="12557" max="12557" width="4.375" style="165" customWidth="1"/>
    <col min="12558" max="12800" width="7.75" style="165"/>
    <col min="12801" max="12801" width="3.125" style="165" customWidth="1"/>
    <col min="12802" max="12802" width="9.375" style="165" customWidth="1"/>
    <col min="12803" max="12804" width="8.75" style="165" customWidth="1"/>
    <col min="12805" max="12805" width="9.375" style="165" customWidth="1"/>
    <col min="12806" max="12806" width="11.25" style="165" customWidth="1"/>
    <col min="12807" max="12809" width="9.375" style="165" customWidth="1"/>
    <col min="12810" max="12810" width="15.25" style="165" customWidth="1"/>
    <col min="12811" max="12812" width="3.25" style="165" customWidth="1"/>
    <col min="12813" max="12813" width="4.375" style="165" customWidth="1"/>
    <col min="12814" max="13056" width="7.75" style="165"/>
    <col min="13057" max="13057" width="3.125" style="165" customWidth="1"/>
    <col min="13058" max="13058" width="9.375" style="165" customWidth="1"/>
    <col min="13059" max="13060" width="8.75" style="165" customWidth="1"/>
    <col min="13061" max="13061" width="9.375" style="165" customWidth="1"/>
    <col min="13062" max="13062" width="11.25" style="165" customWidth="1"/>
    <col min="13063" max="13065" width="9.375" style="165" customWidth="1"/>
    <col min="13066" max="13066" width="15.25" style="165" customWidth="1"/>
    <col min="13067" max="13068" width="3.25" style="165" customWidth="1"/>
    <col min="13069" max="13069" width="4.375" style="165" customWidth="1"/>
    <col min="13070" max="13312" width="7.75" style="165"/>
    <col min="13313" max="13313" width="3.125" style="165" customWidth="1"/>
    <col min="13314" max="13314" width="9.375" style="165" customWidth="1"/>
    <col min="13315" max="13316" width="8.75" style="165" customWidth="1"/>
    <col min="13317" max="13317" width="9.375" style="165" customWidth="1"/>
    <col min="13318" max="13318" width="11.25" style="165" customWidth="1"/>
    <col min="13319" max="13321" width="9.375" style="165" customWidth="1"/>
    <col min="13322" max="13322" width="15.25" style="165" customWidth="1"/>
    <col min="13323" max="13324" width="3.25" style="165" customWidth="1"/>
    <col min="13325" max="13325" width="4.375" style="165" customWidth="1"/>
    <col min="13326" max="13568" width="7.75" style="165"/>
    <col min="13569" max="13569" width="3.125" style="165" customWidth="1"/>
    <col min="13570" max="13570" width="9.375" style="165" customWidth="1"/>
    <col min="13571" max="13572" width="8.75" style="165" customWidth="1"/>
    <col min="13573" max="13573" width="9.375" style="165" customWidth="1"/>
    <col min="13574" max="13574" width="11.25" style="165" customWidth="1"/>
    <col min="13575" max="13577" width="9.375" style="165" customWidth="1"/>
    <col min="13578" max="13578" width="15.25" style="165" customWidth="1"/>
    <col min="13579" max="13580" width="3.25" style="165" customWidth="1"/>
    <col min="13581" max="13581" width="4.375" style="165" customWidth="1"/>
    <col min="13582" max="13824" width="7.75" style="165"/>
    <col min="13825" max="13825" width="3.125" style="165" customWidth="1"/>
    <col min="13826" max="13826" width="9.375" style="165" customWidth="1"/>
    <col min="13827" max="13828" width="8.75" style="165" customWidth="1"/>
    <col min="13829" max="13829" width="9.375" style="165" customWidth="1"/>
    <col min="13830" max="13830" width="11.25" style="165" customWidth="1"/>
    <col min="13831" max="13833" width="9.375" style="165" customWidth="1"/>
    <col min="13834" max="13834" width="15.25" style="165" customWidth="1"/>
    <col min="13835" max="13836" width="3.25" style="165" customWidth="1"/>
    <col min="13837" max="13837" width="4.375" style="165" customWidth="1"/>
    <col min="13838" max="14080" width="7.75" style="165"/>
    <col min="14081" max="14081" width="3.125" style="165" customWidth="1"/>
    <col min="14082" max="14082" width="9.375" style="165" customWidth="1"/>
    <col min="14083" max="14084" width="8.75" style="165" customWidth="1"/>
    <col min="14085" max="14085" width="9.375" style="165" customWidth="1"/>
    <col min="14086" max="14086" width="11.25" style="165" customWidth="1"/>
    <col min="14087" max="14089" width="9.375" style="165" customWidth="1"/>
    <col min="14090" max="14090" width="15.25" style="165" customWidth="1"/>
    <col min="14091" max="14092" width="3.25" style="165" customWidth="1"/>
    <col min="14093" max="14093" width="4.375" style="165" customWidth="1"/>
    <col min="14094" max="14336" width="7.75" style="165"/>
    <col min="14337" max="14337" width="3.125" style="165" customWidth="1"/>
    <col min="14338" max="14338" width="9.375" style="165" customWidth="1"/>
    <col min="14339" max="14340" width="8.75" style="165" customWidth="1"/>
    <col min="14341" max="14341" width="9.375" style="165" customWidth="1"/>
    <col min="14342" max="14342" width="11.25" style="165" customWidth="1"/>
    <col min="14343" max="14345" width="9.375" style="165" customWidth="1"/>
    <col min="14346" max="14346" width="15.25" style="165" customWidth="1"/>
    <col min="14347" max="14348" width="3.25" style="165" customWidth="1"/>
    <col min="14349" max="14349" width="4.375" style="165" customWidth="1"/>
    <col min="14350" max="14592" width="7.75" style="165"/>
    <col min="14593" max="14593" width="3.125" style="165" customWidth="1"/>
    <col min="14594" max="14594" width="9.375" style="165" customWidth="1"/>
    <col min="14595" max="14596" width="8.75" style="165" customWidth="1"/>
    <col min="14597" max="14597" width="9.375" style="165" customWidth="1"/>
    <col min="14598" max="14598" width="11.25" style="165" customWidth="1"/>
    <col min="14599" max="14601" width="9.375" style="165" customWidth="1"/>
    <col min="14602" max="14602" width="15.25" style="165" customWidth="1"/>
    <col min="14603" max="14604" width="3.25" style="165" customWidth="1"/>
    <col min="14605" max="14605" width="4.375" style="165" customWidth="1"/>
    <col min="14606" max="14848" width="7.75" style="165"/>
    <col min="14849" max="14849" width="3.125" style="165" customWidth="1"/>
    <col min="14850" max="14850" width="9.375" style="165" customWidth="1"/>
    <col min="14851" max="14852" width="8.75" style="165" customWidth="1"/>
    <col min="14853" max="14853" width="9.375" style="165" customWidth="1"/>
    <col min="14854" max="14854" width="11.25" style="165" customWidth="1"/>
    <col min="14855" max="14857" width="9.375" style="165" customWidth="1"/>
    <col min="14858" max="14858" width="15.25" style="165" customWidth="1"/>
    <col min="14859" max="14860" width="3.25" style="165" customWidth="1"/>
    <col min="14861" max="14861" width="4.375" style="165" customWidth="1"/>
    <col min="14862" max="15104" width="7.75" style="165"/>
    <col min="15105" max="15105" width="3.125" style="165" customWidth="1"/>
    <col min="15106" max="15106" width="9.375" style="165" customWidth="1"/>
    <col min="15107" max="15108" width="8.75" style="165" customWidth="1"/>
    <col min="15109" max="15109" width="9.375" style="165" customWidth="1"/>
    <col min="15110" max="15110" width="11.25" style="165" customWidth="1"/>
    <col min="15111" max="15113" width="9.375" style="165" customWidth="1"/>
    <col min="15114" max="15114" width="15.25" style="165" customWidth="1"/>
    <col min="15115" max="15116" width="3.25" style="165" customWidth="1"/>
    <col min="15117" max="15117" width="4.375" style="165" customWidth="1"/>
    <col min="15118" max="15360" width="7.75" style="165"/>
    <col min="15361" max="15361" width="3.125" style="165" customWidth="1"/>
    <col min="15362" max="15362" width="9.375" style="165" customWidth="1"/>
    <col min="15363" max="15364" width="8.75" style="165" customWidth="1"/>
    <col min="15365" max="15365" width="9.375" style="165" customWidth="1"/>
    <col min="15366" max="15366" width="11.25" style="165" customWidth="1"/>
    <col min="15367" max="15369" width="9.375" style="165" customWidth="1"/>
    <col min="15370" max="15370" width="15.25" style="165" customWidth="1"/>
    <col min="15371" max="15372" width="3.25" style="165" customWidth="1"/>
    <col min="15373" max="15373" width="4.375" style="165" customWidth="1"/>
    <col min="15374" max="15616" width="7.75" style="165"/>
    <col min="15617" max="15617" width="3.125" style="165" customWidth="1"/>
    <col min="15618" max="15618" width="9.375" style="165" customWidth="1"/>
    <col min="15619" max="15620" width="8.75" style="165" customWidth="1"/>
    <col min="15621" max="15621" width="9.375" style="165" customWidth="1"/>
    <col min="15622" max="15622" width="11.25" style="165" customWidth="1"/>
    <col min="15623" max="15625" width="9.375" style="165" customWidth="1"/>
    <col min="15626" max="15626" width="15.25" style="165" customWidth="1"/>
    <col min="15627" max="15628" width="3.25" style="165" customWidth="1"/>
    <col min="15629" max="15629" width="4.375" style="165" customWidth="1"/>
    <col min="15630" max="15872" width="7.75" style="165"/>
    <col min="15873" max="15873" width="3.125" style="165" customWidth="1"/>
    <col min="15874" max="15874" width="9.375" style="165" customWidth="1"/>
    <col min="15875" max="15876" width="8.75" style="165" customWidth="1"/>
    <col min="15877" max="15877" width="9.375" style="165" customWidth="1"/>
    <col min="15878" max="15878" width="11.25" style="165" customWidth="1"/>
    <col min="15879" max="15881" width="9.375" style="165" customWidth="1"/>
    <col min="15882" max="15882" width="15.25" style="165" customWidth="1"/>
    <col min="15883" max="15884" width="3.25" style="165" customWidth="1"/>
    <col min="15885" max="15885" width="4.375" style="165" customWidth="1"/>
    <col min="15886" max="16128" width="7.75" style="165"/>
    <col min="16129" max="16129" width="3.125" style="165" customWidth="1"/>
    <col min="16130" max="16130" width="9.375" style="165" customWidth="1"/>
    <col min="16131" max="16132" width="8.75" style="165" customWidth="1"/>
    <col min="16133" max="16133" width="9.375" style="165" customWidth="1"/>
    <col min="16134" max="16134" width="11.25" style="165" customWidth="1"/>
    <col min="16135" max="16137" width="9.375" style="165" customWidth="1"/>
    <col min="16138" max="16138" width="15.25" style="165" customWidth="1"/>
    <col min="16139" max="16140" width="3.25" style="165" customWidth="1"/>
    <col min="16141" max="16141" width="4.375" style="165" customWidth="1"/>
    <col min="16142" max="16384" width="7.75" style="165"/>
  </cols>
  <sheetData>
    <row r="1" spans="1:21" s="160" customFormat="1" ht="15" customHeight="1">
      <c r="K1" s="161" t="s">
        <v>374</v>
      </c>
    </row>
    <row r="2" spans="1:21" ht="19.5" customHeight="1">
      <c r="A2" s="162" t="s">
        <v>375</v>
      </c>
      <c r="B2" s="161"/>
      <c r="C2" s="161"/>
      <c r="D2" s="161"/>
      <c r="E2" s="161"/>
      <c r="F2" s="161"/>
      <c r="G2" s="161"/>
      <c r="H2" s="163" t="s">
        <v>613</v>
      </c>
      <c r="I2" s="161"/>
      <c r="J2" s="161"/>
      <c r="K2" s="164" t="s">
        <v>376</v>
      </c>
      <c r="M2" s="161"/>
      <c r="N2" s="161"/>
      <c r="O2" s="161"/>
      <c r="P2" s="161"/>
      <c r="Q2" s="161"/>
      <c r="R2" s="161"/>
      <c r="S2" s="161"/>
      <c r="T2" s="161"/>
      <c r="U2" s="161"/>
    </row>
    <row r="3" spans="1:21" s="160" customFormat="1" ht="11.25" customHeight="1">
      <c r="A3" s="166" t="s">
        <v>377</v>
      </c>
      <c r="B3" s="161"/>
      <c r="C3" s="161"/>
      <c r="D3" s="161"/>
      <c r="E3" s="161"/>
      <c r="F3" s="161"/>
      <c r="G3" s="161"/>
      <c r="H3" s="161"/>
      <c r="I3" s="161"/>
      <c r="J3" s="161"/>
      <c r="K3" s="161"/>
      <c r="L3" s="161"/>
      <c r="M3" s="161"/>
      <c r="N3" s="161"/>
      <c r="O3" s="161"/>
      <c r="P3" s="161"/>
      <c r="Q3" s="161"/>
      <c r="R3" s="161"/>
      <c r="S3" s="161"/>
      <c r="T3" s="161"/>
      <c r="U3" s="161"/>
    </row>
    <row r="4" spans="1:21" ht="36.75" customHeight="1">
      <c r="A4" s="162"/>
      <c r="B4" s="410" t="s">
        <v>378</v>
      </c>
      <c r="C4" s="410"/>
      <c r="D4" s="410"/>
      <c r="E4" s="410"/>
      <c r="F4" s="410"/>
      <c r="G4" s="410"/>
      <c r="H4" s="410"/>
      <c r="I4" s="410"/>
      <c r="J4" s="410"/>
      <c r="K4" s="161"/>
      <c r="L4" s="127"/>
      <c r="M4" s="161"/>
      <c r="N4" s="161"/>
      <c r="O4" s="161"/>
      <c r="P4" s="161"/>
      <c r="Q4" s="161"/>
      <c r="R4" s="161"/>
      <c r="S4" s="161"/>
      <c r="T4" s="161"/>
      <c r="U4" s="161"/>
    </row>
    <row r="5" spans="1:21" s="160" customFormat="1" ht="11.25" customHeight="1" thickBot="1">
      <c r="A5" s="167"/>
      <c r="B5" s="161"/>
      <c r="C5" s="161"/>
      <c r="D5" s="161"/>
      <c r="E5" s="161"/>
      <c r="F5" s="161"/>
      <c r="G5" s="161"/>
      <c r="H5" s="161"/>
      <c r="I5" s="161"/>
      <c r="J5" s="161"/>
      <c r="K5" s="161"/>
      <c r="L5" s="161"/>
      <c r="M5" s="161"/>
      <c r="N5" s="161"/>
      <c r="O5" s="161"/>
      <c r="P5" s="161"/>
      <c r="Q5" s="161"/>
      <c r="R5" s="161"/>
      <c r="S5" s="161"/>
      <c r="T5" s="161"/>
      <c r="U5" s="161"/>
    </row>
    <row r="6" spans="1:21" s="160" customFormat="1" ht="16.5" customHeight="1" thickTop="1" thickBot="1">
      <c r="A6" s="168">
        <v>1</v>
      </c>
      <c r="B6" s="169" t="s">
        <v>379</v>
      </c>
      <c r="C6" s="411"/>
      <c r="D6" s="411"/>
      <c r="E6" s="411"/>
      <c r="F6" s="411"/>
      <c r="G6" s="411"/>
      <c r="H6" s="411"/>
      <c r="I6" s="411"/>
      <c r="J6" s="169"/>
      <c r="K6" s="161"/>
      <c r="L6" s="161"/>
      <c r="M6" s="161"/>
      <c r="N6" s="161"/>
      <c r="O6" s="161"/>
      <c r="P6" s="161"/>
      <c r="Q6" s="161"/>
      <c r="R6" s="161"/>
      <c r="S6" s="161"/>
      <c r="T6" s="161"/>
      <c r="U6" s="161"/>
    </row>
    <row r="7" spans="1:21" s="160" customFormat="1" ht="16.5" customHeight="1" thickTop="1" thickBot="1">
      <c r="A7" s="170"/>
      <c r="B7" s="169" t="s">
        <v>380</v>
      </c>
      <c r="C7" s="411"/>
      <c r="D7" s="411"/>
      <c r="E7" s="411"/>
      <c r="F7" s="411"/>
      <c r="G7" s="411"/>
      <c r="H7" s="411"/>
      <c r="I7" s="411"/>
      <c r="J7" s="169"/>
      <c r="K7" s="161"/>
      <c r="L7" s="161"/>
      <c r="M7" s="161"/>
      <c r="N7" s="161"/>
      <c r="O7" s="161"/>
      <c r="P7" s="161"/>
      <c r="Q7" s="161"/>
      <c r="R7" s="161"/>
      <c r="S7" s="161"/>
      <c r="T7" s="161"/>
      <c r="U7" s="161"/>
    </row>
    <row r="8" spans="1:21" s="160" customFormat="1" ht="16.5" customHeight="1" thickTop="1" thickBot="1">
      <c r="A8" s="168">
        <v>2</v>
      </c>
      <c r="B8" s="416" t="s">
        <v>381</v>
      </c>
      <c r="C8" s="416"/>
      <c r="D8" s="171"/>
      <c r="E8" s="171"/>
      <c r="F8" s="171"/>
      <c r="G8" s="171"/>
      <c r="H8" s="169"/>
      <c r="I8" s="169"/>
      <c r="J8" s="169"/>
      <c r="K8" s="161"/>
      <c r="L8" s="161"/>
      <c r="M8" s="161"/>
      <c r="N8" s="161"/>
      <c r="O8" s="161"/>
      <c r="P8" s="161"/>
      <c r="Q8" s="161"/>
      <c r="R8" s="161"/>
      <c r="S8" s="161"/>
      <c r="T8" s="161"/>
      <c r="U8" s="161"/>
    </row>
    <row r="9" spans="1:21" s="160" customFormat="1" ht="16.5" customHeight="1" thickTop="1" thickBot="1">
      <c r="A9" s="170"/>
      <c r="B9" s="169" t="s">
        <v>382</v>
      </c>
      <c r="C9" s="169"/>
      <c r="D9" s="169"/>
      <c r="E9" s="411"/>
      <c r="F9" s="411"/>
      <c r="G9" s="411"/>
      <c r="H9" s="411"/>
      <c r="I9" s="411"/>
      <c r="J9" s="169"/>
      <c r="K9" s="161"/>
      <c r="L9" s="161"/>
      <c r="M9" s="161"/>
      <c r="N9" s="161"/>
      <c r="O9" s="161"/>
      <c r="P9" s="161"/>
      <c r="Q9" s="161"/>
      <c r="R9" s="161"/>
      <c r="S9" s="161"/>
      <c r="T9" s="161"/>
      <c r="U9" s="161"/>
    </row>
    <row r="10" spans="1:21" s="160" customFormat="1" ht="16.5" customHeight="1" thickTop="1" thickBot="1">
      <c r="A10" s="170"/>
      <c r="B10" s="169" t="s">
        <v>383</v>
      </c>
      <c r="C10" s="169"/>
      <c r="D10" s="169"/>
      <c r="E10" s="411"/>
      <c r="F10" s="411"/>
      <c r="G10" s="411"/>
      <c r="H10" s="411"/>
      <c r="I10" s="411"/>
      <c r="J10" s="169"/>
      <c r="K10" s="161"/>
      <c r="L10" s="161"/>
      <c r="M10" s="161"/>
      <c r="N10" s="161"/>
      <c r="O10" s="161"/>
      <c r="P10" s="161"/>
      <c r="Q10" s="161"/>
      <c r="R10" s="161"/>
      <c r="S10" s="161"/>
      <c r="T10" s="161"/>
      <c r="U10" s="161"/>
    </row>
    <row r="11" spans="1:21" s="160" customFormat="1" ht="16.5" customHeight="1" thickTop="1" thickBot="1">
      <c r="A11" s="170"/>
      <c r="B11" s="169" t="s">
        <v>384</v>
      </c>
      <c r="C11" s="169"/>
      <c r="D11" s="169"/>
      <c r="E11" s="411"/>
      <c r="F11" s="411"/>
      <c r="G11" s="411"/>
      <c r="H11" s="411"/>
      <c r="I11" s="411"/>
      <c r="J11" s="169"/>
      <c r="K11" s="161"/>
      <c r="L11" s="161"/>
      <c r="M11" s="161"/>
      <c r="N11" s="161"/>
      <c r="O11" s="161"/>
      <c r="P11" s="161"/>
      <c r="Q11" s="161"/>
      <c r="R11" s="161"/>
      <c r="S11" s="161"/>
      <c r="T11" s="161"/>
      <c r="U11" s="161"/>
    </row>
    <row r="12" spans="1:21" s="160" customFormat="1" ht="54" thickTop="1" thickBot="1">
      <c r="A12" s="170"/>
      <c r="B12" s="169" t="s">
        <v>385</v>
      </c>
      <c r="C12" s="169"/>
      <c r="D12" s="169"/>
      <c r="E12" s="411"/>
      <c r="F12" s="411"/>
      <c r="G12" s="411"/>
      <c r="H12" s="411"/>
      <c r="I12" s="411"/>
      <c r="J12" s="172" t="s">
        <v>386</v>
      </c>
      <c r="K12" s="161"/>
      <c r="L12" s="161"/>
      <c r="M12" s="161"/>
      <c r="N12" s="161"/>
      <c r="O12" s="161"/>
      <c r="P12" s="161"/>
      <c r="Q12" s="161"/>
      <c r="R12" s="161"/>
      <c r="S12" s="161"/>
      <c r="T12" s="161"/>
      <c r="U12" s="161"/>
    </row>
    <row r="13" spans="1:21" s="160" customFormat="1" ht="54" thickTop="1" thickBot="1">
      <c r="A13" s="170"/>
      <c r="B13" s="169" t="s">
        <v>387</v>
      </c>
      <c r="C13" s="169"/>
      <c r="D13" s="169"/>
      <c r="E13" s="411"/>
      <c r="F13" s="411"/>
      <c r="G13" s="411"/>
      <c r="H13" s="411"/>
      <c r="I13" s="411"/>
      <c r="J13" s="172" t="s">
        <v>386</v>
      </c>
      <c r="K13" s="161"/>
      <c r="L13" s="161"/>
      <c r="M13" s="161"/>
      <c r="N13" s="161"/>
      <c r="O13" s="161"/>
      <c r="P13" s="161"/>
      <c r="Q13" s="161"/>
      <c r="R13" s="161"/>
      <c r="S13" s="161"/>
      <c r="T13" s="161"/>
      <c r="U13" s="161"/>
    </row>
    <row r="14" spans="1:21" s="160" customFormat="1" ht="16.5" customHeight="1" thickTop="1" thickBot="1">
      <c r="A14" s="168">
        <v>3</v>
      </c>
      <c r="B14" s="169" t="s">
        <v>178</v>
      </c>
      <c r="C14" s="171"/>
      <c r="D14" s="171"/>
      <c r="E14" s="171"/>
      <c r="F14" s="171"/>
      <c r="G14" s="171"/>
      <c r="H14" s="171"/>
      <c r="I14" s="171"/>
      <c r="J14" s="169"/>
      <c r="K14" s="161"/>
      <c r="L14" s="161"/>
      <c r="M14" s="161"/>
      <c r="N14" s="161"/>
      <c r="O14" s="161"/>
      <c r="P14" s="161"/>
      <c r="Q14" s="161"/>
      <c r="R14" s="161"/>
      <c r="S14" s="161"/>
      <c r="T14" s="161"/>
      <c r="U14" s="161"/>
    </row>
    <row r="15" spans="1:21" s="160" customFormat="1" ht="54" thickTop="1" thickBot="1">
      <c r="A15" s="170"/>
      <c r="B15" s="169" t="s">
        <v>388</v>
      </c>
      <c r="C15" s="169"/>
      <c r="D15" s="169"/>
      <c r="E15" s="411"/>
      <c r="F15" s="411"/>
      <c r="G15" s="411"/>
      <c r="H15" s="411"/>
      <c r="I15" s="411"/>
      <c r="J15" s="172" t="s">
        <v>386</v>
      </c>
      <c r="K15" s="161"/>
      <c r="L15" s="161"/>
      <c r="M15" s="161"/>
      <c r="N15" s="161"/>
      <c r="O15" s="161"/>
      <c r="P15" s="161"/>
      <c r="Q15" s="161"/>
      <c r="R15" s="161"/>
      <c r="S15" s="161"/>
      <c r="T15" s="161"/>
      <c r="U15" s="161"/>
    </row>
    <row r="16" spans="1:21" s="160" customFormat="1" ht="16.5" customHeight="1" thickTop="1" thickBot="1">
      <c r="A16" s="168">
        <v>4</v>
      </c>
      <c r="B16" s="416" t="s">
        <v>389</v>
      </c>
      <c r="C16" s="416"/>
      <c r="D16" s="171"/>
      <c r="E16" s="171"/>
      <c r="F16" s="171"/>
      <c r="G16" s="171"/>
      <c r="H16" s="171"/>
      <c r="I16" s="171"/>
      <c r="J16" s="169"/>
      <c r="K16" s="161"/>
      <c r="L16" s="161"/>
      <c r="M16" s="161"/>
      <c r="N16" s="161"/>
      <c r="O16" s="161"/>
      <c r="P16" s="161"/>
      <c r="Q16" s="161"/>
      <c r="R16" s="161"/>
      <c r="S16" s="161"/>
      <c r="T16" s="161"/>
      <c r="U16" s="161"/>
    </row>
    <row r="17" spans="1:21" s="160" customFormat="1" ht="54" thickTop="1" thickBot="1">
      <c r="A17" s="170"/>
      <c r="B17" s="169" t="s">
        <v>390</v>
      </c>
      <c r="C17" s="169"/>
      <c r="D17" s="169"/>
      <c r="E17" s="411"/>
      <c r="F17" s="411"/>
      <c r="G17" s="411"/>
      <c r="H17" s="411"/>
      <c r="I17" s="411"/>
      <c r="J17" s="172" t="s">
        <v>386</v>
      </c>
      <c r="K17" s="173"/>
      <c r="L17" s="173"/>
      <c r="M17" s="173"/>
      <c r="N17" s="161"/>
      <c r="O17" s="161"/>
      <c r="P17" s="161"/>
      <c r="Q17" s="161"/>
      <c r="R17" s="161"/>
      <c r="S17" s="161"/>
      <c r="T17" s="161"/>
      <c r="U17" s="161"/>
    </row>
    <row r="18" spans="1:21" s="160" customFormat="1" ht="16.5" customHeight="1" thickTop="1" thickBot="1">
      <c r="A18" s="168">
        <v>5</v>
      </c>
      <c r="B18" s="169" t="s">
        <v>391</v>
      </c>
      <c r="C18" s="171"/>
      <c r="D18" s="171"/>
      <c r="E18" s="171"/>
      <c r="F18" s="174"/>
      <c r="G18" s="171"/>
      <c r="H18" s="171"/>
      <c r="I18" s="171"/>
      <c r="J18" s="171"/>
      <c r="K18" s="173"/>
      <c r="L18" s="173"/>
      <c r="M18" s="173"/>
      <c r="N18" s="161"/>
      <c r="O18" s="161"/>
      <c r="P18" s="161"/>
      <c r="Q18" s="161"/>
      <c r="R18" s="161"/>
      <c r="S18" s="161"/>
      <c r="T18" s="161"/>
      <c r="U18" s="161"/>
    </row>
    <row r="19" spans="1:21" s="160" customFormat="1" ht="16.5" customHeight="1" thickTop="1" thickBot="1">
      <c r="A19" s="170"/>
      <c r="B19" s="169" t="s">
        <v>392</v>
      </c>
      <c r="C19" s="169"/>
      <c r="D19" s="169"/>
      <c r="E19" s="169"/>
      <c r="F19" s="169"/>
      <c r="G19" s="175" t="s">
        <v>393</v>
      </c>
      <c r="H19" s="420"/>
      <c r="I19" s="413"/>
      <c r="J19" s="169"/>
      <c r="K19" s="161"/>
      <c r="L19" s="161"/>
      <c r="M19" s="161"/>
      <c r="N19" s="161"/>
      <c r="O19" s="161"/>
      <c r="P19" s="161"/>
      <c r="Q19" s="161"/>
      <c r="R19" s="161"/>
      <c r="S19" s="161"/>
      <c r="T19" s="161"/>
      <c r="U19" s="161"/>
    </row>
    <row r="20" spans="1:21" s="160" customFormat="1" ht="16.5" customHeight="1" thickTop="1" thickBot="1">
      <c r="A20" s="170"/>
      <c r="B20" s="169" t="s">
        <v>394</v>
      </c>
      <c r="C20" s="169"/>
      <c r="D20" s="169"/>
      <c r="E20" s="169"/>
      <c r="F20" s="169"/>
      <c r="G20" s="176"/>
      <c r="H20" s="421"/>
      <c r="I20" s="415"/>
      <c r="J20" s="169"/>
      <c r="K20" s="161"/>
      <c r="L20" s="161"/>
      <c r="M20" s="161"/>
      <c r="N20" s="161"/>
      <c r="O20" s="161"/>
      <c r="P20" s="161"/>
      <c r="Q20" s="161"/>
      <c r="R20" s="161"/>
      <c r="S20" s="161"/>
      <c r="T20" s="161"/>
      <c r="U20" s="161"/>
    </row>
    <row r="21" spans="1:21" s="160" customFormat="1" ht="16.5" customHeight="1" thickTop="1" thickBot="1">
      <c r="A21" s="170"/>
      <c r="B21" s="169" t="s">
        <v>140</v>
      </c>
      <c r="C21" s="169"/>
      <c r="D21" s="169"/>
      <c r="E21" s="169"/>
      <c r="F21" s="169"/>
      <c r="G21" s="176" t="s">
        <v>395</v>
      </c>
      <c r="H21" s="421"/>
      <c r="I21" s="415"/>
      <c r="J21" s="169"/>
      <c r="K21" s="161"/>
      <c r="L21" s="161"/>
      <c r="M21" s="161"/>
      <c r="N21" s="161"/>
      <c r="O21" s="161"/>
      <c r="P21" s="161"/>
      <c r="Q21" s="161"/>
      <c r="R21" s="161"/>
      <c r="S21" s="161"/>
      <c r="T21" s="161"/>
      <c r="U21" s="161"/>
    </row>
    <row r="22" spans="1:21" s="160" customFormat="1" ht="16.5" customHeight="1" thickTop="1" thickBot="1">
      <c r="A22" s="170"/>
      <c r="B22" s="169" t="s">
        <v>137</v>
      </c>
      <c r="C22" s="169"/>
      <c r="D22" s="169"/>
      <c r="E22" s="169"/>
      <c r="F22" s="169"/>
      <c r="G22" s="176"/>
      <c r="H22" s="418" t="s">
        <v>612</v>
      </c>
      <c r="I22" s="419"/>
      <c r="J22" s="169"/>
      <c r="K22" s="161"/>
      <c r="L22" s="161"/>
      <c r="M22" s="161"/>
      <c r="N22" s="161"/>
      <c r="O22" s="161"/>
      <c r="P22" s="161"/>
      <c r="Q22" s="161"/>
      <c r="R22" s="161"/>
      <c r="S22" s="161"/>
      <c r="T22" s="161"/>
      <c r="U22" s="161"/>
    </row>
    <row r="23" spans="1:21" s="160" customFormat="1" ht="16.5" customHeight="1" thickTop="1" thickBot="1">
      <c r="A23" s="168">
        <v>6</v>
      </c>
      <c r="B23" s="416" t="s">
        <v>396</v>
      </c>
      <c r="C23" s="416"/>
      <c r="D23" s="171"/>
      <c r="E23" s="171"/>
      <c r="F23" s="174"/>
      <c r="G23" s="171"/>
      <c r="H23" s="171"/>
      <c r="I23" s="171"/>
      <c r="J23" s="171"/>
      <c r="K23" s="161"/>
      <c r="L23" s="161"/>
      <c r="M23" s="161"/>
      <c r="N23" s="161"/>
      <c r="O23" s="161"/>
      <c r="P23" s="161"/>
      <c r="Q23" s="161"/>
      <c r="R23" s="161"/>
      <c r="S23" s="161"/>
      <c r="T23" s="161"/>
      <c r="U23" s="161"/>
    </row>
    <row r="24" spans="1:21" s="160" customFormat="1" ht="16.5" customHeight="1" thickTop="1" thickBot="1">
      <c r="A24" s="168"/>
      <c r="B24" s="169" t="s">
        <v>397</v>
      </c>
      <c r="C24" s="169"/>
      <c r="D24" s="169"/>
      <c r="E24" s="169"/>
      <c r="F24" s="169"/>
      <c r="G24" s="169"/>
      <c r="H24" s="417"/>
      <c r="I24" s="415"/>
      <c r="J24" s="177"/>
      <c r="K24" s="161"/>
      <c r="L24" s="161"/>
      <c r="M24" s="161"/>
      <c r="N24" s="161"/>
      <c r="O24" s="161"/>
      <c r="P24" s="161"/>
      <c r="Q24" s="161"/>
      <c r="R24" s="161"/>
      <c r="S24" s="161"/>
      <c r="T24" s="161"/>
      <c r="U24" s="161"/>
    </row>
    <row r="25" spans="1:21" s="160" customFormat="1" ht="16.5" customHeight="1" thickTop="1" thickBot="1">
      <c r="A25" s="168"/>
      <c r="B25" s="169" t="s">
        <v>398</v>
      </c>
      <c r="C25" s="169"/>
      <c r="D25" s="169"/>
      <c r="E25" s="169"/>
      <c r="F25" s="169"/>
      <c r="G25" s="175" t="s">
        <v>393</v>
      </c>
      <c r="H25" s="412"/>
      <c r="I25" s="413"/>
      <c r="J25" s="177"/>
      <c r="K25" s="161"/>
      <c r="L25" s="161"/>
      <c r="M25" s="161"/>
      <c r="N25" s="161"/>
      <c r="O25" s="161"/>
      <c r="P25" s="161"/>
      <c r="Q25" s="161"/>
      <c r="R25" s="161"/>
      <c r="S25" s="161"/>
      <c r="T25" s="161"/>
      <c r="U25" s="161"/>
    </row>
    <row r="26" spans="1:21" s="160" customFormat="1" ht="16.5" customHeight="1" thickTop="1" thickBot="1">
      <c r="A26" s="168"/>
      <c r="B26" s="169" t="s">
        <v>399</v>
      </c>
      <c r="C26" s="169"/>
      <c r="D26" s="169"/>
      <c r="E26" s="169"/>
      <c r="F26" s="408"/>
      <c r="G26" s="409"/>
      <c r="H26" s="169" t="s">
        <v>400</v>
      </c>
      <c r="I26" s="178"/>
      <c r="J26" s="177" t="s">
        <v>401</v>
      </c>
      <c r="K26" s="161"/>
      <c r="L26" s="161"/>
      <c r="M26" s="161"/>
      <c r="N26" s="161"/>
      <c r="O26" s="161"/>
      <c r="P26" s="161"/>
      <c r="Q26" s="161"/>
      <c r="R26" s="161"/>
      <c r="S26" s="161"/>
      <c r="T26" s="161"/>
      <c r="U26" s="161"/>
    </row>
    <row r="27" spans="1:21" s="160" customFormat="1" ht="16.5" customHeight="1" thickTop="1" thickBot="1">
      <c r="A27" s="168"/>
      <c r="B27" s="169" t="s">
        <v>402</v>
      </c>
      <c r="C27" s="169"/>
      <c r="D27" s="169"/>
      <c r="E27" s="169"/>
      <c r="F27" s="414"/>
      <c r="G27" s="415"/>
      <c r="H27" s="169" t="s">
        <v>403</v>
      </c>
      <c r="I27" s="169"/>
      <c r="J27" s="177">
        <f>H21</f>
        <v>0</v>
      </c>
      <c r="K27" s="161"/>
      <c r="L27" s="161"/>
      <c r="M27" s="161"/>
      <c r="N27" s="161"/>
      <c r="O27" s="161"/>
      <c r="P27" s="161"/>
      <c r="Q27" s="161"/>
      <c r="R27" s="161"/>
      <c r="S27" s="161"/>
      <c r="T27" s="161"/>
      <c r="U27" s="161"/>
    </row>
    <row r="28" spans="1:21" s="160" customFormat="1" ht="16.5" customHeight="1" thickTop="1" thickBot="1">
      <c r="A28" s="168"/>
      <c r="B28" s="169" t="s">
        <v>404</v>
      </c>
      <c r="C28" s="169"/>
      <c r="D28" s="169"/>
      <c r="E28" s="169"/>
      <c r="F28" s="408"/>
      <c r="G28" s="409"/>
      <c r="H28" s="169" t="s">
        <v>405</v>
      </c>
      <c r="I28" s="169"/>
      <c r="J28" s="169"/>
      <c r="K28" s="161"/>
      <c r="L28" s="161"/>
      <c r="M28" s="161"/>
      <c r="N28" s="161"/>
      <c r="O28" s="161"/>
      <c r="P28" s="161"/>
      <c r="Q28" s="161"/>
      <c r="R28" s="161"/>
      <c r="S28" s="161"/>
      <c r="T28" s="161"/>
      <c r="U28" s="161"/>
    </row>
    <row r="29" spans="1:21" s="160" customFormat="1" ht="16.5" customHeight="1" thickTop="1" thickBot="1">
      <c r="A29" s="168">
        <v>7</v>
      </c>
      <c r="B29" s="179" t="s">
        <v>406</v>
      </c>
      <c r="C29" s="180"/>
      <c r="D29" s="171"/>
      <c r="E29" s="171"/>
      <c r="F29" s="171"/>
      <c r="G29" s="171"/>
      <c r="H29" s="176" t="s">
        <v>270</v>
      </c>
      <c r="I29" s="181">
        <f>'SP9-3'!L66</f>
        <v>0</v>
      </c>
      <c r="J29" s="174" t="s">
        <v>407</v>
      </c>
      <c r="K29" s="161"/>
      <c r="L29" s="161"/>
      <c r="M29" s="161"/>
      <c r="N29" s="161"/>
      <c r="O29" s="161"/>
      <c r="P29" s="161"/>
      <c r="Q29" s="161"/>
      <c r="R29" s="161"/>
      <c r="S29" s="161"/>
      <c r="T29" s="161"/>
      <c r="U29" s="161"/>
    </row>
    <row r="30" spans="1:21" s="160" customFormat="1" ht="16.5" customHeight="1" thickTop="1" thickBot="1">
      <c r="A30" s="168">
        <v>8</v>
      </c>
      <c r="B30" s="179" t="s">
        <v>408</v>
      </c>
      <c r="C30" s="180"/>
      <c r="D30" s="171"/>
      <c r="E30" s="171"/>
      <c r="F30" s="171"/>
      <c r="G30" s="171"/>
      <c r="H30" s="176" t="s">
        <v>270</v>
      </c>
      <c r="I30" s="181">
        <f>'SP9-2'!F48</f>
        <v>0</v>
      </c>
      <c r="J30" s="174" t="s">
        <v>409</v>
      </c>
      <c r="K30" s="161"/>
      <c r="L30" s="161"/>
      <c r="M30" s="161"/>
      <c r="N30" s="161"/>
      <c r="O30" s="161"/>
      <c r="P30" s="161"/>
      <c r="Q30" s="161"/>
      <c r="R30" s="161"/>
      <c r="S30" s="161"/>
      <c r="T30" s="161"/>
      <c r="U30" s="161"/>
    </row>
    <row r="31" spans="1:21" s="160" customFormat="1" ht="22.5" customHeight="1" thickTop="1" thickBot="1">
      <c r="A31" s="168">
        <v>9</v>
      </c>
      <c r="B31" s="416" t="s">
        <v>410</v>
      </c>
      <c r="C31" s="416"/>
      <c r="D31" s="416"/>
      <c r="E31" s="182">
        <f>'SP9-4'!F17</f>
        <v>0</v>
      </c>
      <c r="F31" s="322" t="s">
        <v>589</v>
      </c>
      <c r="G31" s="183"/>
      <c r="H31" s="184" t="s">
        <v>411</v>
      </c>
      <c r="I31" s="181">
        <f>E31*G31</f>
        <v>0</v>
      </c>
      <c r="J31" s="174" t="s">
        <v>412</v>
      </c>
      <c r="K31" s="173"/>
      <c r="L31" s="424"/>
      <c r="M31" s="424"/>
      <c r="N31" s="161"/>
      <c r="O31" s="161"/>
      <c r="P31" s="161"/>
      <c r="Q31" s="422" t="s">
        <v>413</v>
      </c>
      <c r="R31" s="422"/>
      <c r="S31" s="422"/>
      <c r="T31" s="422"/>
      <c r="U31" s="422"/>
    </row>
    <row r="32" spans="1:21" s="160" customFormat="1" ht="22.5" customHeight="1" thickTop="1" thickBot="1">
      <c r="A32" s="168">
        <v>10</v>
      </c>
      <c r="B32" s="423" t="s">
        <v>414</v>
      </c>
      <c r="C32" s="423"/>
      <c r="D32" s="423"/>
      <c r="E32" s="182" t="e">
        <f>'SP9-5'!G22</f>
        <v>#N/A</v>
      </c>
      <c r="F32" s="322" t="s">
        <v>590</v>
      </c>
      <c r="G32" s="183"/>
      <c r="H32" s="184" t="s">
        <v>411</v>
      </c>
      <c r="I32" s="181" t="e">
        <f>E32*G32</f>
        <v>#N/A</v>
      </c>
      <c r="J32" s="174" t="s">
        <v>415</v>
      </c>
      <c r="K32" s="173"/>
      <c r="L32" s="424"/>
      <c r="M32" s="424"/>
      <c r="P32" s="161"/>
      <c r="Q32" s="422"/>
      <c r="R32" s="422"/>
      <c r="S32" s="422"/>
      <c r="T32" s="422"/>
      <c r="U32" s="422"/>
    </row>
    <row r="33" spans="1:21" s="160" customFormat="1" ht="22.5" customHeight="1" thickTop="1" thickBot="1">
      <c r="A33" s="168">
        <v>11</v>
      </c>
      <c r="B33" s="310" t="s">
        <v>581</v>
      </c>
      <c r="C33" s="311"/>
      <c r="D33" s="311"/>
      <c r="E33" s="182">
        <f>'SP9-5'!G18</f>
        <v>0</v>
      </c>
      <c r="F33" s="312"/>
      <c r="G33" s="312"/>
      <c r="H33" s="184" t="s">
        <v>411</v>
      </c>
      <c r="I33" s="181">
        <f>E33</f>
        <v>0</v>
      </c>
      <c r="J33" s="174" t="s">
        <v>582</v>
      </c>
      <c r="K33" s="173"/>
      <c r="L33" s="424"/>
      <c r="M33" s="424"/>
      <c r="P33" s="161"/>
      <c r="Q33" s="422"/>
      <c r="R33" s="422"/>
      <c r="S33" s="422"/>
      <c r="T33" s="422"/>
      <c r="U33" s="422"/>
    </row>
    <row r="34" spans="1:21" s="160" customFormat="1" ht="16.5" customHeight="1" thickTop="1" thickBot="1">
      <c r="A34" s="428">
        <v>12</v>
      </c>
      <c r="B34" s="436" t="s">
        <v>416</v>
      </c>
      <c r="C34" s="437" t="s">
        <v>417</v>
      </c>
      <c r="D34" s="437"/>
      <c r="E34" s="428" t="s">
        <v>418</v>
      </c>
      <c r="F34" s="438" t="s">
        <v>583</v>
      </c>
      <c r="G34" s="439"/>
      <c r="H34" s="428" t="s">
        <v>418</v>
      </c>
      <c r="I34" s="425">
        <f>IF(I30=0,0,(I31+I32+I33)/I30)</f>
        <v>0</v>
      </c>
      <c r="J34" s="186"/>
      <c r="K34" s="161"/>
      <c r="L34" s="424"/>
      <c r="M34" s="424"/>
      <c r="P34" s="161"/>
      <c r="Q34" s="422"/>
      <c r="R34" s="422"/>
      <c r="S34" s="422"/>
      <c r="T34" s="422"/>
      <c r="U34" s="422"/>
    </row>
    <row r="35" spans="1:21" s="160" customFormat="1" ht="16.5" customHeight="1" thickTop="1" thickBot="1">
      <c r="A35" s="428"/>
      <c r="B35" s="436"/>
      <c r="C35" s="429" t="s">
        <v>419</v>
      </c>
      <c r="D35" s="429"/>
      <c r="E35" s="428"/>
      <c r="F35" s="430" t="s">
        <v>409</v>
      </c>
      <c r="G35" s="431"/>
      <c r="H35" s="428"/>
      <c r="I35" s="426"/>
      <c r="J35" s="186"/>
      <c r="K35" s="161"/>
      <c r="L35" s="424"/>
      <c r="M35" s="424"/>
      <c r="P35" s="161"/>
      <c r="Q35" s="427"/>
      <c r="R35" s="161"/>
      <c r="S35" s="161"/>
      <c r="T35" s="161"/>
      <c r="U35" s="161"/>
    </row>
    <row r="36" spans="1:21" s="160" customFormat="1" ht="16.5" customHeight="1" thickTop="1" thickBot="1">
      <c r="A36" s="428">
        <v>13</v>
      </c>
      <c r="B36" s="436" t="s">
        <v>420</v>
      </c>
      <c r="C36" s="437" t="s">
        <v>417</v>
      </c>
      <c r="D36" s="437"/>
      <c r="E36" s="428" t="s">
        <v>418</v>
      </c>
      <c r="F36" s="438" t="s">
        <v>584</v>
      </c>
      <c r="G36" s="439"/>
      <c r="H36" s="435" t="s">
        <v>418</v>
      </c>
      <c r="I36" s="432">
        <f>IF(I29=0,0,(I31+I32+I33)/I29)</f>
        <v>0</v>
      </c>
      <c r="J36" s="434"/>
      <c r="K36" s="161"/>
      <c r="P36" s="161"/>
      <c r="Q36" s="427"/>
      <c r="R36" s="161"/>
      <c r="S36" s="161"/>
      <c r="T36" s="161"/>
      <c r="U36" s="161"/>
    </row>
    <row r="37" spans="1:21" s="160" customFormat="1" ht="16.5" customHeight="1" thickTop="1" thickBot="1">
      <c r="A37" s="428"/>
      <c r="B37" s="436"/>
      <c r="C37" s="429" t="s">
        <v>421</v>
      </c>
      <c r="D37" s="429"/>
      <c r="E37" s="428"/>
      <c r="F37" s="430" t="s">
        <v>407</v>
      </c>
      <c r="G37" s="431"/>
      <c r="H37" s="435"/>
      <c r="I37" s="433"/>
      <c r="J37" s="434"/>
      <c r="K37" s="161"/>
      <c r="P37" s="161"/>
      <c r="Q37" s="161"/>
      <c r="R37" s="161"/>
      <c r="S37" s="161"/>
      <c r="T37" s="161"/>
      <c r="U37" s="161"/>
    </row>
    <row r="38" spans="1:21" s="160" customFormat="1" ht="15.75" customHeight="1" thickTop="1">
      <c r="A38" s="440">
        <v>14</v>
      </c>
      <c r="B38" s="440" t="s">
        <v>422</v>
      </c>
      <c r="C38" s="442" t="s">
        <v>423</v>
      </c>
      <c r="D38" s="442"/>
      <c r="E38" s="440" t="s">
        <v>418</v>
      </c>
      <c r="F38" s="443" t="e">
        <f>'SP9-4'!F13+ MAX('SP9-5'!G12,'SP9-5'!G15)</f>
        <v>#N/A</v>
      </c>
      <c r="G38" s="444"/>
      <c r="H38" s="440" t="s">
        <v>418</v>
      </c>
      <c r="I38" s="445">
        <f>IF(I29&gt;0,F38/I29,)</f>
        <v>0</v>
      </c>
      <c r="J38" s="440"/>
      <c r="K38" s="161"/>
      <c r="L38" s="161"/>
      <c r="M38" s="161"/>
      <c r="P38" s="161"/>
      <c r="Q38" s="161"/>
      <c r="R38" s="161"/>
      <c r="S38" s="161"/>
      <c r="T38" s="161"/>
      <c r="U38" s="161"/>
    </row>
    <row r="39" spans="1:21" s="160" customFormat="1" ht="18" customHeight="1" thickBot="1">
      <c r="A39" s="441"/>
      <c r="B39" s="441"/>
      <c r="C39" s="441" t="s">
        <v>419</v>
      </c>
      <c r="D39" s="441"/>
      <c r="E39" s="441"/>
      <c r="F39" s="447">
        <f>I29</f>
        <v>0</v>
      </c>
      <c r="G39" s="448"/>
      <c r="H39" s="441"/>
      <c r="I39" s="446"/>
      <c r="J39" s="441"/>
      <c r="K39" s="161"/>
      <c r="L39" s="161"/>
      <c r="M39" s="161"/>
      <c r="N39" s="161"/>
      <c r="O39" s="161"/>
      <c r="P39" s="161"/>
      <c r="Q39" s="161"/>
      <c r="R39" s="161"/>
      <c r="S39" s="161"/>
      <c r="T39" s="161"/>
      <c r="U39" s="161"/>
    </row>
    <row r="40" spans="1:21">
      <c r="A40" s="167"/>
      <c r="B40" s="161"/>
      <c r="C40" s="161"/>
      <c r="D40" s="161"/>
      <c r="E40" s="161"/>
      <c r="F40" s="161"/>
      <c r="G40" s="161"/>
      <c r="H40" s="161"/>
      <c r="I40" s="161"/>
      <c r="J40" s="161"/>
      <c r="K40" s="161"/>
      <c r="L40" s="161"/>
      <c r="M40" s="161"/>
      <c r="N40" s="161"/>
      <c r="O40" s="161"/>
      <c r="P40" s="161"/>
      <c r="Q40" s="161"/>
      <c r="R40" s="161"/>
      <c r="S40" s="161"/>
      <c r="T40" s="161"/>
      <c r="U40" s="161"/>
    </row>
    <row r="41" spans="1:21">
      <c r="A41" s="167"/>
      <c r="B41" s="161"/>
      <c r="C41" s="161"/>
      <c r="D41" s="161"/>
      <c r="E41" s="161"/>
      <c r="F41" s="161"/>
      <c r="G41" s="161"/>
      <c r="H41" s="161"/>
      <c r="I41" s="161"/>
      <c r="J41" s="161"/>
      <c r="K41" s="161"/>
      <c r="L41" s="161"/>
      <c r="M41" s="161"/>
      <c r="N41" s="161"/>
      <c r="O41" s="161"/>
      <c r="P41" s="161"/>
      <c r="Q41" s="161"/>
      <c r="R41" s="161"/>
      <c r="S41" s="161"/>
      <c r="T41" s="161"/>
      <c r="U41" s="161"/>
    </row>
    <row r="42" spans="1:21" hidden="1">
      <c r="A42" s="167"/>
      <c r="B42" s="161"/>
      <c r="C42" s="161"/>
      <c r="D42" s="161"/>
      <c r="E42" s="161"/>
      <c r="F42" s="161"/>
      <c r="G42" s="161"/>
      <c r="H42" s="161"/>
      <c r="I42" s="161"/>
      <c r="J42" s="161"/>
      <c r="K42" s="161"/>
      <c r="L42" s="161"/>
      <c r="M42" s="161"/>
      <c r="N42" s="161"/>
      <c r="O42" s="161"/>
      <c r="P42" s="161"/>
      <c r="Q42" s="161"/>
      <c r="R42" s="161"/>
      <c r="S42" s="161"/>
      <c r="T42" s="161"/>
      <c r="U42" s="161"/>
    </row>
    <row r="43" spans="1:21" hidden="1">
      <c r="A43" s="167"/>
      <c r="B43" s="161"/>
      <c r="C43" s="161"/>
      <c r="D43" s="161"/>
      <c r="E43" s="161"/>
      <c r="F43" s="161"/>
      <c r="G43" s="161"/>
      <c r="H43" s="161"/>
      <c r="I43" s="161"/>
      <c r="J43" s="161"/>
      <c r="K43" s="161"/>
      <c r="L43" s="161"/>
      <c r="M43" s="161"/>
      <c r="N43" s="161"/>
      <c r="O43" s="161"/>
      <c r="P43" s="161"/>
      <c r="Q43" s="161"/>
      <c r="R43" s="161"/>
      <c r="S43" s="161"/>
      <c r="T43" s="161"/>
      <c r="U43" s="161"/>
    </row>
    <row r="44" spans="1:21" hidden="1">
      <c r="A44" s="167"/>
      <c r="B44" s="161" t="s">
        <v>424</v>
      </c>
      <c r="C44" s="161"/>
      <c r="D44" s="161"/>
      <c r="E44" s="161"/>
      <c r="F44" s="161"/>
      <c r="G44" s="161"/>
      <c r="H44" s="161"/>
      <c r="I44" s="161"/>
      <c r="J44" s="161"/>
      <c r="K44" s="161"/>
      <c r="L44" s="161"/>
      <c r="M44" s="161"/>
      <c r="N44" s="161"/>
      <c r="O44" s="161"/>
      <c r="P44" s="161"/>
      <c r="Q44" s="161"/>
      <c r="R44" s="161"/>
      <c r="S44" s="161"/>
      <c r="T44" s="161"/>
      <c r="U44" s="161"/>
    </row>
    <row r="45" spans="1:21" hidden="1">
      <c r="A45" s="167"/>
      <c r="B45" s="161" t="s">
        <v>425</v>
      </c>
      <c r="C45" s="248">
        <f>'SP9-4'!B23*'SP9-1'!G31</f>
        <v>0</v>
      </c>
      <c r="D45" s="161"/>
      <c r="E45" s="161"/>
      <c r="F45" s="161"/>
      <c r="G45" s="161"/>
      <c r="H45" s="161"/>
      <c r="I45" s="161"/>
      <c r="J45" s="161"/>
      <c r="K45" s="161"/>
      <c r="L45" s="161"/>
      <c r="M45" s="161"/>
      <c r="N45" s="161"/>
      <c r="O45" s="161"/>
      <c r="P45" s="161"/>
      <c r="Q45" s="161"/>
      <c r="R45" s="161"/>
      <c r="S45" s="161"/>
      <c r="T45" s="161"/>
      <c r="U45" s="161"/>
    </row>
    <row r="46" spans="1:21" hidden="1">
      <c r="A46" s="167"/>
      <c r="B46" s="161" t="s">
        <v>426</v>
      </c>
      <c r="C46" s="161" t="e">
        <f>'SP9-5'!B32*'SP9-1'!G32</f>
        <v>#N/A</v>
      </c>
      <c r="D46" s="161"/>
      <c r="E46" s="161"/>
      <c r="F46" s="161"/>
      <c r="G46" s="161"/>
      <c r="H46" s="161"/>
      <c r="I46" s="161"/>
      <c r="J46" s="161"/>
      <c r="K46" s="161"/>
      <c r="L46" s="161"/>
      <c r="M46" s="161"/>
      <c r="N46" s="161"/>
      <c r="O46" s="161"/>
      <c r="P46" s="161"/>
      <c r="Q46" s="161"/>
      <c r="R46" s="161"/>
      <c r="S46" s="161"/>
      <c r="T46" s="161"/>
      <c r="U46" s="161"/>
    </row>
    <row r="47" spans="1:21" hidden="1">
      <c r="A47" s="167"/>
      <c r="B47" s="161"/>
      <c r="C47" s="161"/>
      <c r="D47" s="161"/>
      <c r="E47" s="161"/>
      <c r="F47" s="161"/>
      <c r="G47" s="161"/>
      <c r="H47" s="161"/>
      <c r="I47" s="161"/>
      <c r="J47" s="161"/>
      <c r="K47" s="161"/>
      <c r="L47" s="161"/>
      <c r="M47" s="161"/>
      <c r="N47" s="161"/>
      <c r="O47" s="161"/>
      <c r="P47" s="161"/>
      <c r="Q47" s="161"/>
      <c r="R47" s="161"/>
      <c r="S47" s="161"/>
      <c r="T47" s="161"/>
      <c r="U47" s="161"/>
    </row>
    <row r="48" spans="1:21">
      <c r="A48" s="167"/>
      <c r="B48" s="161"/>
      <c r="C48" s="161"/>
      <c r="D48" s="161"/>
      <c r="E48" s="161"/>
      <c r="F48" s="161"/>
      <c r="G48" s="161"/>
      <c r="H48" s="161"/>
      <c r="I48" s="161"/>
      <c r="J48" s="161"/>
      <c r="K48" s="161"/>
      <c r="L48" s="161"/>
      <c r="M48" s="161"/>
      <c r="N48" s="161"/>
      <c r="O48" s="161"/>
      <c r="P48" s="161"/>
      <c r="Q48" s="161"/>
      <c r="R48" s="161"/>
      <c r="S48" s="161"/>
      <c r="T48" s="161"/>
      <c r="U48" s="161"/>
    </row>
    <row r="49" spans="1:21" ht="14.45" customHeight="1">
      <c r="A49" s="161"/>
      <c r="B49" s="161"/>
      <c r="C49" s="161"/>
      <c r="D49" s="161"/>
      <c r="E49" s="161"/>
      <c r="F49" s="161"/>
      <c r="G49" s="161"/>
      <c r="H49" s="161"/>
      <c r="I49" s="161"/>
      <c r="J49" s="161"/>
      <c r="K49" s="161"/>
      <c r="L49" s="161"/>
      <c r="M49" s="161"/>
      <c r="N49" s="161"/>
      <c r="O49" s="161"/>
      <c r="P49" s="161"/>
      <c r="Q49" s="161"/>
      <c r="R49" s="161"/>
      <c r="S49" s="161"/>
      <c r="T49" s="161"/>
      <c r="U49" s="161"/>
    </row>
    <row r="50" spans="1:21">
      <c r="A50" s="161"/>
      <c r="B50" s="167"/>
      <c r="C50" s="161"/>
      <c r="D50" s="161"/>
      <c r="E50" s="161"/>
      <c r="F50" s="427"/>
      <c r="G50" s="427"/>
      <c r="H50" s="427"/>
      <c r="I50" s="427"/>
      <c r="J50" s="427"/>
      <c r="K50" s="161"/>
      <c r="L50" s="161"/>
      <c r="M50" s="161"/>
      <c r="N50" s="161"/>
      <c r="O50" s="161"/>
      <c r="P50" s="161"/>
      <c r="Q50" s="161"/>
      <c r="R50" s="161"/>
      <c r="S50" s="161"/>
      <c r="T50" s="161"/>
      <c r="U50" s="161"/>
    </row>
    <row r="51" spans="1:21">
      <c r="A51" s="161"/>
      <c r="B51" s="167"/>
      <c r="C51" s="161"/>
      <c r="D51" s="161"/>
      <c r="E51" s="161"/>
      <c r="F51" s="161"/>
      <c r="G51" s="161"/>
      <c r="H51" s="161"/>
      <c r="I51" s="161"/>
      <c r="J51" s="161"/>
      <c r="K51" s="161"/>
      <c r="L51" s="161"/>
      <c r="M51" s="161"/>
      <c r="N51" s="161"/>
      <c r="O51" s="161"/>
      <c r="P51" s="161"/>
      <c r="Q51" s="161"/>
      <c r="R51" s="161"/>
      <c r="S51" s="161"/>
      <c r="T51" s="161"/>
      <c r="U51" s="161"/>
    </row>
    <row r="52" spans="1:21" hidden="1">
      <c r="A52" s="161"/>
      <c r="B52" s="167">
        <v>2024</v>
      </c>
      <c r="C52" s="161"/>
      <c r="D52" s="161"/>
      <c r="E52" s="161"/>
      <c r="F52" s="161"/>
      <c r="G52" s="161"/>
      <c r="H52" s="161"/>
      <c r="I52" s="161"/>
      <c r="J52" s="161"/>
      <c r="K52" s="161"/>
      <c r="L52" s="161"/>
      <c r="M52" s="161"/>
      <c r="N52" s="161"/>
      <c r="O52" s="161"/>
      <c r="P52" s="161"/>
      <c r="Q52" s="161"/>
      <c r="R52" s="161"/>
      <c r="S52" s="161"/>
      <c r="T52" s="161"/>
      <c r="U52" s="161"/>
    </row>
    <row r="53" spans="1:21" hidden="1">
      <c r="A53" s="161" t="s">
        <v>427</v>
      </c>
      <c r="B53" s="167">
        <v>2025</v>
      </c>
      <c r="C53" s="161"/>
      <c r="D53" s="161"/>
      <c r="E53" s="161"/>
      <c r="F53" s="161"/>
      <c r="G53" s="161"/>
      <c r="H53" s="161"/>
      <c r="I53" s="161"/>
      <c r="J53" s="161"/>
      <c r="K53" s="161"/>
      <c r="L53" s="161"/>
      <c r="M53" s="161"/>
      <c r="N53" s="161"/>
      <c r="O53" s="161"/>
      <c r="P53" s="161"/>
      <c r="Q53" s="161"/>
      <c r="R53" s="161"/>
      <c r="S53" s="161"/>
      <c r="T53" s="161"/>
      <c r="U53" s="161"/>
    </row>
    <row r="54" spans="1:21" hidden="1">
      <c r="A54" s="161" t="s">
        <v>428</v>
      </c>
      <c r="B54" s="167">
        <v>2026</v>
      </c>
      <c r="C54" s="161"/>
      <c r="D54" s="161"/>
      <c r="E54" s="161"/>
      <c r="F54" s="161"/>
      <c r="G54" s="161"/>
      <c r="H54" s="161"/>
      <c r="I54" s="161"/>
      <c r="J54" s="161"/>
      <c r="K54" s="161"/>
      <c r="L54" s="161"/>
      <c r="M54" s="161"/>
      <c r="N54" s="161"/>
      <c r="O54" s="161"/>
      <c r="P54" s="161"/>
      <c r="Q54" s="161"/>
      <c r="R54" s="161"/>
      <c r="S54" s="161"/>
      <c r="T54" s="161"/>
      <c r="U54" s="161"/>
    </row>
    <row r="55" spans="1:21" hidden="1">
      <c r="A55" s="161" t="s">
        <v>429</v>
      </c>
      <c r="B55" s="167">
        <v>2027</v>
      </c>
      <c r="C55" s="161"/>
      <c r="D55" s="161"/>
      <c r="E55" s="161"/>
      <c r="F55" s="161"/>
      <c r="G55" s="161"/>
      <c r="H55" s="161"/>
      <c r="I55" s="161"/>
      <c r="J55" s="161"/>
      <c r="K55" s="161"/>
      <c r="L55" s="161"/>
      <c r="M55" s="161"/>
      <c r="N55" s="161"/>
      <c r="O55" s="161"/>
      <c r="P55" s="161"/>
      <c r="Q55" s="161"/>
      <c r="R55" s="161"/>
      <c r="S55" s="161"/>
      <c r="T55" s="161"/>
      <c r="U55" s="161"/>
    </row>
    <row r="56" spans="1:21" hidden="1">
      <c r="A56" s="161" t="s">
        <v>430</v>
      </c>
      <c r="B56" s="167">
        <v>2028</v>
      </c>
      <c r="C56" s="161"/>
      <c r="D56" s="161"/>
      <c r="E56" s="161"/>
      <c r="F56" s="161"/>
      <c r="G56" s="161"/>
      <c r="H56" s="161"/>
      <c r="I56" s="161"/>
      <c r="J56" s="161"/>
      <c r="K56" s="161"/>
      <c r="L56" s="161"/>
      <c r="M56" s="161"/>
      <c r="N56" s="161"/>
      <c r="O56" s="161"/>
      <c r="P56" s="161"/>
      <c r="Q56" s="161"/>
      <c r="R56" s="161"/>
      <c r="S56" s="161"/>
      <c r="T56" s="161"/>
      <c r="U56" s="161"/>
    </row>
    <row r="57" spans="1:21" hidden="1">
      <c r="A57" s="161" t="s">
        <v>431</v>
      </c>
      <c r="B57" s="167">
        <v>2029</v>
      </c>
      <c r="C57" s="161"/>
      <c r="D57" s="161"/>
      <c r="E57" s="161"/>
      <c r="F57" s="161"/>
      <c r="G57" s="161"/>
      <c r="H57" s="161"/>
      <c r="I57" s="161"/>
      <c r="J57" s="161"/>
      <c r="K57" s="161"/>
      <c r="L57" s="161"/>
      <c r="M57" s="161"/>
      <c r="N57" s="161"/>
      <c r="O57" s="161"/>
      <c r="P57" s="161"/>
      <c r="Q57" s="161"/>
      <c r="R57" s="161"/>
      <c r="S57" s="161"/>
      <c r="T57" s="161"/>
      <c r="U57" s="161"/>
    </row>
    <row r="58" spans="1:21" hidden="1">
      <c r="A58" s="161" t="s">
        <v>432</v>
      </c>
      <c r="B58" s="167">
        <v>2030</v>
      </c>
      <c r="C58" s="161"/>
      <c r="D58" s="161"/>
      <c r="E58" s="161"/>
      <c r="F58" s="161"/>
      <c r="G58" s="161"/>
      <c r="H58" s="161"/>
      <c r="I58" s="161"/>
      <c r="J58" s="161"/>
      <c r="K58" s="161"/>
      <c r="L58" s="161"/>
      <c r="M58" s="161"/>
      <c r="N58" s="161"/>
      <c r="O58" s="161"/>
      <c r="P58" s="161"/>
      <c r="Q58" s="161"/>
      <c r="R58" s="161"/>
      <c r="S58" s="161"/>
      <c r="T58" s="161"/>
      <c r="U58" s="161"/>
    </row>
    <row r="59" spans="1:21" hidden="1">
      <c r="A59" s="161" t="s">
        <v>433</v>
      </c>
      <c r="B59" s="167">
        <v>2031</v>
      </c>
      <c r="C59" s="161"/>
      <c r="D59" s="161"/>
      <c r="E59" s="161"/>
      <c r="F59" s="161"/>
      <c r="G59" s="161"/>
      <c r="H59" s="161"/>
      <c r="I59" s="161"/>
      <c r="J59" s="161"/>
      <c r="K59" s="161"/>
      <c r="L59" s="161"/>
      <c r="M59" s="161"/>
      <c r="N59" s="161"/>
      <c r="O59" s="161"/>
      <c r="P59" s="161"/>
      <c r="Q59" s="161"/>
      <c r="R59" s="161"/>
      <c r="S59" s="161"/>
      <c r="T59" s="161"/>
      <c r="U59" s="161"/>
    </row>
    <row r="60" spans="1:21" hidden="1">
      <c r="A60" s="161" t="s">
        <v>434</v>
      </c>
      <c r="B60" s="167">
        <v>2032</v>
      </c>
      <c r="C60" s="161"/>
      <c r="D60" s="161"/>
      <c r="E60" s="161"/>
      <c r="F60" s="161"/>
      <c r="G60" s="161"/>
      <c r="H60" s="161"/>
      <c r="I60" s="161"/>
      <c r="J60" s="161"/>
      <c r="K60" s="161"/>
      <c r="L60" s="161"/>
      <c r="M60" s="161"/>
      <c r="N60" s="161"/>
      <c r="O60" s="161"/>
      <c r="P60" s="161"/>
      <c r="Q60" s="161"/>
      <c r="R60" s="161"/>
      <c r="S60" s="161"/>
      <c r="T60" s="161"/>
      <c r="U60" s="161"/>
    </row>
    <row r="61" spans="1:21" hidden="1">
      <c r="A61" s="161" t="s">
        <v>435</v>
      </c>
      <c r="B61" s="167">
        <v>2033</v>
      </c>
      <c r="C61" s="161"/>
      <c r="D61" s="161"/>
      <c r="E61" s="161"/>
      <c r="F61" s="161"/>
      <c r="G61" s="161"/>
      <c r="H61" s="161"/>
      <c r="I61" s="161"/>
      <c r="J61" s="161"/>
      <c r="K61" s="161"/>
      <c r="L61" s="161"/>
      <c r="M61" s="161"/>
      <c r="N61" s="161"/>
      <c r="O61" s="161"/>
      <c r="P61" s="161"/>
      <c r="Q61" s="161"/>
      <c r="R61" s="161"/>
      <c r="S61" s="161"/>
      <c r="T61" s="161"/>
      <c r="U61" s="161"/>
    </row>
    <row r="62" spans="1:21" hidden="1">
      <c r="A62" s="161" t="s">
        <v>436</v>
      </c>
      <c r="B62" s="167">
        <v>2034</v>
      </c>
      <c r="C62" s="161"/>
      <c r="D62" s="161"/>
      <c r="E62" s="161"/>
      <c r="F62" s="161"/>
      <c r="G62" s="161"/>
      <c r="H62" s="161"/>
      <c r="I62" s="161"/>
      <c r="J62" s="161"/>
      <c r="K62" s="161"/>
      <c r="L62" s="161"/>
      <c r="M62" s="161"/>
      <c r="N62" s="161"/>
      <c r="O62" s="161"/>
      <c r="P62" s="161"/>
      <c r="Q62" s="161"/>
      <c r="R62" s="161"/>
      <c r="S62" s="161"/>
      <c r="T62" s="161"/>
      <c r="U62" s="161"/>
    </row>
    <row r="63" spans="1:21" hidden="1">
      <c r="A63" s="161" t="s">
        <v>437</v>
      </c>
      <c r="B63" s="167">
        <v>2035</v>
      </c>
      <c r="C63" s="161"/>
      <c r="D63" s="161"/>
      <c r="E63" s="161"/>
      <c r="F63" s="161"/>
      <c r="G63" s="161"/>
      <c r="H63" s="161"/>
      <c r="I63" s="161"/>
      <c r="J63" s="161"/>
      <c r="K63" s="161"/>
      <c r="L63" s="161"/>
      <c r="M63" s="161"/>
      <c r="N63" s="161"/>
      <c r="O63" s="161"/>
      <c r="P63" s="161"/>
      <c r="Q63" s="161"/>
      <c r="R63" s="161"/>
      <c r="S63" s="161"/>
      <c r="T63" s="161"/>
      <c r="U63" s="161"/>
    </row>
    <row r="64" spans="1:21" hidden="1">
      <c r="A64" s="161" t="s">
        <v>438</v>
      </c>
      <c r="B64" s="167">
        <v>2036</v>
      </c>
      <c r="C64" s="161"/>
      <c r="D64" s="161"/>
      <c r="E64" s="161"/>
      <c r="F64" s="161"/>
      <c r="G64" s="161"/>
      <c r="H64" s="161"/>
      <c r="I64" s="161"/>
      <c r="J64" s="161"/>
      <c r="K64" s="161"/>
      <c r="L64" s="161"/>
      <c r="M64" s="161"/>
      <c r="N64" s="161"/>
      <c r="O64" s="161"/>
      <c r="P64" s="161"/>
      <c r="Q64" s="161"/>
      <c r="R64" s="161"/>
      <c r="S64" s="161"/>
      <c r="T64" s="161"/>
      <c r="U64" s="161"/>
    </row>
    <row r="65" spans="1:21" hidden="1">
      <c r="A65" s="161" t="s">
        <v>439</v>
      </c>
      <c r="B65" s="167">
        <v>2037</v>
      </c>
      <c r="C65" s="161"/>
      <c r="D65" s="161"/>
      <c r="E65" s="161"/>
      <c r="F65" s="161"/>
      <c r="G65" s="161"/>
      <c r="H65" s="161"/>
      <c r="I65" s="161"/>
      <c r="J65" s="161"/>
      <c r="K65" s="161"/>
      <c r="L65" s="161"/>
      <c r="M65" s="161"/>
      <c r="P65" s="161"/>
      <c r="Q65" s="161"/>
      <c r="R65" s="161"/>
      <c r="S65" s="161"/>
      <c r="T65" s="161"/>
      <c r="U65" s="161"/>
    </row>
    <row r="66" spans="1:21" hidden="1">
      <c r="A66" s="187" t="s">
        <v>440</v>
      </c>
      <c r="B66" s="187">
        <v>2038</v>
      </c>
    </row>
    <row r="67" spans="1:21" hidden="1">
      <c r="A67" s="165" t="s">
        <v>441</v>
      </c>
      <c r="B67" s="187">
        <v>2039</v>
      </c>
    </row>
    <row r="68" spans="1:21" hidden="1">
      <c r="A68" s="165" t="s">
        <v>592</v>
      </c>
      <c r="B68" s="187">
        <v>2040</v>
      </c>
    </row>
    <row r="69" spans="1:21" hidden="1">
      <c r="A69" s="165" t="s">
        <v>593</v>
      </c>
      <c r="B69" s="187">
        <v>2041</v>
      </c>
    </row>
    <row r="70" spans="1:21" hidden="1">
      <c r="A70" s="187" t="s">
        <v>594</v>
      </c>
      <c r="B70" s="187">
        <v>2042</v>
      </c>
    </row>
    <row r="71" spans="1:21" hidden="1">
      <c r="A71" s="165" t="s">
        <v>595</v>
      </c>
      <c r="B71" s="187">
        <v>2043</v>
      </c>
    </row>
    <row r="72" spans="1:21" hidden="1">
      <c r="A72" s="187" t="s">
        <v>596</v>
      </c>
      <c r="B72" s="187">
        <v>2044</v>
      </c>
    </row>
    <row r="73" spans="1:21" hidden="1">
      <c r="A73" s="165" t="s">
        <v>597</v>
      </c>
      <c r="B73" s="187">
        <v>2045</v>
      </c>
    </row>
    <row r="74" spans="1:21" hidden="1">
      <c r="A74" s="165" t="s">
        <v>598</v>
      </c>
      <c r="B74" s="187">
        <v>2046</v>
      </c>
    </row>
    <row r="75" spans="1:21" hidden="1">
      <c r="A75" s="165" t="s">
        <v>599</v>
      </c>
      <c r="B75" s="187">
        <v>2047</v>
      </c>
    </row>
    <row r="76" spans="1:21" hidden="1">
      <c r="A76" s="165" t="s">
        <v>600</v>
      </c>
      <c r="B76" s="187">
        <v>2048</v>
      </c>
    </row>
    <row r="77" spans="1:21" hidden="1">
      <c r="A77" s="165" t="s">
        <v>601</v>
      </c>
      <c r="B77" s="187">
        <v>2049</v>
      </c>
    </row>
    <row r="78" spans="1:21" hidden="1">
      <c r="A78" s="165" t="s">
        <v>602</v>
      </c>
      <c r="B78" s="187">
        <v>2050</v>
      </c>
    </row>
    <row r="79" spans="1:21" hidden="1">
      <c r="A79" s="165" t="s">
        <v>603</v>
      </c>
      <c r="B79" s="187">
        <v>2051</v>
      </c>
    </row>
    <row r="80" spans="1:21" hidden="1">
      <c r="A80" s="165" t="s">
        <v>604</v>
      </c>
      <c r="B80" s="187">
        <v>2052</v>
      </c>
    </row>
    <row r="81" spans="1:2" hidden="1">
      <c r="A81" s="165" t="s">
        <v>605</v>
      </c>
      <c r="B81" s="187">
        <v>2053</v>
      </c>
    </row>
    <row r="82" spans="1:2" hidden="1">
      <c r="A82" s="165" t="s">
        <v>606</v>
      </c>
      <c r="B82" s="187">
        <v>2054</v>
      </c>
    </row>
    <row r="83" spans="1:2" hidden="1">
      <c r="A83" s="165" t="s">
        <v>607</v>
      </c>
      <c r="B83" s="187">
        <v>2055</v>
      </c>
    </row>
    <row r="84" spans="1:2">
      <c r="A84" s="165"/>
    </row>
  </sheetData>
  <sheetProtection algorithmName="SHA-512" hashValue="w+3miFlIx1aEKC4QDl6KEaPtAF88OtSz5gEo2KyfadGu9F7y/QVGKnR0BaCQs+E8fTDIeqxkiPSmCCEj7gLdaw==" saltValue="pqgWvIO8/Qe5xdt/O6xZLA==" spinCount="100000" sheet="1" objects="1" scenarios="1"/>
  <protectedRanges>
    <protectedRange sqref="E17:I17" name="Range5_1_1_1"/>
    <protectedRange sqref="E15:I15" name="Range3_1_1"/>
    <protectedRange sqref="E9:I13" name="Range2_1_1"/>
    <protectedRange sqref="C6:I7" name="Range1_1_1"/>
  </protectedRanges>
  <mergeCells count="62">
    <mergeCell ref="F50:G50"/>
    <mergeCell ref="H50:J50"/>
    <mergeCell ref="H38:H39"/>
    <mergeCell ref="A38:A39"/>
    <mergeCell ref="B38:B39"/>
    <mergeCell ref="C38:D38"/>
    <mergeCell ref="E38:E39"/>
    <mergeCell ref="F38:G38"/>
    <mergeCell ref="I38:I39"/>
    <mergeCell ref="J38:J39"/>
    <mergeCell ref="C39:D39"/>
    <mergeCell ref="F39:G39"/>
    <mergeCell ref="A36:A37"/>
    <mergeCell ref="B36:B37"/>
    <mergeCell ref="C36:D36"/>
    <mergeCell ref="E36:E37"/>
    <mergeCell ref="F36:G36"/>
    <mergeCell ref="C37:D37"/>
    <mergeCell ref="F37:G37"/>
    <mergeCell ref="A34:A35"/>
    <mergeCell ref="B34:B35"/>
    <mergeCell ref="C34:D34"/>
    <mergeCell ref="E34:E35"/>
    <mergeCell ref="F34:G34"/>
    <mergeCell ref="Q31:U34"/>
    <mergeCell ref="B32:D32"/>
    <mergeCell ref="L31:M31"/>
    <mergeCell ref="I34:I35"/>
    <mergeCell ref="Q35:Q36"/>
    <mergeCell ref="H34:H35"/>
    <mergeCell ref="C35:D35"/>
    <mergeCell ref="F35:G35"/>
    <mergeCell ref="B31:D31"/>
    <mergeCell ref="I36:I37"/>
    <mergeCell ref="J36:J37"/>
    <mergeCell ref="H36:H37"/>
    <mergeCell ref="L32:M32"/>
    <mergeCell ref="L33:M33"/>
    <mergeCell ref="L34:M34"/>
    <mergeCell ref="L35:M35"/>
    <mergeCell ref="E17:I17"/>
    <mergeCell ref="H19:I19"/>
    <mergeCell ref="H20:I20"/>
    <mergeCell ref="B23:C23"/>
    <mergeCell ref="B16:C16"/>
    <mergeCell ref="H21:I21"/>
    <mergeCell ref="F28:G28"/>
    <mergeCell ref="B4:J4"/>
    <mergeCell ref="C6:I6"/>
    <mergeCell ref="H25:I25"/>
    <mergeCell ref="F26:G26"/>
    <mergeCell ref="F27:G27"/>
    <mergeCell ref="C7:I7"/>
    <mergeCell ref="B8:C8"/>
    <mergeCell ref="E9:I9"/>
    <mergeCell ref="H24:I24"/>
    <mergeCell ref="E10:I10"/>
    <mergeCell ref="E11:I11"/>
    <mergeCell ref="E12:I12"/>
    <mergeCell ref="E13:I13"/>
    <mergeCell ref="E15:I15"/>
    <mergeCell ref="H22:I22"/>
  </mergeCells>
  <dataValidations count="2">
    <dataValidation type="list" allowBlank="1" showInputMessage="1" sqref="WVP983066 JD19 SZ19 ACV19 AMR19 AWN19 BGJ19 BQF19 CAB19 CJX19 CTT19 DDP19 DNL19 DXH19 EHD19 EQZ19 FAV19 FKR19 FUN19 GEJ19 GOF19 GYB19 HHX19 HRT19 IBP19 ILL19 IVH19 JFD19 JOZ19 JYV19 KIR19 KSN19 LCJ19 LMF19 LWB19 MFX19 MPT19 MZP19 NJL19 NTH19 ODD19 OMZ19 OWV19 PGR19 PQN19 QAJ19 QKF19 QUB19 RDX19 RNT19 RXP19 SHL19 SRH19 TBD19 TKZ19 TUV19 UER19 UON19 UYJ19 VIF19 VSB19 WBX19 WLT19 WVP19 H65557 JD65557 SZ65557 ACV65557 AMR65557 AWN65557 BGJ65557 BQF65557 CAB65557 CJX65557 CTT65557 DDP65557 DNL65557 DXH65557 EHD65557 EQZ65557 FAV65557 FKR65557 FUN65557 GEJ65557 GOF65557 GYB65557 HHX65557 HRT65557 IBP65557 ILL65557 IVH65557 JFD65557 JOZ65557 JYV65557 KIR65557 KSN65557 LCJ65557 LMF65557 LWB65557 MFX65557 MPT65557 MZP65557 NJL65557 NTH65557 ODD65557 OMZ65557 OWV65557 PGR65557 PQN65557 QAJ65557 QKF65557 QUB65557 RDX65557 RNT65557 RXP65557 SHL65557 SRH65557 TBD65557 TKZ65557 TUV65557 UER65557 UON65557 UYJ65557 VIF65557 VSB65557 WBX65557 WLT65557 WVP65557 H131093 JD131093 SZ131093 ACV131093 AMR131093 AWN131093 BGJ131093 BQF131093 CAB131093 CJX131093 CTT131093 DDP131093 DNL131093 DXH131093 EHD131093 EQZ131093 FAV131093 FKR131093 FUN131093 GEJ131093 GOF131093 GYB131093 HHX131093 HRT131093 IBP131093 ILL131093 IVH131093 JFD131093 JOZ131093 JYV131093 KIR131093 KSN131093 LCJ131093 LMF131093 LWB131093 MFX131093 MPT131093 MZP131093 NJL131093 NTH131093 ODD131093 OMZ131093 OWV131093 PGR131093 PQN131093 QAJ131093 QKF131093 QUB131093 RDX131093 RNT131093 RXP131093 SHL131093 SRH131093 TBD131093 TKZ131093 TUV131093 UER131093 UON131093 UYJ131093 VIF131093 VSB131093 WBX131093 WLT131093 WVP131093 H196629 JD196629 SZ196629 ACV196629 AMR196629 AWN196629 BGJ196629 BQF196629 CAB196629 CJX196629 CTT196629 DDP196629 DNL196629 DXH196629 EHD196629 EQZ196629 FAV196629 FKR196629 FUN196629 GEJ196629 GOF196629 GYB196629 HHX196629 HRT196629 IBP196629 ILL196629 IVH196629 JFD196629 JOZ196629 JYV196629 KIR196629 KSN196629 LCJ196629 LMF196629 LWB196629 MFX196629 MPT196629 MZP196629 NJL196629 NTH196629 ODD196629 OMZ196629 OWV196629 PGR196629 PQN196629 QAJ196629 QKF196629 QUB196629 RDX196629 RNT196629 RXP196629 SHL196629 SRH196629 TBD196629 TKZ196629 TUV196629 UER196629 UON196629 UYJ196629 VIF196629 VSB196629 WBX196629 WLT196629 WVP196629 H262165 JD262165 SZ262165 ACV262165 AMR262165 AWN262165 BGJ262165 BQF262165 CAB262165 CJX262165 CTT262165 DDP262165 DNL262165 DXH262165 EHD262165 EQZ262165 FAV262165 FKR262165 FUN262165 GEJ262165 GOF262165 GYB262165 HHX262165 HRT262165 IBP262165 ILL262165 IVH262165 JFD262165 JOZ262165 JYV262165 KIR262165 KSN262165 LCJ262165 LMF262165 LWB262165 MFX262165 MPT262165 MZP262165 NJL262165 NTH262165 ODD262165 OMZ262165 OWV262165 PGR262165 PQN262165 QAJ262165 QKF262165 QUB262165 RDX262165 RNT262165 RXP262165 SHL262165 SRH262165 TBD262165 TKZ262165 TUV262165 UER262165 UON262165 UYJ262165 VIF262165 VSB262165 WBX262165 WLT262165 WVP262165 H327701 JD327701 SZ327701 ACV327701 AMR327701 AWN327701 BGJ327701 BQF327701 CAB327701 CJX327701 CTT327701 DDP327701 DNL327701 DXH327701 EHD327701 EQZ327701 FAV327701 FKR327701 FUN327701 GEJ327701 GOF327701 GYB327701 HHX327701 HRT327701 IBP327701 ILL327701 IVH327701 JFD327701 JOZ327701 JYV327701 KIR327701 KSN327701 LCJ327701 LMF327701 LWB327701 MFX327701 MPT327701 MZP327701 NJL327701 NTH327701 ODD327701 OMZ327701 OWV327701 PGR327701 PQN327701 QAJ327701 QKF327701 QUB327701 RDX327701 RNT327701 RXP327701 SHL327701 SRH327701 TBD327701 TKZ327701 TUV327701 UER327701 UON327701 UYJ327701 VIF327701 VSB327701 WBX327701 WLT327701 WVP327701 H393237 JD393237 SZ393237 ACV393237 AMR393237 AWN393237 BGJ393237 BQF393237 CAB393237 CJX393237 CTT393237 DDP393237 DNL393237 DXH393237 EHD393237 EQZ393237 FAV393237 FKR393237 FUN393237 GEJ393237 GOF393237 GYB393237 HHX393237 HRT393237 IBP393237 ILL393237 IVH393237 JFD393237 JOZ393237 JYV393237 KIR393237 KSN393237 LCJ393237 LMF393237 LWB393237 MFX393237 MPT393237 MZP393237 NJL393237 NTH393237 ODD393237 OMZ393237 OWV393237 PGR393237 PQN393237 QAJ393237 QKF393237 QUB393237 RDX393237 RNT393237 RXP393237 SHL393237 SRH393237 TBD393237 TKZ393237 TUV393237 UER393237 UON393237 UYJ393237 VIF393237 VSB393237 WBX393237 WLT393237 WVP393237 H458773 JD458773 SZ458773 ACV458773 AMR458773 AWN458773 BGJ458773 BQF458773 CAB458773 CJX458773 CTT458773 DDP458773 DNL458773 DXH458773 EHD458773 EQZ458773 FAV458773 FKR458773 FUN458773 GEJ458773 GOF458773 GYB458773 HHX458773 HRT458773 IBP458773 ILL458773 IVH458773 JFD458773 JOZ458773 JYV458773 KIR458773 KSN458773 LCJ458773 LMF458773 LWB458773 MFX458773 MPT458773 MZP458773 NJL458773 NTH458773 ODD458773 OMZ458773 OWV458773 PGR458773 PQN458773 QAJ458773 QKF458773 QUB458773 RDX458773 RNT458773 RXP458773 SHL458773 SRH458773 TBD458773 TKZ458773 TUV458773 UER458773 UON458773 UYJ458773 VIF458773 VSB458773 WBX458773 WLT458773 WVP458773 H524309 JD524309 SZ524309 ACV524309 AMR524309 AWN524309 BGJ524309 BQF524309 CAB524309 CJX524309 CTT524309 DDP524309 DNL524309 DXH524309 EHD524309 EQZ524309 FAV524309 FKR524309 FUN524309 GEJ524309 GOF524309 GYB524309 HHX524309 HRT524309 IBP524309 ILL524309 IVH524309 JFD524309 JOZ524309 JYV524309 KIR524309 KSN524309 LCJ524309 LMF524309 LWB524309 MFX524309 MPT524309 MZP524309 NJL524309 NTH524309 ODD524309 OMZ524309 OWV524309 PGR524309 PQN524309 QAJ524309 QKF524309 QUB524309 RDX524309 RNT524309 RXP524309 SHL524309 SRH524309 TBD524309 TKZ524309 TUV524309 UER524309 UON524309 UYJ524309 VIF524309 VSB524309 WBX524309 WLT524309 WVP524309 H589845 JD589845 SZ589845 ACV589845 AMR589845 AWN589845 BGJ589845 BQF589845 CAB589845 CJX589845 CTT589845 DDP589845 DNL589845 DXH589845 EHD589845 EQZ589845 FAV589845 FKR589845 FUN589845 GEJ589845 GOF589845 GYB589845 HHX589845 HRT589845 IBP589845 ILL589845 IVH589845 JFD589845 JOZ589845 JYV589845 KIR589845 KSN589845 LCJ589845 LMF589845 LWB589845 MFX589845 MPT589845 MZP589845 NJL589845 NTH589845 ODD589845 OMZ589845 OWV589845 PGR589845 PQN589845 QAJ589845 QKF589845 QUB589845 RDX589845 RNT589845 RXP589845 SHL589845 SRH589845 TBD589845 TKZ589845 TUV589845 UER589845 UON589845 UYJ589845 VIF589845 VSB589845 WBX589845 WLT589845 WVP589845 H655381 JD655381 SZ655381 ACV655381 AMR655381 AWN655381 BGJ655381 BQF655381 CAB655381 CJX655381 CTT655381 DDP655381 DNL655381 DXH655381 EHD655381 EQZ655381 FAV655381 FKR655381 FUN655381 GEJ655381 GOF655381 GYB655381 HHX655381 HRT655381 IBP655381 ILL655381 IVH655381 JFD655381 JOZ655381 JYV655381 KIR655381 KSN655381 LCJ655381 LMF655381 LWB655381 MFX655381 MPT655381 MZP655381 NJL655381 NTH655381 ODD655381 OMZ655381 OWV655381 PGR655381 PQN655381 QAJ655381 QKF655381 QUB655381 RDX655381 RNT655381 RXP655381 SHL655381 SRH655381 TBD655381 TKZ655381 TUV655381 UER655381 UON655381 UYJ655381 VIF655381 VSB655381 WBX655381 WLT655381 WVP655381 H720917 JD720917 SZ720917 ACV720917 AMR720917 AWN720917 BGJ720917 BQF720917 CAB720917 CJX720917 CTT720917 DDP720917 DNL720917 DXH720917 EHD720917 EQZ720917 FAV720917 FKR720917 FUN720917 GEJ720917 GOF720917 GYB720917 HHX720917 HRT720917 IBP720917 ILL720917 IVH720917 JFD720917 JOZ720917 JYV720917 KIR720917 KSN720917 LCJ720917 LMF720917 LWB720917 MFX720917 MPT720917 MZP720917 NJL720917 NTH720917 ODD720917 OMZ720917 OWV720917 PGR720917 PQN720917 QAJ720917 QKF720917 QUB720917 RDX720917 RNT720917 RXP720917 SHL720917 SRH720917 TBD720917 TKZ720917 TUV720917 UER720917 UON720917 UYJ720917 VIF720917 VSB720917 WBX720917 WLT720917 WVP720917 H786453 JD786453 SZ786453 ACV786453 AMR786453 AWN786453 BGJ786453 BQF786453 CAB786453 CJX786453 CTT786453 DDP786453 DNL786453 DXH786453 EHD786453 EQZ786453 FAV786453 FKR786453 FUN786453 GEJ786453 GOF786453 GYB786453 HHX786453 HRT786453 IBP786453 ILL786453 IVH786453 JFD786453 JOZ786453 JYV786453 KIR786453 KSN786453 LCJ786453 LMF786453 LWB786453 MFX786453 MPT786453 MZP786453 NJL786453 NTH786453 ODD786453 OMZ786453 OWV786453 PGR786453 PQN786453 QAJ786453 QKF786453 QUB786453 RDX786453 RNT786453 RXP786453 SHL786453 SRH786453 TBD786453 TKZ786453 TUV786453 UER786453 UON786453 UYJ786453 VIF786453 VSB786453 WBX786453 WLT786453 WVP786453 H851989 JD851989 SZ851989 ACV851989 AMR851989 AWN851989 BGJ851989 BQF851989 CAB851989 CJX851989 CTT851989 DDP851989 DNL851989 DXH851989 EHD851989 EQZ851989 FAV851989 FKR851989 FUN851989 GEJ851989 GOF851989 GYB851989 HHX851989 HRT851989 IBP851989 ILL851989 IVH851989 JFD851989 JOZ851989 JYV851989 KIR851989 KSN851989 LCJ851989 LMF851989 LWB851989 MFX851989 MPT851989 MZP851989 NJL851989 NTH851989 ODD851989 OMZ851989 OWV851989 PGR851989 PQN851989 QAJ851989 QKF851989 QUB851989 RDX851989 RNT851989 RXP851989 SHL851989 SRH851989 TBD851989 TKZ851989 TUV851989 UER851989 UON851989 UYJ851989 VIF851989 VSB851989 WBX851989 WLT851989 WVP851989 H917525 JD917525 SZ917525 ACV917525 AMR917525 AWN917525 BGJ917525 BQF917525 CAB917525 CJX917525 CTT917525 DDP917525 DNL917525 DXH917525 EHD917525 EQZ917525 FAV917525 FKR917525 FUN917525 GEJ917525 GOF917525 GYB917525 HHX917525 HRT917525 IBP917525 ILL917525 IVH917525 JFD917525 JOZ917525 JYV917525 KIR917525 KSN917525 LCJ917525 LMF917525 LWB917525 MFX917525 MPT917525 MZP917525 NJL917525 NTH917525 ODD917525 OMZ917525 OWV917525 PGR917525 PQN917525 QAJ917525 QKF917525 QUB917525 RDX917525 RNT917525 RXP917525 SHL917525 SRH917525 TBD917525 TKZ917525 TUV917525 UER917525 UON917525 UYJ917525 VIF917525 VSB917525 WBX917525 WLT917525 WVP917525 H983061 JD983061 SZ983061 ACV983061 AMR983061 AWN983061 BGJ983061 BQF983061 CAB983061 CJX983061 CTT983061 DDP983061 DNL983061 DXH983061 EHD983061 EQZ983061 FAV983061 FKR983061 FUN983061 GEJ983061 GOF983061 GYB983061 HHX983061 HRT983061 IBP983061 ILL983061 IVH983061 JFD983061 JOZ983061 JYV983061 KIR983061 KSN983061 LCJ983061 LMF983061 LWB983061 MFX983061 MPT983061 MZP983061 NJL983061 NTH983061 ODD983061 OMZ983061 OWV983061 PGR983061 PQN983061 QAJ983061 QKF983061 QUB983061 RDX983061 RNT983061 RXP983061 SHL983061 SRH983061 TBD983061 TKZ983061 TUV983061 UER983061 UON983061 UYJ983061 VIF983061 VSB983061 WBX983061 WLT983061 WVP983061 WLT983066 JD25 SZ25 ACV25 AMR25 AWN25 BGJ25 BQF25 CAB25 CJX25 CTT25 DDP25 DNL25 DXH25 EHD25 EQZ25 FAV25 FKR25 FUN25 GEJ25 GOF25 GYB25 HHX25 HRT25 IBP25 ILL25 IVH25 JFD25 JOZ25 JYV25 KIR25 KSN25 LCJ25 LMF25 LWB25 MFX25 MPT25 MZP25 NJL25 NTH25 ODD25 OMZ25 OWV25 PGR25 PQN25 QAJ25 QKF25 QUB25 RDX25 RNT25 RXP25 SHL25 SRH25 TBD25 TKZ25 TUV25 UER25 UON25 UYJ25 VIF25 VSB25 WBX25 WLT25 WVP25 H65562 JD65562 SZ65562 ACV65562 AMR65562 AWN65562 BGJ65562 BQF65562 CAB65562 CJX65562 CTT65562 DDP65562 DNL65562 DXH65562 EHD65562 EQZ65562 FAV65562 FKR65562 FUN65562 GEJ65562 GOF65562 GYB65562 HHX65562 HRT65562 IBP65562 ILL65562 IVH65562 JFD65562 JOZ65562 JYV65562 KIR65562 KSN65562 LCJ65562 LMF65562 LWB65562 MFX65562 MPT65562 MZP65562 NJL65562 NTH65562 ODD65562 OMZ65562 OWV65562 PGR65562 PQN65562 QAJ65562 QKF65562 QUB65562 RDX65562 RNT65562 RXP65562 SHL65562 SRH65562 TBD65562 TKZ65562 TUV65562 UER65562 UON65562 UYJ65562 VIF65562 VSB65562 WBX65562 WLT65562 WVP65562 H131098 JD131098 SZ131098 ACV131098 AMR131098 AWN131098 BGJ131098 BQF131098 CAB131098 CJX131098 CTT131098 DDP131098 DNL131098 DXH131098 EHD131098 EQZ131098 FAV131098 FKR131098 FUN131098 GEJ131098 GOF131098 GYB131098 HHX131098 HRT131098 IBP131098 ILL131098 IVH131098 JFD131098 JOZ131098 JYV131098 KIR131098 KSN131098 LCJ131098 LMF131098 LWB131098 MFX131098 MPT131098 MZP131098 NJL131098 NTH131098 ODD131098 OMZ131098 OWV131098 PGR131098 PQN131098 QAJ131098 QKF131098 QUB131098 RDX131098 RNT131098 RXP131098 SHL131098 SRH131098 TBD131098 TKZ131098 TUV131098 UER131098 UON131098 UYJ131098 VIF131098 VSB131098 WBX131098 WLT131098 WVP131098 H196634 JD196634 SZ196634 ACV196634 AMR196634 AWN196634 BGJ196634 BQF196634 CAB196634 CJX196634 CTT196634 DDP196634 DNL196634 DXH196634 EHD196634 EQZ196634 FAV196634 FKR196634 FUN196634 GEJ196634 GOF196634 GYB196634 HHX196634 HRT196634 IBP196634 ILL196634 IVH196634 JFD196634 JOZ196634 JYV196634 KIR196634 KSN196634 LCJ196634 LMF196634 LWB196634 MFX196634 MPT196634 MZP196634 NJL196634 NTH196634 ODD196634 OMZ196634 OWV196634 PGR196634 PQN196634 QAJ196634 QKF196634 QUB196634 RDX196634 RNT196634 RXP196634 SHL196634 SRH196634 TBD196634 TKZ196634 TUV196634 UER196634 UON196634 UYJ196634 VIF196634 VSB196634 WBX196634 WLT196634 WVP196634 H262170 JD262170 SZ262170 ACV262170 AMR262170 AWN262170 BGJ262170 BQF262170 CAB262170 CJX262170 CTT262170 DDP262170 DNL262170 DXH262170 EHD262170 EQZ262170 FAV262170 FKR262170 FUN262170 GEJ262170 GOF262170 GYB262170 HHX262170 HRT262170 IBP262170 ILL262170 IVH262170 JFD262170 JOZ262170 JYV262170 KIR262170 KSN262170 LCJ262170 LMF262170 LWB262170 MFX262170 MPT262170 MZP262170 NJL262170 NTH262170 ODD262170 OMZ262170 OWV262170 PGR262170 PQN262170 QAJ262170 QKF262170 QUB262170 RDX262170 RNT262170 RXP262170 SHL262170 SRH262170 TBD262170 TKZ262170 TUV262170 UER262170 UON262170 UYJ262170 VIF262170 VSB262170 WBX262170 WLT262170 WVP262170 H327706 JD327706 SZ327706 ACV327706 AMR327706 AWN327706 BGJ327706 BQF327706 CAB327706 CJX327706 CTT327706 DDP327706 DNL327706 DXH327706 EHD327706 EQZ327706 FAV327706 FKR327706 FUN327706 GEJ327706 GOF327706 GYB327706 HHX327706 HRT327706 IBP327706 ILL327706 IVH327706 JFD327706 JOZ327706 JYV327706 KIR327706 KSN327706 LCJ327706 LMF327706 LWB327706 MFX327706 MPT327706 MZP327706 NJL327706 NTH327706 ODD327706 OMZ327706 OWV327706 PGR327706 PQN327706 QAJ327706 QKF327706 QUB327706 RDX327706 RNT327706 RXP327706 SHL327706 SRH327706 TBD327706 TKZ327706 TUV327706 UER327706 UON327706 UYJ327706 VIF327706 VSB327706 WBX327706 WLT327706 WVP327706 H393242 JD393242 SZ393242 ACV393242 AMR393242 AWN393242 BGJ393242 BQF393242 CAB393242 CJX393242 CTT393242 DDP393242 DNL393242 DXH393242 EHD393242 EQZ393242 FAV393242 FKR393242 FUN393242 GEJ393242 GOF393242 GYB393242 HHX393242 HRT393242 IBP393242 ILL393242 IVH393242 JFD393242 JOZ393242 JYV393242 KIR393242 KSN393242 LCJ393242 LMF393242 LWB393242 MFX393242 MPT393242 MZP393242 NJL393242 NTH393242 ODD393242 OMZ393242 OWV393242 PGR393242 PQN393242 QAJ393242 QKF393242 QUB393242 RDX393242 RNT393242 RXP393242 SHL393242 SRH393242 TBD393242 TKZ393242 TUV393242 UER393242 UON393242 UYJ393242 VIF393242 VSB393242 WBX393242 WLT393242 WVP393242 H458778 JD458778 SZ458778 ACV458778 AMR458778 AWN458778 BGJ458778 BQF458778 CAB458778 CJX458778 CTT458778 DDP458778 DNL458778 DXH458778 EHD458778 EQZ458778 FAV458778 FKR458778 FUN458778 GEJ458778 GOF458778 GYB458778 HHX458778 HRT458778 IBP458778 ILL458778 IVH458778 JFD458778 JOZ458778 JYV458778 KIR458778 KSN458778 LCJ458778 LMF458778 LWB458778 MFX458778 MPT458778 MZP458778 NJL458778 NTH458778 ODD458778 OMZ458778 OWV458778 PGR458778 PQN458778 QAJ458778 QKF458778 QUB458778 RDX458778 RNT458778 RXP458778 SHL458778 SRH458778 TBD458778 TKZ458778 TUV458778 UER458778 UON458778 UYJ458778 VIF458778 VSB458778 WBX458778 WLT458778 WVP458778 H524314 JD524314 SZ524314 ACV524314 AMR524314 AWN524314 BGJ524314 BQF524314 CAB524314 CJX524314 CTT524314 DDP524314 DNL524314 DXH524314 EHD524314 EQZ524314 FAV524314 FKR524314 FUN524314 GEJ524314 GOF524314 GYB524314 HHX524314 HRT524314 IBP524314 ILL524314 IVH524314 JFD524314 JOZ524314 JYV524314 KIR524314 KSN524314 LCJ524314 LMF524314 LWB524314 MFX524314 MPT524314 MZP524314 NJL524314 NTH524314 ODD524314 OMZ524314 OWV524314 PGR524314 PQN524314 QAJ524314 QKF524314 QUB524314 RDX524314 RNT524314 RXP524314 SHL524314 SRH524314 TBD524314 TKZ524314 TUV524314 UER524314 UON524314 UYJ524314 VIF524314 VSB524314 WBX524314 WLT524314 WVP524314 H589850 JD589850 SZ589850 ACV589850 AMR589850 AWN589850 BGJ589850 BQF589850 CAB589850 CJX589850 CTT589850 DDP589850 DNL589850 DXH589850 EHD589850 EQZ589850 FAV589850 FKR589850 FUN589850 GEJ589850 GOF589850 GYB589850 HHX589850 HRT589850 IBP589850 ILL589850 IVH589850 JFD589850 JOZ589850 JYV589850 KIR589850 KSN589850 LCJ589850 LMF589850 LWB589850 MFX589850 MPT589850 MZP589850 NJL589850 NTH589850 ODD589850 OMZ589850 OWV589850 PGR589850 PQN589850 QAJ589850 QKF589850 QUB589850 RDX589850 RNT589850 RXP589850 SHL589850 SRH589850 TBD589850 TKZ589850 TUV589850 UER589850 UON589850 UYJ589850 VIF589850 VSB589850 WBX589850 WLT589850 WVP589850 H655386 JD655386 SZ655386 ACV655386 AMR655386 AWN655386 BGJ655386 BQF655386 CAB655386 CJX655386 CTT655386 DDP655386 DNL655386 DXH655386 EHD655386 EQZ655386 FAV655386 FKR655386 FUN655386 GEJ655386 GOF655386 GYB655386 HHX655386 HRT655386 IBP655386 ILL655386 IVH655386 JFD655386 JOZ655386 JYV655386 KIR655386 KSN655386 LCJ655386 LMF655386 LWB655386 MFX655386 MPT655386 MZP655386 NJL655386 NTH655386 ODD655386 OMZ655386 OWV655386 PGR655386 PQN655386 QAJ655386 QKF655386 QUB655386 RDX655386 RNT655386 RXP655386 SHL655386 SRH655386 TBD655386 TKZ655386 TUV655386 UER655386 UON655386 UYJ655386 VIF655386 VSB655386 WBX655386 WLT655386 WVP655386 H720922 JD720922 SZ720922 ACV720922 AMR720922 AWN720922 BGJ720922 BQF720922 CAB720922 CJX720922 CTT720922 DDP720922 DNL720922 DXH720922 EHD720922 EQZ720922 FAV720922 FKR720922 FUN720922 GEJ720922 GOF720922 GYB720922 HHX720922 HRT720922 IBP720922 ILL720922 IVH720922 JFD720922 JOZ720922 JYV720922 KIR720922 KSN720922 LCJ720922 LMF720922 LWB720922 MFX720922 MPT720922 MZP720922 NJL720922 NTH720922 ODD720922 OMZ720922 OWV720922 PGR720922 PQN720922 QAJ720922 QKF720922 QUB720922 RDX720922 RNT720922 RXP720922 SHL720922 SRH720922 TBD720922 TKZ720922 TUV720922 UER720922 UON720922 UYJ720922 VIF720922 VSB720922 WBX720922 WLT720922 WVP720922 H786458 JD786458 SZ786458 ACV786458 AMR786458 AWN786458 BGJ786458 BQF786458 CAB786458 CJX786458 CTT786458 DDP786458 DNL786458 DXH786458 EHD786458 EQZ786458 FAV786458 FKR786458 FUN786458 GEJ786458 GOF786458 GYB786458 HHX786458 HRT786458 IBP786458 ILL786458 IVH786458 JFD786458 JOZ786458 JYV786458 KIR786458 KSN786458 LCJ786458 LMF786458 LWB786458 MFX786458 MPT786458 MZP786458 NJL786458 NTH786458 ODD786458 OMZ786458 OWV786458 PGR786458 PQN786458 QAJ786458 QKF786458 QUB786458 RDX786458 RNT786458 RXP786458 SHL786458 SRH786458 TBD786458 TKZ786458 TUV786458 UER786458 UON786458 UYJ786458 VIF786458 VSB786458 WBX786458 WLT786458 WVP786458 H851994 JD851994 SZ851994 ACV851994 AMR851994 AWN851994 BGJ851994 BQF851994 CAB851994 CJX851994 CTT851994 DDP851994 DNL851994 DXH851994 EHD851994 EQZ851994 FAV851994 FKR851994 FUN851994 GEJ851994 GOF851994 GYB851994 HHX851994 HRT851994 IBP851994 ILL851994 IVH851994 JFD851994 JOZ851994 JYV851994 KIR851994 KSN851994 LCJ851994 LMF851994 LWB851994 MFX851994 MPT851994 MZP851994 NJL851994 NTH851994 ODD851994 OMZ851994 OWV851994 PGR851994 PQN851994 QAJ851994 QKF851994 QUB851994 RDX851994 RNT851994 RXP851994 SHL851994 SRH851994 TBD851994 TKZ851994 TUV851994 UER851994 UON851994 UYJ851994 VIF851994 VSB851994 WBX851994 WLT851994 WVP851994 H917530 JD917530 SZ917530 ACV917530 AMR917530 AWN917530 BGJ917530 BQF917530 CAB917530 CJX917530 CTT917530 DDP917530 DNL917530 DXH917530 EHD917530 EQZ917530 FAV917530 FKR917530 FUN917530 GEJ917530 GOF917530 GYB917530 HHX917530 HRT917530 IBP917530 ILL917530 IVH917530 JFD917530 JOZ917530 JYV917530 KIR917530 KSN917530 LCJ917530 LMF917530 LWB917530 MFX917530 MPT917530 MZP917530 NJL917530 NTH917530 ODD917530 OMZ917530 OWV917530 PGR917530 PQN917530 QAJ917530 QKF917530 QUB917530 RDX917530 RNT917530 RXP917530 SHL917530 SRH917530 TBD917530 TKZ917530 TUV917530 UER917530 UON917530 UYJ917530 VIF917530 VSB917530 WBX917530 WLT917530 WVP917530 H983066 JD983066 SZ983066 ACV983066 AMR983066 AWN983066 BGJ983066 BQF983066 CAB983066 CJX983066 CTT983066 DDP983066 DNL983066 DXH983066 EHD983066 EQZ983066 FAV983066 FKR983066 FUN983066 GEJ983066 GOF983066 GYB983066 HHX983066 HRT983066 IBP983066 ILL983066 IVH983066 JFD983066 JOZ983066 JYV983066 KIR983066 KSN983066 LCJ983066 LMF983066 LWB983066 MFX983066 MPT983066 MZP983066 NJL983066 NTH983066 ODD983066 OMZ983066 OWV983066 PGR983066 PQN983066 QAJ983066 QKF983066 QUB983066 RDX983066 RNT983066 RXP983066 SHL983066 SRH983066 TBD983066 TKZ983066 TUV983066 UER983066 UON983066 UYJ983066 VIF983066 VSB983066 WBX983066" xr:uid="{CB456684-8E64-4D0B-B426-A5DB1414333D}">
      <formula1>$B$53:$B$83</formula1>
    </dataValidation>
    <dataValidation type="list" allowBlank="1" showInputMessage="1" sqref="H19:I19 H25:I25" xr:uid="{86F6CEF1-016C-49D1-9020-102971D9E423}">
      <formula1>$B$52:$B$83</formula1>
    </dataValidation>
  </dataValidations>
  <hyperlinks>
    <hyperlink ref="Q31" r:id="rId1" display="EEM Website" xr:uid="{EBAA0337-EFB5-414E-86DE-97D48E46B26A}"/>
    <hyperlink ref="Q31:U34" r:id="rId2" display="visit MBCM Web page for the latest update factors" xr:uid="{CB58DDC0-4382-46D2-BCB1-B86690189B57}"/>
  </hyperlinks>
  <printOptions horizontalCentered="1"/>
  <pageMargins left="0.78740157480314965" right="0.74803149606299213" top="0.98425196850393704" bottom="0.98425196850393704" header="0.51181102362204722" footer="0.51181102362204722"/>
  <pageSetup paperSize="9" scale="93" orientation="portrait" r:id="rId3"/>
  <headerFooter scaleWithDoc="0" alignWithMargins="0">
    <oddHeader xml:space="preserve">&amp;L&amp;"-,Regular"&amp;8&amp;F&amp;R&amp;"-,Regular"&amp;8&amp;A
___________________________________________________________________________________________________
</oddHeader>
    <oddFooter>&amp;L&amp;"-,Regular"&amp;8___________________________________________________________________________________________________
NZ Transport Agency’s Economic evaluation manual 
Effective from Jul 2013</oddFooter>
  </headerFooter>
  <legacyDrawing r:id="rId4"/>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5437F8-6C61-4CA1-9A18-8BC4C052428C}">
  <sheetPr>
    <pageSetUpPr fitToPage="1"/>
  </sheetPr>
  <dimension ref="A1:Z107"/>
  <sheetViews>
    <sheetView topLeftCell="A2" zoomScaleNormal="100" workbookViewId="0"/>
  </sheetViews>
  <sheetFormatPr defaultColWidth="7.75" defaultRowHeight="12.75"/>
  <cols>
    <col min="1" max="1" width="3.75" style="191" customWidth="1"/>
    <col min="2" max="2" width="5" style="191" customWidth="1"/>
    <col min="3" max="4" width="18.125" style="191" customWidth="1"/>
    <col min="5" max="6" width="17.5" style="191" customWidth="1"/>
    <col min="7" max="7" width="2.875" style="191" customWidth="1"/>
    <col min="8" max="256" width="7.75" style="191"/>
    <col min="257" max="257" width="3.75" style="191" customWidth="1"/>
    <col min="258" max="258" width="5" style="191" customWidth="1"/>
    <col min="259" max="260" width="18.125" style="191" customWidth="1"/>
    <col min="261" max="262" width="17.5" style="191" customWidth="1"/>
    <col min="263" max="263" width="2.875" style="191" customWidth="1"/>
    <col min="264" max="512" width="7.75" style="191"/>
    <col min="513" max="513" width="3.75" style="191" customWidth="1"/>
    <col min="514" max="514" width="5" style="191" customWidth="1"/>
    <col min="515" max="516" width="18.125" style="191" customWidth="1"/>
    <col min="517" max="518" width="17.5" style="191" customWidth="1"/>
    <col min="519" max="519" width="2.875" style="191" customWidth="1"/>
    <col min="520" max="768" width="7.75" style="191"/>
    <col min="769" max="769" width="3.75" style="191" customWidth="1"/>
    <col min="770" max="770" width="5" style="191" customWidth="1"/>
    <col min="771" max="772" width="18.125" style="191" customWidth="1"/>
    <col min="773" max="774" width="17.5" style="191" customWidth="1"/>
    <col min="775" max="775" width="2.875" style="191" customWidth="1"/>
    <col min="776" max="1024" width="7.75" style="191"/>
    <col min="1025" max="1025" width="3.75" style="191" customWidth="1"/>
    <col min="1026" max="1026" width="5" style="191" customWidth="1"/>
    <col min="1027" max="1028" width="18.125" style="191" customWidth="1"/>
    <col min="1029" max="1030" width="17.5" style="191" customWidth="1"/>
    <col min="1031" max="1031" width="2.875" style="191" customWidth="1"/>
    <col min="1032" max="1280" width="7.75" style="191"/>
    <col min="1281" max="1281" width="3.75" style="191" customWidth="1"/>
    <col min="1282" max="1282" width="5" style="191" customWidth="1"/>
    <col min="1283" max="1284" width="18.125" style="191" customWidth="1"/>
    <col min="1285" max="1286" width="17.5" style="191" customWidth="1"/>
    <col min="1287" max="1287" width="2.875" style="191" customWidth="1"/>
    <col min="1288" max="1536" width="7.75" style="191"/>
    <col min="1537" max="1537" width="3.75" style="191" customWidth="1"/>
    <col min="1538" max="1538" width="5" style="191" customWidth="1"/>
    <col min="1539" max="1540" width="18.125" style="191" customWidth="1"/>
    <col min="1541" max="1542" width="17.5" style="191" customWidth="1"/>
    <col min="1543" max="1543" width="2.875" style="191" customWidth="1"/>
    <col min="1544" max="1792" width="7.75" style="191"/>
    <col min="1793" max="1793" width="3.75" style="191" customWidth="1"/>
    <col min="1794" max="1794" width="5" style="191" customWidth="1"/>
    <col min="1795" max="1796" width="18.125" style="191" customWidth="1"/>
    <col min="1797" max="1798" width="17.5" style="191" customWidth="1"/>
    <col min="1799" max="1799" width="2.875" style="191" customWidth="1"/>
    <col min="1800" max="2048" width="7.75" style="191"/>
    <col min="2049" max="2049" width="3.75" style="191" customWidth="1"/>
    <col min="2050" max="2050" width="5" style="191" customWidth="1"/>
    <col min="2051" max="2052" width="18.125" style="191" customWidth="1"/>
    <col min="2053" max="2054" width="17.5" style="191" customWidth="1"/>
    <col min="2055" max="2055" width="2.875" style="191" customWidth="1"/>
    <col min="2056" max="2304" width="7.75" style="191"/>
    <col min="2305" max="2305" width="3.75" style="191" customWidth="1"/>
    <col min="2306" max="2306" width="5" style="191" customWidth="1"/>
    <col min="2307" max="2308" width="18.125" style="191" customWidth="1"/>
    <col min="2309" max="2310" width="17.5" style="191" customWidth="1"/>
    <col min="2311" max="2311" width="2.875" style="191" customWidth="1"/>
    <col min="2312" max="2560" width="7.75" style="191"/>
    <col min="2561" max="2561" width="3.75" style="191" customWidth="1"/>
    <col min="2562" max="2562" width="5" style="191" customWidth="1"/>
    <col min="2563" max="2564" width="18.125" style="191" customWidth="1"/>
    <col min="2565" max="2566" width="17.5" style="191" customWidth="1"/>
    <col min="2567" max="2567" width="2.875" style="191" customWidth="1"/>
    <col min="2568" max="2816" width="7.75" style="191"/>
    <col min="2817" max="2817" width="3.75" style="191" customWidth="1"/>
    <col min="2818" max="2818" width="5" style="191" customWidth="1"/>
    <col min="2819" max="2820" width="18.125" style="191" customWidth="1"/>
    <col min="2821" max="2822" width="17.5" style="191" customWidth="1"/>
    <col min="2823" max="2823" width="2.875" style="191" customWidth="1"/>
    <col min="2824" max="3072" width="7.75" style="191"/>
    <col min="3073" max="3073" width="3.75" style="191" customWidth="1"/>
    <col min="3074" max="3074" width="5" style="191" customWidth="1"/>
    <col min="3075" max="3076" width="18.125" style="191" customWidth="1"/>
    <col min="3077" max="3078" width="17.5" style="191" customWidth="1"/>
    <col min="3079" max="3079" width="2.875" style="191" customWidth="1"/>
    <col min="3080" max="3328" width="7.75" style="191"/>
    <col min="3329" max="3329" width="3.75" style="191" customWidth="1"/>
    <col min="3330" max="3330" width="5" style="191" customWidth="1"/>
    <col min="3331" max="3332" width="18.125" style="191" customWidth="1"/>
    <col min="3333" max="3334" width="17.5" style="191" customWidth="1"/>
    <col min="3335" max="3335" width="2.875" style="191" customWidth="1"/>
    <col min="3336" max="3584" width="7.75" style="191"/>
    <col min="3585" max="3585" width="3.75" style="191" customWidth="1"/>
    <col min="3586" max="3586" width="5" style="191" customWidth="1"/>
    <col min="3587" max="3588" width="18.125" style="191" customWidth="1"/>
    <col min="3589" max="3590" width="17.5" style="191" customWidth="1"/>
    <col min="3591" max="3591" width="2.875" style="191" customWidth="1"/>
    <col min="3592" max="3840" width="7.75" style="191"/>
    <col min="3841" max="3841" width="3.75" style="191" customWidth="1"/>
    <col min="3842" max="3842" width="5" style="191" customWidth="1"/>
    <col min="3843" max="3844" width="18.125" style="191" customWidth="1"/>
    <col min="3845" max="3846" width="17.5" style="191" customWidth="1"/>
    <col min="3847" max="3847" width="2.875" style="191" customWidth="1"/>
    <col min="3848" max="4096" width="7.75" style="191"/>
    <col min="4097" max="4097" width="3.75" style="191" customWidth="1"/>
    <col min="4098" max="4098" width="5" style="191" customWidth="1"/>
    <col min="4099" max="4100" width="18.125" style="191" customWidth="1"/>
    <col min="4101" max="4102" width="17.5" style="191" customWidth="1"/>
    <col min="4103" max="4103" width="2.875" style="191" customWidth="1"/>
    <col min="4104" max="4352" width="7.75" style="191"/>
    <col min="4353" max="4353" width="3.75" style="191" customWidth="1"/>
    <col min="4354" max="4354" width="5" style="191" customWidth="1"/>
    <col min="4355" max="4356" width="18.125" style="191" customWidth="1"/>
    <col min="4357" max="4358" width="17.5" style="191" customWidth="1"/>
    <col min="4359" max="4359" width="2.875" style="191" customWidth="1"/>
    <col min="4360" max="4608" width="7.75" style="191"/>
    <col min="4609" max="4609" width="3.75" style="191" customWidth="1"/>
    <col min="4610" max="4610" width="5" style="191" customWidth="1"/>
    <col min="4611" max="4612" width="18.125" style="191" customWidth="1"/>
    <col min="4613" max="4614" width="17.5" style="191" customWidth="1"/>
    <col min="4615" max="4615" width="2.875" style="191" customWidth="1"/>
    <col min="4616" max="4864" width="7.75" style="191"/>
    <col min="4865" max="4865" width="3.75" style="191" customWidth="1"/>
    <col min="4866" max="4866" width="5" style="191" customWidth="1"/>
    <col min="4867" max="4868" width="18.125" style="191" customWidth="1"/>
    <col min="4869" max="4870" width="17.5" style="191" customWidth="1"/>
    <col min="4871" max="4871" width="2.875" style="191" customWidth="1"/>
    <col min="4872" max="5120" width="7.75" style="191"/>
    <col min="5121" max="5121" width="3.75" style="191" customWidth="1"/>
    <col min="5122" max="5122" width="5" style="191" customWidth="1"/>
    <col min="5123" max="5124" width="18.125" style="191" customWidth="1"/>
    <col min="5125" max="5126" width="17.5" style="191" customWidth="1"/>
    <col min="5127" max="5127" width="2.875" style="191" customWidth="1"/>
    <col min="5128" max="5376" width="7.75" style="191"/>
    <col min="5377" max="5377" width="3.75" style="191" customWidth="1"/>
    <col min="5378" max="5378" width="5" style="191" customWidth="1"/>
    <col min="5379" max="5380" width="18.125" style="191" customWidth="1"/>
    <col min="5381" max="5382" width="17.5" style="191" customWidth="1"/>
    <col min="5383" max="5383" width="2.875" style="191" customWidth="1"/>
    <col min="5384" max="5632" width="7.75" style="191"/>
    <col min="5633" max="5633" width="3.75" style="191" customWidth="1"/>
    <col min="5634" max="5634" width="5" style="191" customWidth="1"/>
    <col min="5635" max="5636" width="18.125" style="191" customWidth="1"/>
    <col min="5637" max="5638" width="17.5" style="191" customWidth="1"/>
    <col min="5639" max="5639" width="2.875" style="191" customWidth="1"/>
    <col min="5640" max="5888" width="7.75" style="191"/>
    <col min="5889" max="5889" width="3.75" style="191" customWidth="1"/>
    <col min="5890" max="5890" width="5" style="191" customWidth="1"/>
    <col min="5891" max="5892" width="18.125" style="191" customWidth="1"/>
    <col min="5893" max="5894" width="17.5" style="191" customWidth="1"/>
    <col min="5895" max="5895" width="2.875" style="191" customWidth="1"/>
    <col min="5896" max="6144" width="7.75" style="191"/>
    <col min="6145" max="6145" width="3.75" style="191" customWidth="1"/>
    <col min="6146" max="6146" width="5" style="191" customWidth="1"/>
    <col min="6147" max="6148" width="18.125" style="191" customWidth="1"/>
    <col min="6149" max="6150" width="17.5" style="191" customWidth="1"/>
    <col min="6151" max="6151" width="2.875" style="191" customWidth="1"/>
    <col min="6152" max="6400" width="7.75" style="191"/>
    <col min="6401" max="6401" width="3.75" style="191" customWidth="1"/>
    <col min="6402" max="6402" width="5" style="191" customWidth="1"/>
    <col min="6403" max="6404" width="18.125" style="191" customWidth="1"/>
    <col min="6405" max="6406" width="17.5" style="191" customWidth="1"/>
    <col min="6407" max="6407" width="2.875" style="191" customWidth="1"/>
    <col min="6408" max="6656" width="7.75" style="191"/>
    <col min="6657" max="6657" width="3.75" style="191" customWidth="1"/>
    <col min="6658" max="6658" width="5" style="191" customWidth="1"/>
    <col min="6659" max="6660" width="18.125" style="191" customWidth="1"/>
    <col min="6661" max="6662" width="17.5" style="191" customWidth="1"/>
    <col min="6663" max="6663" width="2.875" style="191" customWidth="1"/>
    <col min="6664" max="6912" width="7.75" style="191"/>
    <col min="6913" max="6913" width="3.75" style="191" customWidth="1"/>
    <col min="6914" max="6914" width="5" style="191" customWidth="1"/>
    <col min="6915" max="6916" width="18.125" style="191" customWidth="1"/>
    <col min="6917" max="6918" width="17.5" style="191" customWidth="1"/>
    <col min="6919" max="6919" width="2.875" style="191" customWidth="1"/>
    <col min="6920" max="7168" width="7.75" style="191"/>
    <col min="7169" max="7169" width="3.75" style="191" customWidth="1"/>
    <col min="7170" max="7170" width="5" style="191" customWidth="1"/>
    <col min="7171" max="7172" width="18.125" style="191" customWidth="1"/>
    <col min="7173" max="7174" width="17.5" style="191" customWidth="1"/>
    <col min="7175" max="7175" width="2.875" style="191" customWidth="1"/>
    <col min="7176" max="7424" width="7.75" style="191"/>
    <col min="7425" max="7425" width="3.75" style="191" customWidth="1"/>
    <col min="7426" max="7426" width="5" style="191" customWidth="1"/>
    <col min="7427" max="7428" width="18.125" style="191" customWidth="1"/>
    <col min="7429" max="7430" width="17.5" style="191" customWidth="1"/>
    <col min="7431" max="7431" width="2.875" style="191" customWidth="1"/>
    <col min="7432" max="7680" width="7.75" style="191"/>
    <col min="7681" max="7681" width="3.75" style="191" customWidth="1"/>
    <col min="7682" max="7682" width="5" style="191" customWidth="1"/>
    <col min="7683" max="7684" width="18.125" style="191" customWidth="1"/>
    <col min="7685" max="7686" width="17.5" style="191" customWidth="1"/>
    <col min="7687" max="7687" width="2.875" style="191" customWidth="1"/>
    <col min="7688" max="7936" width="7.75" style="191"/>
    <col min="7937" max="7937" width="3.75" style="191" customWidth="1"/>
    <col min="7938" max="7938" width="5" style="191" customWidth="1"/>
    <col min="7939" max="7940" width="18.125" style="191" customWidth="1"/>
    <col min="7941" max="7942" width="17.5" style="191" customWidth="1"/>
    <col min="7943" max="7943" width="2.875" style="191" customWidth="1"/>
    <col min="7944" max="8192" width="7.75" style="191"/>
    <col min="8193" max="8193" width="3.75" style="191" customWidth="1"/>
    <col min="8194" max="8194" width="5" style="191" customWidth="1"/>
    <col min="8195" max="8196" width="18.125" style="191" customWidth="1"/>
    <col min="8197" max="8198" width="17.5" style="191" customWidth="1"/>
    <col min="8199" max="8199" width="2.875" style="191" customWidth="1"/>
    <col min="8200" max="8448" width="7.75" style="191"/>
    <col min="8449" max="8449" width="3.75" style="191" customWidth="1"/>
    <col min="8450" max="8450" width="5" style="191" customWidth="1"/>
    <col min="8451" max="8452" width="18.125" style="191" customWidth="1"/>
    <col min="8453" max="8454" width="17.5" style="191" customWidth="1"/>
    <col min="8455" max="8455" width="2.875" style="191" customWidth="1"/>
    <col min="8456" max="8704" width="7.75" style="191"/>
    <col min="8705" max="8705" width="3.75" style="191" customWidth="1"/>
    <col min="8706" max="8706" width="5" style="191" customWidth="1"/>
    <col min="8707" max="8708" width="18.125" style="191" customWidth="1"/>
    <col min="8709" max="8710" width="17.5" style="191" customWidth="1"/>
    <col min="8711" max="8711" width="2.875" style="191" customWidth="1"/>
    <col min="8712" max="8960" width="7.75" style="191"/>
    <col min="8961" max="8961" width="3.75" style="191" customWidth="1"/>
    <col min="8962" max="8962" width="5" style="191" customWidth="1"/>
    <col min="8963" max="8964" width="18.125" style="191" customWidth="1"/>
    <col min="8965" max="8966" width="17.5" style="191" customWidth="1"/>
    <col min="8967" max="8967" width="2.875" style="191" customWidth="1"/>
    <col min="8968" max="9216" width="7.75" style="191"/>
    <col min="9217" max="9217" width="3.75" style="191" customWidth="1"/>
    <col min="9218" max="9218" width="5" style="191" customWidth="1"/>
    <col min="9219" max="9220" width="18.125" style="191" customWidth="1"/>
    <col min="9221" max="9222" width="17.5" style="191" customWidth="1"/>
    <col min="9223" max="9223" width="2.875" style="191" customWidth="1"/>
    <col min="9224" max="9472" width="7.75" style="191"/>
    <col min="9473" max="9473" width="3.75" style="191" customWidth="1"/>
    <col min="9474" max="9474" width="5" style="191" customWidth="1"/>
    <col min="9475" max="9476" width="18.125" style="191" customWidth="1"/>
    <col min="9477" max="9478" width="17.5" style="191" customWidth="1"/>
    <col min="9479" max="9479" width="2.875" style="191" customWidth="1"/>
    <col min="9480" max="9728" width="7.75" style="191"/>
    <col min="9729" max="9729" width="3.75" style="191" customWidth="1"/>
    <col min="9730" max="9730" width="5" style="191" customWidth="1"/>
    <col min="9731" max="9732" width="18.125" style="191" customWidth="1"/>
    <col min="9733" max="9734" width="17.5" style="191" customWidth="1"/>
    <col min="9735" max="9735" width="2.875" style="191" customWidth="1"/>
    <col min="9736" max="9984" width="7.75" style="191"/>
    <col min="9985" max="9985" width="3.75" style="191" customWidth="1"/>
    <col min="9986" max="9986" width="5" style="191" customWidth="1"/>
    <col min="9987" max="9988" width="18.125" style="191" customWidth="1"/>
    <col min="9989" max="9990" width="17.5" style="191" customWidth="1"/>
    <col min="9991" max="9991" width="2.875" style="191" customWidth="1"/>
    <col min="9992" max="10240" width="7.75" style="191"/>
    <col min="10241" max="10241" width="3.75" style="191" customWidth="1"/>
    <col min="10242" max="10242" width="5" style="191" customWidth="1"/>
    <col min="10243" max="10244" width="18.125" style="191" customWidth="1"/>
    <col min="10245" max="10246" width="17.5" style="191" customWidth="1"/>
    <col min="10247" max="10247" width="2.875" style="191" customWidth="1"/>
    <col min="10248" max="10496" width="7.75" style="191"/>
    <col min="10497" max="10497" width="3.75" style="191" customWidth="1"/>
    <col min="10498" max="10498" width="5" style="191" customWidth="1"/>
    <col min="10499" max="10500" width="18.125" style="191" customWidth="1"/>
    <col min="10501" max="10502" width="17.5" style="191" customWidth="1"/>
    <col min="10503" max="10503" width="2.875" style="191" customWidth="1"/>
    <col min="10504" max="10752" width="7.75" style="191"/>
    <col min="10753" max="10753" width="3.75" style="191" customWidth="1"/>
    <col min="10754" max="10754" width="5" style="191" customWidth="1"/>
    <col min="10755" max="10756" width="18.125" style="191" customWidth="1"/>
    <col min="10757" max="10758" width="17.5" style="191" customWidth="1"/>
    <col min="10759" max="10759" width="2.875" style="191" customWidth="1"/>
    <col min="10760" max="11008" width="7.75" style="191"/>
    <col min="11009" max="11009" width="3.75" style="191" customWidth="1"/>
    <col min="11010" max="11010" width="5" style="191" customWidth="1"/>
    <col min="11011" max="11012" width="18.125" style="191" customWidth="1"/>
    <col min="11013" max="11014" width="17.5" style="191" customWidth="1"/>
    <col min="11015" max="11015" width="2.875" style="191" customWidth="1"/>
    <col min="11016" max="11264" width="7.75" style="191"/>
    <col min="11265" max="11265" width="3.75" style="191" customWidth="1"/>
    <col min="11266" max="11266" width="5" style="191" customWidth="1"/>
    <col min="11267" max="11268" width="18.125" style="191" customWidth="1"/>
    <col min="11269" max="11270" width="17.5" style="191" customWidth="1"/>
    <col min="11271" max="11271" width="2.875" style="191" customWidth="1"/>
    <col min="11272" max="11520" width="7.75" style="191"/>
    <col min="11521" max="11521" width="3.75" style="191" customWidth="1"/>
    <col min="11522" max="11522" width="5" style="191" customWidth="1"/>
    <col min="11523" max="11524" width="18.125" style="191" customWidth="1"/>
    <col min="11525" max="11526" width="17.5" style="191" customWidth="1"/>
    <col min="11527" max="11527" width="2.875" style="191" customWidth="1"/>
    <col min="11528" max="11776" width="7.75" style="191"/>
    <col min="11777" max="11777" width="3.75" style="191" customWidth="1"/>
    <col min="11778" max="11778" width="5" style="191" customWidth="1"/>
    <col min="11779" max="11780" width="18.125" style="191" customWidth="1"/>
    <col min="11781" max="11782" width="17.5" style="191" customWidth="1"/>
    <col min="11783" max="11783" width="2.875" style="191" customWidth="1"/>
    <col min="11784" max="12032" width="7.75" style="191"/>
    <col min="12033" max="12033" width="3.75" style="191" customWidth="1"/>
    <col min="12034" max="12034" width="5" style="191" customWidth="1"/>
    <col min="12035" max="12036" width="18.125" style="191" customWidth="1"/>
    <col min="12037" max="12038" width="17.5" style="191" customWidth="1"/>
    <col min="12039" max="12039" width="2.875" style="191" customWidth="1"/>
    <col min="12040" max="12288" width="7.75" style="191"/>
    <col min="12289" max="12289" width="3.75" style="191" customWidth="1"/>
    <col min="12290" max="12290" width="5" style="191" customWidth="1"/>
    <col min="12291" max="12292" width="18.125" style="191" customWidth="1"/>
    <col min="12293" max="12294" width="17.5" style="191" customWidth="1"/>
    <col min="12295" max="12295" width="2.875" style="191" customWidth="1"/>
    <col min="12296" max="12544" width="7.75" style="191"/>
    <col min="12545" max="12545" width="3.75" style="191" customWidth="1"/>
    <col min="12546" max="12546" width="5" style="191" customWidth="1"/>
    <col min="12547" max="12548" width="18.125" style="191" customWidth="1"/>
    <col min="12549" max="12550" width="17.5" style="191" customWidth="1"/>
    <col min="12551" max="12551" width="2.875" style="191" customWidth="1"/>
    <col min="12552" max="12800" width="7.75" style="191"/>
    <col min="12801" max="12801" width="3.75" style="191" customWidth="1"/>
    <col min="12802" max="12802" width="5" style="191" customWidth="1"/>
    <col min="12803" max="12804" width="18.125" style="191" customWidth="1"/>
    <col min="12805" max="12806" width="17.5" style="191" customWidth="1"/>
    <col min="12807" max="12807" width="2.875" style="191" customWidth="1"/>
    <col min="12808" max="13056" width="7.75" style="191"/>
    <col min="13057" max="13057" width="3.75" style="191" customWidth="1"/>
    <col min="13058" max="13058" width="5" style="191" customWidth="1"/>
    <col min="13059" max="13060" width="18.125" style="191" customWidth="1"/>
    <col min="13061" max="13062" width="17.5" style="191" customWidth="1"/>
    <col min="13063" max="13063" width="2.875" style="191" customWidth="1"/>
    <col min="13064" max="13312" width="7.75" style="191"/>
    <col min="13313" max="13313" width="3.75" style="191" customWidth="1"/>
    <col min="13314" max="13314" width="5" style="191" customWidth="1"/>
    <col min="13315" max="13316" width="18.125" style="191" customWidth="1"/>
    <col min="13317" max="13318" width="17.5" style="191" customWidth="1"/>
    <col min="13319" max="13319" width="2.875" style="191" customWidth="1"/>
    <col min="13320" max="13568" width="7.75" style="191"/>
    <col min="13569" max="13569" width="3.75" style="191" customWidth="1"/>
    <col min="13570" max="13570" width="5" style="191" customWidth="1"/>
    <col min="13571" max="13572" width="18.125" style="191" customWidth="1"/>
    <col min="13573" max="13574" width="17.5" style="191" customWidth="1"/>
    <col min="13575" max="13575" width="2.875" style="191" customWidth="1"/>
    <col min="13576" max="13824" width="7.75" style="191"/>
    <col min="13825" max="13825" width="3.75" style="191" customWidth="1"/>
    <col min="13826" max="13826" width="5" style="191" customWidth="1"/>
    <col min="13827" max="13828" width="18.125" style="191" customWidth="1"/>
    <col min="13829" max="13830" width="17.5" style="191" customWidth="1"/>
    <col min="13831" max="13831" width="2.875" style="191" customWidth="1"/>
    <col min="13832" max="14080" width="7.75" style="191"/>
    <col min="14081" max="14081" width="3.75" style="191" customWidth="1"/>
    <col min="14082" max="14082" width="5" style="191" customWidth="1"/>
    <col min="14083" max="14084" width="18.125" style="191" customWidth="1"/>
    <col min="14085" max="14086" width="17.5" style="191" customWidth="1"/>
    <col min="14087" max="14087" width="2.875" style="191" customWidth="1"/>
    <col min="14088" max="14336" width="7.75" style="191"/>
    <col min="14337" max="14337" width="3.75" style="191" customWidth="1"/>
    <col min="14338" max="14338" width="5" style="191" customWidth="1"/>
    <col min="14339" max="14340" width="18.125" style="191" customWidth="1"/>
    <col min="14341" max="14342" width="17.5" style="191" customWidth="1"/>
    <col min="14343" max="14343" width="2.875" style="191" customWidth="1"/>
    <col min="14344" max="14592" width="7.75" style="191"/>
    <col min="14593" max="14593" width="3.75" style="191" customWidth="1"/>
    <col min="14594" max="14594" width="5" style="191" customWidth="1"/>
    <col min="14595" max="14596" width="18.125" style="191" customWidth="1"/>
    <col min="14597" max="14598" width="17.5" style="191" customWidth="1"/>
    <col min="14599" max="14599" width="2.875" style="191" customWidth="1"/>
    <col min="14600" max="14848" width="7.75" style="191"/>
    <col min="14849" max="14849" width="3.75" style="191" customWidth="1"/>
    <col min="14850" max="14850" width="5" style="191" customWidth="1"/>
    <col min="14851" max="14852" width="18.125" style="191" customWidth="1"/>
    <col min="14853" max="14854" width="17.5" style="191" customWidth="1"/>
    <col min="14855" max="14855" width="2.875" style="191" customWidth="1"/>
    <col min="14856" max="15104" width="7.75" style="191"/>
    <col min="15105" max="15105" width="3.75" style="191" customWidth="1"/>
    <col min="15106" max="15106" width="5" style="191" customWidth="1"/>
    <col min="15107" max="15108" width="18.125" style="191" customWidth="1"/>
    <col min="15109" max="15110" width="17.5" style="191" customWidth="1"/>
    <col min="15111" max="15111" width="2.875" style="191" customWidth="1"/>
    <col min="15112" max="15360" width="7.75" style="191"/>
    <col min="15361" max="15361" width="3.75" style="191" customWidth="1"/>
    <col min="15362" max="15362" width="5" style="191" customWidth="1"/>
    <col min="15363" max="15364" width="18.125" style="191" customWidth="1"/>
    <col min="15365" max="15366" width="17.5" style="191" customWidth="1"/>
    <col min="15367" max="15367" width="2.875" style="191" customWidth="1"/>
    <col min="15368" max="15616" width="7.75" style="191"/>
    <col min="15617" max="15617" width="3.75" style="191" customWidth="1"/>
    <col min="15618" max="15618" width="5" style="191" customWidth="1"/>
    <col min="15619" max="15620" width="18.125" style="191" customWidth="1"/>
    <col min="15621" max="15622" width="17.5" style="191" customWidth="1"/>
    <col min="15623" max="15623" width="2.875" style="191" customWidth="1"/>
    <col min="15624" max="15872" width="7.75" style="191"/>
    <col min="15873" max="15873" width="3.75" style="191" customWidth="1"/>
    <col min="15874" max="15874" width="5" style="191" customWidth="1"/>
    <col min="15875" max="15876" width="18.125" style="191" customWidth="1"/>
    <col min="15877" max="15878" width="17.5" style="191" customWidth="1"/>
    <col min="15879" max="15879" width="2.875" style="191" customWidth="1"/>
    <col min="15880" max="16128" width="7.75" style="191"/>
    <col min="16129" max="16129" width="3.75" style="191" customWidth="1"/>
    <col min="16130" max="16130" width="5" style="191" customWidth="1"/>
    <col min="16131" max="16132" width="18.125" style="191" customWidth="1"/>
    <col min="16133" max="16134" width="17.5" style="191" customWidth="1"/>
    <col min="16135" max="16135" width="2.875" style="191" customWidth="1"/>
    <col min="16136" max="16384" width="7.75" style="191"/>
  </cols>
  <sheetData>
    <row r="1" spans="1:26" s="160" customFormat="1" ht="16.5" customHeight="1">
      <c r="H1" s="161" t="s">
        <v>374</v>
      </c>
    </row>
    <row r="2" spans="1:26" s="165" customFormat="1" ht="19.5" customHeight="1">
      <c r="A2" s="162" t="s">
        <v>375</v>
      </c>
      <c r="B2" s="161"/>
      <c r="C2" s="161"/>
      <c r="D2" s="161"/>
      <c r="E2" s="161"/>
      <c r="F2" s="302" t="str">
        <f>'SP9-1'!$H$2</f>
        <v>Spreadsheet released May 2025</v>
      </c>
      <c r="G2" s="161"/>
      <c r="H2" s="164" t="s">
        <v>376</v>
      </c>
      <c r="I2" s="161"/>
      <c r="J2" s="161"/>
      <c r="K2" s="161"/>
      <c r="L2" s="161"/>
      <c r="M2" s="161"/>
      <c r="N2" s="161"/>
      <c r="O2" s="161"/>
      <c r="P2" s="161"/>
      <c r="Q2" s="161"/>
      <c r="R2" s="161"/>
      <c r="S2" s="161"/>
      <c r="T2" s="161"/>
      <c r="U2" s="161"/>
      <c r="V2" s="161"/>
      <c r="W2" s="161"/>
      <c r="X2" s="161"/>
      <c r="Y2" s="161"/>
      <c r="Z2" s="161"/>
    </row>
    <row r="3" spans="1:26" s="160" customFormat="1" ht="11.25" customHeight="1">
      <c r="A3" s="166" t="s">
        <v>442</v>
      </c>
      <c r="B3" s="161"/>
      <c r="C3" s="161"/>
      <c r="D3" s="161"/>
      <c r="E3" s="161"/>
      <c r="F3" s="161"/>
      <c r="G3" s="161"/>
      <c r="H3" s="161"/>
      <c r="I3" s="161"/>
      <c r="J3" s="161"/>
      <c r="K3" s="161"/>
      <c r="L3" s="161"/>
      <c r="M3" s="161"/>
      <c r="N3" s="161"/>
      <c r="O3" s="161"/>
      <c r="P3" s="161"/>
      <c r="Q3" s="161"/>
      <c r="R3" s="161"/>
      <c r="S3" s="161"/>
      <c r="T3" s="161"/>
      <c r="U3" s="161"/>
      <c r="V3" s="161"/>
      <c r="W3" s="161"/>
      <c r="X3" s="161"/>
      <c r="Y3" s="161"/>
      <c r="Z3" s="161"/>
    </row>
    <row r="4" spans="1:26" s="165" customFormat="1" ht="13.5" customHeight="1">
      <c r="A4" s="162"/>
      <c r="B4" s="410" t="s">
        <v>443</v>
      </c>
      <c r="C4" s="410"/>
      <c r="D4" s="410"/>
      <c r="E4" s="410"/>
      <c r="F4" s="410"/>
      <c r="G4" s="410"/>
      <c r="H4" s="161"/>
      <c r="I4" s="161"/>
      <c r="J4" s="161"/>
      <c r="K4" s="161"/>
      <c r="L4" s="161"/>
      <c r="M4" s="161"/>
      <c r="N4" s="161"/>
      <c r="O4" s="161"/>
      <c r="P4" s="161"/>
      <c r="Q4" s="161"/>
      <c r="R4" s="161"/>
      <c r="S4" s="161"/>
      <c r="T4" s="161"/>
      <c r="U4" s="161"/>
      <c r="V4" s="161"/>
      <c r="W4" s="161"/>
      <c r="X4" s="161"/>
      <c r="Y4" s="161"/>
      <c r="Z4" s="161"/>
    </row>
    <row r="5" spans="1:26" s="160" customFormat="1" ht="11.25" customHeight="1">
      <c r="A5" s="167"/>
      <c r="B5" s="161"/>
      <c r="C5" s="161"/>
      <c r="D5" s="161"/>
      <c r="E5" s="161"/>
      <c r="F5" s="161"/>
      <c r="G5" s="161"/>
      <c r="H5" s="161"/>
      <c r="I5" s="161"/>
      <c r="J5" s="161"/>
      <c r="K5" s="161"/>
      <c r="L5" s="161"/>
      <c r="M5" s="161"/>
      <c r="N5" s="161"/>
      <c r="O5" s="161"/>
      <c r="P5" s="161"/>
      <c r="Q5" s="161"/>
      <c r="R5" s="161"/>
      <c r="S5" s="161"/>
      <c r="T5" s="161"/>
      <c r="U5" s="161"/>
      <c r="V5" s="161"/>
      <c r="W5" s="161"/>
      <c r="X5" s="161"/>
      <c r="Y5" s="161"/>
      <c r="Z5" s="161"/>
    </row>
    <row r="6" spans="1:26" s="161" customFormat="1" ht="3.75" customHeight="1">
      <c r="A6" s="253"/>
      <c r="B6" s="254"/>
      <c r="C6" s="254"/>
      <c r="D6" s="254"/>
      <c r="E6" s="254"/>
      <c r="F6" s="254"/>
      <c r="G6" s="254"/>
    </row>
    <row r="7" spans="1:26" s="189" customFormat="1" ht="33.75" customHeight="1">
      <c r="A7" s="227"/>
      <c r="B7" s="258" t="s">
        <v>444</v>
      </c>
      <c r="C7" s="258" t="s">
        <v>445</v>
      </c>
      <c r="D7" s="258" t="s">
        <v>446</v>
      </c>
      <c r="E7" s="258" t="s">
        <v>447</v>
      </c>
      <c r="F7" s="258" t="s">
        <v>448</v>
      </c>
      <c r="G7" s="253"/>
      <c r="H7" s="188"/>
      <c r="I7" s="188"/>
      <c r="J7" s="188"/>
      <c r="K7" s="188"/>
      <c r="L7" s="188"/>
      <c r="M7" s="188"/>
      <c r="N7" s="188"/>
      <c r="O7" s="188"/>
      <c r="P7" s="188"/>
      <c r="Q7" s="188"/>
      <c r="R7" s="188"/>
      <c r="S7" s="188"/>
      <c r="T7" s="188"/>
      <c r="U7" s="188"/>
      <c r="V7" s="188"/>
      <c r="W7" s="188"/>
      <c r="X7" s="188"/>
      <c r="Y7" s="188"/>
      <c r="Z7" s="188"/>
    </row>
    <row r="8" spans="1:26" s="189" customFormat="1" ht="15.75" customHeight="1">
      <c r="A8" s="227"/>
      <c r="B8" s="259">
        <v>1</v>
      </c>
      <c r="C8" s="260"/>
      <c r="D8" s="260"/>
      <c r="E8" s="261">
        <f>Tables!H19</f>
        <v>0.98039215686274506</v>
      </c>
      <c r="F8" s="262">
        <f>((C8+D8)*E8)</f>
        <v>0</v>
      </c>
      <c r="G8" s="253"/>
      <c r="H8" s="188"/>
      <c r="I8" s="188"/>
      <c r="J8" s="188"/>
      <c r="K8" s="188"/>
      <c r="L8" s="188"/>
      <c r="M8" s="188"/>
      <c r="N8" s="188"/>
      <c r="O8" s="188"/>
      <c r="P8" s="188"/>
      <c r="Q8" s="188"/>
      <c r="R8" s="188"/>
      <c r="S8" s="188"/>
      <c r="T8" s="188"/>
      <c r="U8" s="188"/>
      <c r="V8" s="188"/>
      <c r="W8" s="188"/>
      <c r="X8" s="188"/>
      <c r="Y8" s="188"/>
      <c r="Z8" s="188"/>
    </row>
    <row r="9" spans="1:26" s="189" customFormat="1" ht="15.75" customHeight="1">
      <c r="A9" s="227"/>
      <c r="B9" s="259" t="str">
        <f>IF(B8&lt;&gt;"n/a",IF(B8&lt;'SP9-1'!$H$21,(B8+1),"n/a"),"n/a")</f>
        <v>n/a</v>
      </c>
      <c r="C9" s="260"/>
      <c r="D9" s="260"/>
      <c r="E9" s="261">
        <f>Tables!H20</f>
        <v>0.96116878123798533</v>
      </c>
      <c r="F9" s="262">
        <f>((C9+D9)*E9)</f>
        <v>0</v>
      </c>
      <c r="G9" s="253"/>
      <c r="H9" s="188"/>
      <c r="I9" s="188"/>
      <c r="J9" s="188"/>
      <c r="K9" s="188"/>
      <c r="L9" s="188"/>
      <c r="M9" s="188"/>
      <c r="N9" s="188"/>
      <c r="O9" s="188"/>
      <c r="P9" s="188"/>
      <c r="Q9" s="188"/>
      <c r="R9" s="188"/>
      <c r="S9" s="188"/>
      <c r="T9" s="188"/>
      <c r="U9" s="188"/>
      <c r="V9" s="188"/>
      <c r="W9" s="188"/>
      <c r="X9" s="188"/>
      <c r="Y9" s="188"/>
      <c r="Z9" s="188"/>
    </row>
    <row r="10" spans="1:26" s="189" customFormat="1" ht="15.75" customHeight="1">
      <c r="A10" s="227"/>
      <c r="B10" s="259" t="str">
        <f>IF(B9&lt;&gt;"n/a",IF(B9&lt;'SP9-1'!$H$21,(B9+1),"n/a"),"n/a")</f>
        <v>n/a</v>
      </c>
      <c r="C10" s="260"/>
      <c r="D10" s="260"/>
      <c r="E10" s="261">
        <f>Tables!H21</f>
        <v>0.94232233454704462</v>
      </c>
      <c r="F10" s="262">
        <f>((C10+D10)*E10)</f>
        <v>0</v>
      </c>
      <c r="G10" s="253"/>
      <c r="H10" s="188"/>
      <c r="I10" s="188"/>
      <c r="J10" s="188"/>
      <c r="K10" s="188"/>
      <c r="L10" s="188"/>
      <c r="M10" s="188"/>
      <c r="N10" s="188"/>
      <c r="O10" s="188"/>
      <c r="P10" s="188"/>
      <c r="Q10" s="188"/>
      <c r="R10" s="188"/>
      <c r="S10" s="188"/>
      <c r="T10" s="188"/>
      <c r="U10" s="188"/>
      <c r="V10" s="188"/>
      <c r="W10" s="188"/>
      <c r="X10" s="188"/>
      <c r="Y10" s="188"/>
      <c r="Z10" s="188"/>
    </row>
    <row r="11" spans="1:26" s="189" customFormat="1" ht="15.75" customHeight="1">
      <c r="A11" s="227"/>
      <c r="B11" s="259" t="str">
        <f>IF(B10&lt;&gt;"n/a",IF(B10&lt;'SP9-1'!$H$21,(B10+1),"n/a"),"n/a")</f>
        <v>n/a</v>
      </c>
      <c r="C11" s="260"/>
      <c r="D11" s="260"/>
      <c r="E11" s="261">
        <f>Tables!H22</f>
        <v>0.92384542602651432</v>
      </c>
      <c r="F11" s="262">
        <f t="shared" ref="F11:F47" si="0">((C11+D11)*E11)</f>
        <v>0</v>
      </c>
      <c r="G11" s="253"/>
      <c r="H11" s="188"/>
      <c r="I11" s="188"/>
      <c r="J11" s="188"/>
      <c r="K11" s="188"/>
      <c r="L11" s="188"/>
      <c r="M11" s="188"/>
      <c r="N11" s="188"/>
      <c r="O11" s="188"/>
      <c r="P11" s="188"/>
      <c r="Q11" s="188"/>
      <c r="R11" s="188"/>
      <c r="S11" s="188"/>
      <c r="T11" s="188"/>
      <c r="U11" s="188"/>
      <c r="V11" s="188"/>
      <c r="W11" s="188"/>
      <c r="X11" s="188"/>
      <c r="Y11" s="188"/>
      <c r="Z11" s="188"/>
    </row>
    <row r="12" spans="1:26" s="189" customFormat="1" ht="15.75" customHeight="1">
      <c r="A12" s="227"/>
      <c r="B12" s="259" t="str">
        <f>IF(B11&lt;&gt;"n/a",IF(B11&lt;'SP9-1'!$H$21,(B11+1),"n/a"),"n/a")</f>
        <v>n/a</v>
      </c>
      <c r="C12" s="260"/>
      <c r="D12" s="260"/>
      <c r="E12" s="261">
        <f>Tables!H23</f>
        <v>0.90573080982991583</v>
      </c>
      <c r="F12" s="262">
        <f t="shared" si="0"/>
        <v>0</v>
      </c>
      <c r="G12" s="227"/>
      <c r="H12" s="188"/>
      <c r="I12" s="188"/>
      <c r="J12" s="188"/>
      <c r="K12" s="188"/>
      <c r="L12" s="188"/>
      <c r="M12" s="188"/>
      <c r="N12" s="188"/>
      <c r="O12" s="188"/>
      <c r="P12" s="188"/>
      <c r="Q12" s="188"/>
      <c r="R12" s="188"/>
      <c r="S12" s="188"/>
      <c r="T12" s="188"/>
      <c r="U12" s="188"/>
      <c r="V12" s="188"/>
      <c r="W12" s="188"/>
      <c r="X12" s="188"/>
      <c r="Y12" s="188"/>
      <c r="Z12" s="188"/>
    </row>
    <row r="13" spans="1:26" s="189" customFormat="1" ht="15.75" customHeight="1">
      <c r="A13" s="227"/>
      <c r="B13" s="259" t="str">
        <f>IF(B12&lt;&gt;"n/a",IF(B12&lt;'SP9-1'!$H$21,(B12+1),"n/a"),"n/a")</f>
        <v>n/a</v>
      </c>
      <c r="C13" s="260"/>
      <c r="D13" s="260"/>
      <c r="E13" s="261">
        <f>Tables!H24</f>
        <v>0.88797138218619198</v>
      </c>
      <c r="F13" s="262">
        <f t="shared" si="0"/>
        <v>0</v>
      </c>
      <c r="G13" s="257"/>
      <c r="H13" s="188"/>
      <c r="I13" s="188"/>
      <c r="J13" s="188"/>
      <c r="K13" s="188"/>
      <c r="L13" s="188"/>
      <c r="M13" s="188"/>
      <c r="N13" s="188"/>
      <c r="O13" s="188"/>
      <c r="P13" s="188"/>
      <c r="Q13" s="188"/>
      <c r="R13" s="188"/>
      <c r="S13" s="188"/>
      <c r="T13" s="188"/>
      <c r="U13" s="188"/>
      <c r="V13" s="188"/>
      <c r="W13" s="188"/>
      <c r="X13" s="188"/>
      <c r="Y13" s="188"/>
      <c r="Z13" s="188"/>
    </row>
    <row r="14" spans="1:26" s="189" customFormat="1" ht="15.75" customHeight="1">
      <c r="A14" s="253"/>
      <c r="B14" s="259" t="str">
        <f>IF(B13&lt;&gt;"n/a",IF(B13&lt;'SP9-1'!$H$21,(B13+1),"n/a"),"n/a")</f>
        <v>n/a</v>
      </c>
      <c r="C14" s="260"/>
      <c r="D14" s="260"/>
      <c r="E14" s="261">
        <f>Tables!H25</f>
        <v>0.87056017861391399</v>
      </c>
      <c r="F14" s="262">
        <f t="shared" si="0"/>
        <v>0</v>
      </c>
      <c r="G14" s="227"/>
      <c r="H14" s="188"/>
      <c r="I14" s="188"/>
      <c r="J14" s="188"/>
      <c r="K14" s="188"/>
      <c r="L14" s="188"/>
      <c r="M14" s="188"/>
      <c r="N14" s="188"/>
      <c r="O14" s="188"/>
      <c r="P14" s="188"/>
      <c r="Q14" s="188"/>
      <c r="R14" s="188"/>
      <c r="S14" s="188"/>
      <c r="T14" s="188"/>
      <c r="U14" s="188"/>
      <c r="V14" s="188"/>
      <c r="W14" s="188"/>
      <c r="X14" s="188"/>
      <c r="Y14" s="188"/>
      <c r="Z14" s="188"/>
    </row>
    <row r="15" spans="1:26" s="189" customFormat="1" ht="15.75" customHeight="1">
      <c r="A15" s="227"/>
      <c r="B15" s="259" t="str">
        <f>IF(B14&lt;&gt;"n/a",IF(B14&lt;'SP9-1'!$H$21,(B14+1),"n/a"),"n/a")</f>
        <v>n/a</v>
      </c>
      <c r="C15" s="260"/>
      <c r="D15" s="260"/>
      <c r="E15" s="261">
        <f>Tables!H26</f>
        <v>0.85349037119011162</v>
      </c>
      <c r="F15" s="262">
        <f t="shared" si="0"/>
        <v>0</v>
      </c>
      <c r="G15" s="253"/>
      <c r="H15" s="188"/>
      <c r="I15" s="188"/>
      <c r="J15" s="188"/>
      <c r="K15" s="188"/>
      <c r="L15" s="188"/>
      <c r="M15" s="188"/>
      <c r="N15" s="188"/>
      <c r="O15" s="188"/>
      <c r="P15" s="188"/>
      <c r="Q15" s="188"/>
      <c r="R15" s="188"/>
      <c r="S15" s="188"/>
      <c r="T15" s="188"/>
      <c r="U15" s="188"/>
      <c r="V15" s="188"/>
      <c r="W15" s="188"/>
      <c r="X15" s="188"/>
      <c r="Y15" s="188"/>
      <c r="Z15" s="188"/>
    </row>
    <row r="16" spans="1:26" s="189" customFormat="1" ht="15.75" customHeight="1">
      <c r="A16" s="227"/>
      <c r="B16" s="259" t="str">
        <f>IF(B15&lt;&gt;"n/a",IF(B15&lt;'SP9-1'!$H$21,(B15+1),"n/a"),"n/a")</f>
        <v>n/a</v>
      </c>
      <c r="C16" s="260"/>
      <c r="D16" s="260"/>
      <c r="E16" s="261">
        <f>Tables!H27</f>
        <v>0.83675526587265847</v>
      </c>
      <c r="F16" s="262">
        <f t="shared" si="0"/>
        <v>0</v>
      </c>
      <c r="G16" s="253"/>
      <c r="H16" s="188"/>
      <c r="I16" s="188"/>
      <c r="J16" s="188"/>
      <c r="K16" s="188"/>
      <c r="L16" s="188"/>
      <c r="M16" s="188"/>
      <c r="N16" s="188"/>
      <c r="O16" s="188"/>
      <c r="P16" s="188"/>
      <c r="Q16" s="188"/>
      <c r="R16" s="188"/>
      <c r="S16" s="188"/>
      <c r="T16" s="188"/>
      <c r="U16" s="188"/>
      <c r="V16" s="188"/>
      <c r="W16" s="188"/>
      <c r="X16" s="188"/>
      <c r="Y16" s="188"/>
      <c r="Z16" s="188"/>
    </row>
    <row r="17" spans="1:26" s="189" customFormat="1" ht="15.75" customHeight="1">
      <c r="A17" s="227"/>
      <c r="B17" s="259" t="str">
        <f>IF(B16&lt;&gt;"n/a",IF(B16&lt;'SP9-1'!$H$21,(B16+1),"n/a"),"n/a")</f>
        <v>n/a</v>
      </c>
      <c r="C17" s="260"/>
      <c r="D17" s="260"/>
      <c r="E17" s="261">
        <f>Tables!H28</f>
        <v>0.82034829987515534</v>
      </c>
      <c r="F17" s="262">
        <f t="shared" si="0"/>
        <v>0</v>
      </c>
      <c r="G17" s="253"/>
      <c r="H17" s="188"/>
      <c r="I17" s="188"/>
      <c r="J17" s="188"/>
      <c r="K17" s="188"/>
      <c r="L17" s="188"/>
      <c r="M17" s="188"/>
      <c r="N17" s="188"/>
      <c r="O17" s="188"/>
      <c r="P17" s="188"/>
      <c r="Q17" s="188"/>
      <c r="R17" s="188"/>
      <c r="S17" s="188"/>
      <c r="T17" s="188"/>
      <c r="U17" s="188"/>
      <c r="V17" s="188"/>
      <c r="W17" s="188"/>
      <c r="X17" s="188"/>
      <c r="Y17" s="188"/>
      <c r="Z17" s="188"/>
    </row>
    <row r="18" spans="1:26" s="189" customFormat="1" ht="15.75" customHeight="1">
      <c r="A18" s="227"/>
      <c r="B18" s="259" t="str">
        <f>IF(B17&lt;&gt;"n/a",IF(B17&lt;'SP9-1'!$H$21,(B17+1),"n/a"),"n/a")</f>
        <v>n/a</v>
      </c>
      <c r="C18" s="260"/>
      <c r="D18" s="260"/>
      <c r="E18" s="261">
        <f>Tables!H29</f>
        <v>0.80426303909328967</v>
      </c>
      <c r="F18" s="262">
        <f t="shared" si="0"/>
        <v>0</v>
      </c>
      <c r="G18" s="253"/>
      <c r="H18" s="188"/>
      <c r="I18" s="188"/>
      <c r="J18" s="188"/>
      <c r="K18" s="188"/>
      <c r="L18" s="188"/>
      <c r="M18" s="188"/>
      <c r="N18" s="188"/>
      <c r="O18" s="188"/>
      <c r="P18" s="188"/>
      <c r="Q18" s="188"/>
      <c r="R18" s="188"/>
      <c r="S18" s="188"/>
      <c r="T18" s="188"/>
      <c r="U18" s="188"/>
      <c r="V18" s="188"/>
      <c r="W18" s="188"/>
      <c r="X18" s="188"/>
      <c r="Y18" s="188"/>
      <c r="Z18" s="188"/>
    </row>
    <row r="19" spans="1:26" s="189" customFormat="1" ht="15.75" customHeight="1">
      <c r="A19" s="227"/>
      <c r="B19" s="259" t="str">
        <f>IF(B18&lt;&gt;"n/a",IF(B18&lt;'SP9-1'!$H$21,(B18+1),"n/a"),"n/a")</f>
        <v>n/a</v>
      </c>
      <c r="C19" s="260"/>
      <c r="D19" s="260"/>
      <c r="E19" s="261">
        <f>Tables!H30</f>
        <v>0.78849317558165644</v>
      </c>
      <c r="F19" s="262">
        <f t="shared" si="0"/>
        <v>0</v>
      </c>
      <c r="G19" s="227"/>
      <c r="H19" s="188"/>
      <c r="I19" s="188"/>
      <c r="J19" s="188"/>
      <c r="K19" s="188"/>
      <c r="L19" s="188"/>
      <c r="M19" s="188"/>
      <c r="N19" s="188"/>
      <c r="O19" s="188"/>
      <c r="P19" s="188"/>
      <c r="Q19" s="188"/>
      <c r="R19" s="188"/>
      <c r="S19" s="188"/>
      <c r="T19" s="188"/>
      <c r="U19" s="188"/>
      <c r="V19" s="188"/>
      <c r="W19" s="188"/>
      <c r="X19" s="188"/>
      <c r="Y19" s="188"/>
      <c r="Z19" s="188"/>
    </row>
    <row r="20" spans="1:26" s="189" customFormat="1" ht="15.75" customHeight="1">
      <c r="A20" s="227"/>
      <c r="B20" s="259" t="str">
        <f>IF(B19&lt;&gt;"n/a",IF(B19&lt;'SP9-1'!$H$21,(B19+1),"n/a"),"n/a")</f>
        <v>n/a</v>
      </c>
      <c r="C20" s="260"/>
      <c r="D20" s="260"/>
      <c r="E20" s="261">
        <f>Tables!H31</f>
        <v>0.77303252508005538</v>
      </c>
      <c r="F20" s="262">
        <f t="shared" si="0"/>
        <v>0</v>
      </c>
      <c r="G20" s="227"/>
      <c r="H20" s="188"/>
      <c r="I20" s="188"/>
      <c r="J20" s="188"/>
      <c r="K20" s="188"/>
      <c r="L20" s="188"/>
      <c r="M20" s="188"/>
      <c r="N20" s="188"/>
      <c r="O20" s="188"/>
      <c r="P20" s="188"/>
      <c r="Q20" s="188"/>
      <c r="R20" s="188"/>
      <c r="S20" s="188"/>
      <c r="T20" s="188"/>
      <c r="U20" s="188"/>
      <c r="V20" s="188"/>
      <c r="W20" s="188"/>
      <c r="X20" s="188"/>
      <c r="Y20" s="188"/>
      <c r="Z20" s="188"/>
    </row>
    <row r="21" spans="1:26" s="189" customFormat="1" ht="15.75" customHeight="1">
      <c r="A21" s="227"/>
      <c r="B21" s="259" t="str">
        <f>IF(B20&lt;&gt;"n/a",IF(B20&lt;'SP9-1'!$H$21,(B20+1),"n/a"),"n/a")</f>
        <v>n/a</v>
      </c>
      <c r="C21" s="260"/>
      <c r="D21" s="260"/>
      <c r="E21" s="261">
        <f>Tables!H32</f>
        <v>0.75787502458828948</v>
      </c>
      <c r="F21" s="262">
        <f t="shared" si="0"/>
        <v>0</v>
      </c>
      <c r="G21" s="253"/>
      <c r="H21" s="188"/>
      <c r="I21" s="188"/>
      <c r="J21" s="188"/>
      <c r="K21" s="188"/>
      <c r="L21" s="188"/>
      <c r="M21" s="188"/>
      <c r="N21" s="188"/>
      <c r="O21" s="188"/>
      <c r="P21" s="188"/>
      <c r="Q21" s="188"/>
      <c r="R21" s="188"/>
      <c r="S21" s="188"/>
      <c r="T21" s="188"/>
      <c r="U21" s="188"/>
      <c r="V21" s="188"/>
      <c r="W21" s="188"/>
      <c r="X21" s="188"/>
      <c r="Y21" s="188"/>
      <c r="Z21" s="188"/>
    </row>
    <row r="22" spans="1:26" s="189" customFormat="1" ht="15.75" customHeight="1">
      <c r="A22" s="227"/>
      <c r="B22" s="259" t="str">
        <f>IF(B21&lt;&gt;"n/a",IF(B21&lt;'SP9-1'!$H$21,(B21+1),"n/a"),"n/a")</f>
        <v>n/a</v>
      </c>
      <c r="C22" s="260"/>
      <c r="D22" s="260"/>
      <c r="E22" s="261">
        <f>Tables!H33</f>
        <v>0.74301472998851936</v>
      </c>
      <c r="F22" s="262">
        <f t="shared" si="0"/>
        <v>0</v>
      </c>
      <c r="G22" s="253"/>
      <c r="H22" s="188"/>
      <c r="I22" s="188"/>
      <c r="J22" s="188"/>
      <c r="K22" s="188"/>
      <c r="L22" s="188"/>
      <c r="M22" s="188"/>
      <c r="N22" s="188"/>
      <c r="O22" s="188"/>
      <c r="P22" s="188"/>
      <c r="Q22" s="188"/>
      <c r="R22" s="188"/>
      <c r="S22" s="188"/>
      <c r="T22" s="188"/>
      <c r="U22" s="188"/>
      <c r="V22" s="188"/>
      <c r="W22" s="188"/>
      <c r="X22" s="188"/>
      <c r="Y22" s="188"/>
      <c r="Z22" s="188"/>
    </row>
    <row r="23" spans="1:26" s="189" customFormat="1" ht="15.75" customHeight="1">
      <c r="A23" s="227"/>
      <c r="B23" s="259" t="str">
        <f>IF(B22&lt;&gt;"n/a",IF(B22&lt;'SP9-1'!$H$21,(B22+1),"n/a"),"n/a")</f>
        <v>n/a</v>
      </c>
      <c r="C23" s="260"/>
      <c r="D23" s="260"/>
      <c r="E23" s="261">
        <f>Tables!H34</f>
        <v>0.72844581371423456</v>
      </c>
      <c r="F23" s="262">
        <f t="shared" si="0"/>
        <v>0</v>
      </c>
      <c r="G23" s="253"/>
      <c r="H23" s="188"/>
      <c r="I23" s="188"/>
      <c r="J23" s="188"/>
      <c r="K23" s="188"/>
      <c r="L23" s="188"/>
      <c r="M23" s="188"/>
      <c r="N23" s="188"/>
      <c r="O23" s="188"/>
      <c r="P23" s="188"/>
      <c r="Q23" s="188"/>
      <c r="R23" s="188"/>
      <c r="S23" s="188"/>
      <c r="T23" s="188"/>
      <c r="U23" s="188"/>
      <c r="V23" s="188"/>
      <c r="W23" s="188"/>
      <c r="X23" s="188"/>
      <c r="Y23" s="188"/>
      <c r="Z23" s="188"/>
    </row>
    <row r="24" spans="1:26" s="189" customFormat="1" ht="15.75" customHeight="1">
      <c r="A24" s="227"/>
      <c r="B24" s="259" t="str">
        <f>IF(B23&lt;&gt;"n/a",IF(B23&lt;'SP9-1'!$H$21,(B23+1),"n/a"),"n/a")</f>
        <v>n/a</v>
      </c>
      <c r="C24" s="260"/>
      <c r="D24" s="260"/>
      <c r="E24" s="261">
        <f>Tables!H35</f>
        <v>0.7141625624649357</v>
      </c>
      <c r="F24" s="262">
        <f t="shared" si="0"/>
        <v>0</v>
      </c>
      <c r="G24" s="253"/>
      <c r="H24" s="188"/>
      <c r="I24" s="188"/>
      <c r="J24" s="188"/>
      <c r="K24" s="188"/>
      <c r="L24" s="188"/>
      <c r="M24" s="188"/>
      <c r="N24" s="188"/>
      <c r="O24" s="188"/>
      <c r="P24" s="188"/>
      <c r="Q24" s="188"/>
      <c r="R24" s="188"/>
      <c r="S24" s="188"/>
      <c r="T24" s="188"/>
      <c r="U24" s="188"/>
      <c r="V24" s="188"/>
      <c r="W24" s="188"/>
      <c r="X24" s="188"/>
      <c r="Y24" s="188"/>
      <c r="Z24" s="188"/>
    </row>
    <row r="25" spans="1:26" s="189" customFormat="1" ht="15.75" customHeight="1">
      <c r="A25" s="227"/>
      <c r="B25" s="259" t="str">
        <f>IF(B24&lt;&gt;"n/a",IF(B24&lt;'SP9-1'!$H$21,(B24+1),"n/a"),"n/a")</f>
        <v>n/a</v>
      </c>
      <c r="C25" s="260"/>
      <c r="D25" s="260"/>
      <c r="E25" s="261">
        <f>Tables!H36</f>
        <v>0.70015937496562342</v>
      </c>
      <c r="F25" s="262">
        <f t="shared" si="0"/>
        <v>0</v>
      </c>
      <c r="G25" s="253"/>
      <c r="H25" s="188"/>
      <c r="I25" s="188"/>
      <c r="J25" s="188"/>
      <c r="K25" s="188"/>
      <c r="L25" s="188"/>
      <c r="M25" s="188"/>
      <c r="N25" s="188"/>
      <c r="O25" s="188"/>
      <c r="P25" s="188"/>
      <c r="Q25" s="188"/>
      <c r="R25" s="188"/>
      <c r="S25" s="188"/>
      <c r="T25" s="188"/>
      <c r="U25" s="188"/>
      <c r="V25" s="188"/>
      <c r="W25" s="188"/>
      <c r="X25" s="188"/>
      <c r="Y25" s="188"/>
      <c r="Z25" s="188"/>
    </row>
    <row r="26" spans="1:26" s="189" customFormat="1" ht="15.75" customHeight="1">
      <c r="A26" s="227"/>
      <c r="B26" s="259" t="str">
        <f>IF(B25&lt;&gt;"n/a",IF(B25&lt;'SP9-1'!$H$21,(B25+1),"n/a"),"n/a")</f>
        <v>n/a</v>
      </c>
      <c r="C26" s="260"/>
      <c r="D26" s="260"/>
      <c r="E26" s="261">
        <f>Tables!H37</f>
        <v>0.68643075977021895</v>
      </c>
      <c r="F26" s="262">
        <f t="shared" si="0"/>
        <v>0</v>
      </c>
      <c r="G26" s="253"/>
      <c r="H26" s="188"/>
      <c r="I26" s="188"/>
      <c r="J26" s="188"/>
      <c r="K26" s="188"/>
      <c r="L26" s="188"/>
      <c r="M26" s="188"/>
      <c r="N26" s="188"/>
      <c r="O26" s="188"/>
      <c r="P26" s="188"/>
      <c r="Q26" s="188"/>
      <c r="R26" s="188"/>
      <c r="S26" s="188"/>
      <c r="T26" s="188"/>
      <c r="U26" s="188"/>
      <c r="V26" s="188"/>
      <c r="W26" s="188"/>
      <c r="X26" s="188"/>
      <c r="Y26" s="188"/>
      <c r="Z26" s="188"/>
    </row>
    <row r="27" spans="1:26" s="189" customFormat="1" ht="15.75" customHeight="1">
      <c r="A27" s="227"/>
      <c r="B27" s="259" t="str">
        <f>IF(B26&lt;&gt;"n/a",IF(B26&lt;'SP9-1'!$H$21,(B26+1),"n/a"),"n/a")</f>
        <v>n/a</v>
      </c>
      <c r="C27" s="260"/>
      <c r="D27" s="260"/>
      <c r="E27" s="261">
        <f>Tables!H38</f>
        <v>0.67297133310805768</v>
      </c>
      <c r="F27" s="262">
        <f t="shared" si="0"/>
        <v>0</v>
      </c>
      <c r="G27" s="253"/>
      <c r="H27" s="188"/>
      <c r="I27" s="188"/>
      <c r="J27" s="188"/>
      <c r="K27" s="188"/>
      <c r="L27" s="188"/>
      <c r="M27" s="188"/>
      <c r="N27" s="188"/>
      <c r="O27" s="188"/>
      <c r="P27" s="188"/>
      <c r="Q27" s="188"/>
      <c r="R27" s="188"/>
      <c r="S27" s="188"/>
      <c r="T27" s="188"/>
      <c r="U27" s="188"/>
      <c r="V27" s="188"/>
      <c r="W27" s="188"/>
      <c r="X27" s="188"/>
      <c r="Y27" s="188"/>
      <c r="Z27" s="188"/>
    </row>
    <row r="28" spans="1:26" s="189" customFormat="1" ht="15.75" customHeight="1">
      <c r="A28" s="227"/>
      <c r="B28" s="259" t="str">
        <f>IF(B27&lt;&gt;"n/a",IF(B27&lt;'SP9-1'!$H$21,(B27+1),"n/a"),"n/a")</f>
        <v>n/a</v>
      </c>
      <c r="C28" s="260"/>
      <c r="D28" s="260"/>
      <c r="E28" s="261">
        <f>Tables!H39</f>
        <v>0.65977581677260566</v>
      </c>
      <c r="F28" s="262">
        <f t="shared" si="0"/>
        <v>0</v>
      </c>
      <c r="G28" s="253"/>
      <c r="H28" s="188"/>
      <c r="I28" s="188"/>
      <c r="J28" s="188"/>
      <c r="K28" s="188"/>
      <c r="L28" s="188"/>
      <c r="M28" s="188"/>
      <c r="N28" s="188"/>
      <c r="O28" s="188"/>
      <c r="P28" s="188"/>
      <c r="Q28" s="188"/>
      <c r="R28" s="188"/>
      <c r="S28" s="188"/>
      <c r="T28" s="188"/>
      <c r="U28" s="188"/>
      <c r="V28" s="188"/>
      <c r="W28" s="188"/>
      <c r="X28" s="188"/>
      <c r="Y28" s="188"/>
      <c r="Z28" s="188"/>
    </row>
    <row r="29" spans="1:26" s="189" customFormat="1" ht="15.75" customHeight="1">
      <c r="A29" s="227"/>
      <c r="B29" s="259" t="str">
        <f>IF(B28&lt;&gt;"n/a",IF(B28&lt;'SP9-1'!$H$21,(B28+1),"n/a"),"n/a")</f>
        <v>n/a</v>
      </c>
      <c r="C29" s="260"/>
      <c r="D29" s="260"/>
      <c r="E29" s="261">
        <f>Tables!H40</f>
        <v>0.64683903605157411</v>
      </c>
      <c r="F29" s="262">
        <f t="shared" si="0"/>
        <v>0</v>
      </c>
      <c r="G29" s="253"/>
      <c r="H29" s="188"/>
      <c r="I29" s="188"/>
      <c r="J29" s="188"/>
      <c r="K29" s="188"/>
      <c r="L29" s="188"/>
      <c r="M29" s="188"/>
      <c r="N29" s="188"/>
      <c r="O29" s="188"/>
      <c r="P29" s="188"/>
      <c r="Q29" s="188"/>
      <c r="R29" s="188"/>
      <c r="S29" s="188"/>
      <c r="T29" s="188"/>
      <c r="U29" s="188"/>
      <c r="V29" s="188"/>
      <c r="W29" s="188"/>
      <c r="X29" s="188"/>
      <c r="Y29" s="188"/>
      <c r="Z29" s="188"/>
    </row>
    <row r="30" spans="1:26" s="189" customFormat="1" ht="15.75" customHeight="1">
      <c r="A30" s="227"/>
      <c r="B30" s="259" t="str">
        <f>IF(B29&lt;&gt;"n/a",IF(B29&lt;'SP9-1'!$H$21,(B29+1),"n/a"),"n/a")</f>
        <v>n/a</v>
      </c>
      <c r="C30" s="260"/>
      <c r="D30" s="260"/>
      <c r="E30" s="261">
        <f>Tables!H41</f>
        <v>0.63415591769762181</v>
      </c>
      <c r="F30" s="262">
        <f t="shared" si="0"/>
        <v>0</v>
      </c>
      <c r="G30" s="253"/>
      <c r="H30" s="188"/>
      <c r="I30" s="188"/>
      <c r="J30" s="188"/>
      <c r="K30" s="188"/>
      <c r="L30" s="188"/>
      <c r="M30" s="188"/>
      <c r="N30" s="188"/>
      <c r="O30" s="188"/>
      <c r="P30" s="188"/>
      <c r="Q30" s="188"/>
      <c r="R30" s="188"/>
      <c r="S30" s="188"/>
      <c r="T30" s="188"/>
      <c r="U30" s="188"/>
      <c r="V30" s="188"/>
      <c r="W30" s="188"/>
      <c r="X30" s="188"/>
      <c r="Y30" s="188"/>
      <c r="Z30" s="188"/>
    </row>
    <row r="31" spans="1:26" s="189" customFormat="1" ht="15.75" customHeight="1">
      <c r="A31" s="227"/>
      <c r="B31" s="259" t="str">
        <f>IF(B30&lt;&gt;"n/a",IF(B30&lt;'SP9-1'!$H$21,(B30+1),"n/a"),"n/a")</f>
        <v>n/a</v>
      </c>
      <c r="C31" s="260"/>
      <c r="D31" s="260"/>
      <c r="E31" s="261">
        <f>Tables!H42</f>
        <v>0.62172148793884496</v>
      </c>
      <c r="F31" s="262">
        <f t="shared" si="0"/>
        <v>0</v>
      </c>
      <c r="G31" s="253"/>
      <c r="H31" s="188"/>
      <c r="I31" s="188"/>
      <c r="J31" s="188"/>
      <c r="K31" s="188"/>
      <c r="L31" s="188"/>
      <c r="M31" s="188"/>
      <c r="N31" s="188"/>
      <c r="O31" s="188"/>
      <c r="P31" s="188"/>
      <c r="Q31" s="188"/>
      <c r="R31" s="188"/>
      <c r="S31" s="188"/>
      <c r="T31" s="188"/>
      <c r="U31" s="188"/>
      <c r="V31" s="188"/>
      <c r="W31" s="188"/>
      <c r="X31" s="188"/>
      <c r="Y31" s="188"/>
      <c r="Z31" s="188"/>
    </row>
    <row r="32" spans="1:26" s="189" customFormat="1" ht="15.75" customHeight="1">
      <c r="A32" s="227"/>
      <c r="B32" s="259" t="str">
        <f>IF(B31&lt;&gt;"n/a",IF(B31&lt;'SP9-1'!$H$21,(B31+1),"n/a"),"n/a")</f>
        <v>n/a</v>
      </c>
      <c r="C32" s="260"/>
      <c r="D32" s="260"/>
      <c r="E32" s="261">
        <f>Tables!H43</f>
        <v>0.60953087052827937</v>
      </c>
      <c r="F32" s="262">
        <f t="shared" si="0"/>
        <v>0</v>
      </c>
      <c r="G32" s="253"/>
      <c r="H32" s="188"/>
      <c r="I32" s="188"/>
      <c r="J32" s="188"/>
      <c r="K32" s="188"/>
      <c r="L32" s="188"/>
      <c r="M32" s="188"/>
      <c r="N32" s="188"/>
      <c r="O32" s="188"/>
      <c r="P32" s="188"/>
      <c r="Q32" s="188"/>
      <c r="R32" s="188"/>
      <c r="S32" s="188"/>
      <c r="T32" s="188"/>
      <c r="U32" s="188"/>
      <c r="V32" s="188"/>
      <c r="W32" s="188"/>
      <c r="X32" s="188"/>
      <c r="Y32" s="188"/>
      <c r="Z32" s="188"/>
    </row>
    <row r="33" spans="1:26" s="189" customFormat="1" ht="15.75" customHeight="1">
      <c r="A33" s="227"/>
      <c r="B33" s="259" t="str">
        <f>IF(B32&lt;&gt;"n/a",IF(B32&lt;'SP9-1'!$H$21,(B32+1),"n/a"),"n/a")</f>
        <v>n/a</v>
      </c>
      <c r="C33" s="260"/>
      <c r="D33" s="260"/>
      <c r="E33" s="261">
        <f>Tables!H44</f>
        <v>0.59757928483164635</v>
      </c>
      <c r="F33" s="262">
        <f t="shared" si="0"/>
        <v>0</v>
      </c>
      <c r="G33" s="253"/>
      <c r="H33" s="188"/>
      <c r="I33" s="188"/>
      <c r="J33" s="188"/>
      <c r="K33" s="188"/>
      <c r="L33" s="188"/>
      <c r="M33" s="188"/>
      <c r="N33" s="188"/>
      <c r="O33" s="188"/>
      <c r="P33" s="188"/>
      <c r="Q33" s="188"/>
      <c r="R33" s="188"/>
      <c r="S33" s="188"/>
      <c r="T33" s="188"/>
      <c r="U33" s="188"/>
      <c r="V33" s="188"/>
      <c r="W33" s="188"/>
      <c r="X33" s="188"/>
      <c r="Y33" s="188"/>
      <c r="Z33" s="188"/>
    </row>
    <row r="34" spans="1:26" s="189" customFormat="1" ht="15.75" customHeight="1">
      <c r="A34" s="227"/>
      <c r="B34" s="259" t="str">
        <f>IF(B33&lt;&gt;"n/a",IF(B33&lt;'SP9-1'!$H$21,(B33+1),"n/a"),"n/a")</f>
        <v>n/a</v>
      </c>
      <c r="C34" s="260"/>
      <c r="D34" s="260"/>
      <c r="E34" s="261">
        <f>Tables!H45</f>
        <v>0.58586204395259456</v>
      </c>
      <c r="F34" s="262">
        <f t="shared" si="0"/>
        <v>0</v>
      </c>
      <c r="G34" s="253"/>
      <c r="H34" s="188"/>
      <c r="I34" s="188"/>
      <c r="J34" s="188"/>
      <c r="K34" s="188"/>
      <c r="L34" s="188"/>
      <c r="M34" s="188"/>
      <c r="N34" s="188"/>
      <c r="O34" s="188"/>
      <c r="P34" s="188"/>
      <c r="Q34" s="188"/>
      <c r="R34" s="188"/>
      <c r="S34" s="188"/>
      <c r="T34" s="188"/>
      <c r="U34" s="188"/>
      <c r="V34" s="188"/>
      <c r="W34" s="188"/>
      <c r="X34" s="188"/>
      <c r="Y34" s="188"/>
      <c r="Z34" s="188"/>
    </row>
    <row r="35" spans="1:26" s="189" customFormat="1" ht="15.75" customHeight="1">
      <c r="A35" s="227"/>
      <c r="B35" s="259" t="str">
        <f>IF(B34&lt;&gt;"n/a",IF(B34&lt;'SP9-1'!$H$21,(B34+1),"n/a"),"n/a")</f>
        <v>n/a</v>
      </c>
      <c r="C35" s="260"/>
      <c r="D35" s="260"/>
      <c r="E35" s="261">
        <f>Tables!H46</f>
        <v>0.57437455289470041</v>
      </c>
      <c r="F35" s="262">
        <f t="shared" si="0"/>
        <v>0</v>
      </c>
      <c r="G35" s="253"/>
      <c r="H35" s="188"/>
      <c r="I35" s="188"/>
      <c r="J35" s="188"/>
      <c r="K35" s="188"/>
      <c r="L35" s="188"/>
      <c r="M35" s="188"/>
      <c r="N35" s="188"/>
      <c r="O35" s="188"/>
      <c r="P35" s="188"/>
      <c r="Q35" s="188"/>
      <c r="R35" s="188"/>
      <c r="S35" s="188"/>
      <c r="T35" s="188"/>
      <c r="U35" s="188"/>
      <c r="V35" s="188"/>
      <c r="W35" s="188"/>
      <c r="X35" s="188"/>
      <c r="Y35" s="188"/>
      <c r="Z35" s="188"/>
    </row>
    <row r="36" spans="1:26" s="189" customFormat="1" ht="15.75" customHeight="1">
      <c r="A36" s="227"/>
      <c r="B36" s="259" t="str">
        <f>IF(B35&lt;&gt;"n/a",IF(B35&lt;'SP9-1'!$H$21,(B35+1),"n/a"),"n/a")</f>
        <v>n/a</v>
      </c>
      <c r="C36" s="260"/>
      <c r="D36" s="260"/>
      <c r="E36" s="261">
        <f>Tables!H47</f>
        <v>0.56311230675951029</v>
      </c>
      <c r="F36" s="262">
        <f t="shared" si="0"/>
        <v>0</v>
      </c>
      <c r="G36" s="253"/>
      <c r="H36" s="188"/>
      <c r="I36" s="188"/>
      <c r="J36" s="188"/>
      <c r="K36" s="188"/>
      <c r="L36" s="188"/>
      <c r="M36" s="188"/>
      <c r="N36" s="188"/>
      <c r="O36" s="188"/>
      <c r="P36" s="188"/>
      <c r="Q36" s="188"/>
      <c r="R36" s="188"/>
      <c r="S36" s="188"/>
      <c r="T36" s="188"/>
      <c r="U36" s="188"/>
      <c r="V36" s="188"/>
      <c r="W36" s="188"/>
      <c r="X36" s="188"/>
      <c r="Y36" s="188"/>
      <c r="Z36" s="188"/>
    </row>
    <row r="37" spans="1:26" s="189" customFormat="1" ht="15.75" customHeight="1">
      <c r="A37" s="227"/>
      <c r="B37" s="259" t="str">
        <f>IF(B36&lt;&gt;"n/a",IF(B36&lt;'SP9-1'!$H$21,(B36+1),"n/a"),"n/a")</f>
        <v>n/a</v>
      </c>
      <c r="C37" s="260"/>
      <c r="D37" s="260"/>
      <c r="E37" s="261">
        <f>Tables!H48</f>
        <v>0.55207088897991208</v>
      </c>
      <c r="F37" s="262">
        <f t="shared" si="0"/>
        <v>0</v>
      </c>
      <c r="G37" s="253"/>
      <c r="H37" s="188"/>
      <c r="I37" s="188"/>
      <c r="J37" s="188"/>
      <c r="K37" s="188"/>
      <c r="L37" s="188"/>
      <c r="M37" s="188"/>
      <c r="N37" s="188"/>
      <c r="O37" s="188"/>
      <c r="P37" s="188"/>
      <c r="Q37" s="188"/>
      <c r="R37" s="188"/>
      <c r="S37" s="188"/>
      <c r="T37" s="188"/>
      <c r="U37" s="188"/>
      <c r="V37" s="188"/>
      <c r="W37" s="188"/>
      <c r="X37" s="188"/>
      <c r="Y37" s="188"/>
      <c r="Z37" s="188"/>
    </row>
    <row r="38" spans="1:26" s="189" customFormat="1" ht="15.75" customHeight="1">
      <c r="A38" s="227"/>
      <c r="B38" s="259" t="str">
        <f>IF(B37&lt;&gt;"n/a",IF(B37&lt;'SP9-1'!$H$21,(B37+1),"n/a"),"n/a")</f>
        <v>n/a</v>
      </c>
      <c r="C38" s="260"/>
      <c r="D38" s="260"/>
      <c r="E38" s="261">
        <f>Tables!H49</f>
        <v>0.54391220589153899</v>
      </c>
      <c r="F38" s="262">
        <f t="shared" si="0"/>
        <v>0</v>
      </c>
      <c r="G38" s="253"/>
      <c r="H38" s="188"/>
      <c r="I38" s="188"/>
      <c r="J38" s="188"/>
      <c r="K38" s="188"/>
      <c r="L38" s="188"/>
      <c r="M38" s="188"/>
      <c r="N38" s="188"/>
      <c r="O38" s="188"/>
      <c r="P38" s="188"/>
      <c r="Q38" s="188"/>
      <c r="R38" s="188"/>
      <c r="S38" s="188"/>
      <c r="T38" s="188"/>
      <c r="U38" s="188"/>
      <c r="V38" s="188"/>
      <c r="W38" s="188"/>
      <c r="X38" s="188"/>
      <c r="Y38" s="188"/>
      <c r="Z38" s="188"/>
    </row>
    <row r="39" spans="1:26" s="189" customFormat="1" ht="15.75" customHeight="1">
      <c r="A39" s="227"/>
      <c r="B39" s="259" t="str">
        <f>IF(B38&lt;&gt;"n/a",IF(B38&lt;'SP9-1'!$H$21,(B38+1),"n/a"),"n/a")</f>
        <v>n/a</v>
      </c>
      <c r="C39" s="260"/>
      <c r="D39" s="260"/>
      <c r="E39" s="261">
        <f>Tables!H50</f>
        <v>0.53587409447442269</v>
      </c>
      <c r="F39" s="262">
        <f t="shared" si="0"/>
        <v>0</v>
      </c>
      <c r="G39" s="253"/>
      <c r="H39" s="188"/>
      <c r="I39" s="188"/>
      <c r="J39" s="188"/>
      <c r="K39" s="188"/>
      <c r="L39" s="188"/>
      <c r="M39" s="188"/>
      <c r="N39" s="188"/>
      <c r="O39" s="188"/>
      <c r="P39" s="188"/>
      <c r="Q39" s="188"/>
      <c r="R39" s="188"/>
      <c r="S39" s="188"/>
      <c r="T39" s="188"/>
      <c r="U39" s="188"/>
      <c r="V39" s="188"/>
      <c r="W39" s="188"/>
      <c r="X39" s="188"/>
      <c r="Y39" s="188"/>
      <c r="Z39" s="188"/>
    </row>
    <row r="40" spans="1:26" s="189" customFormat="1" ht="15.75" customHeight="1">
      <c r="A40" s="227"/>
      <c r="B40" s="259" t="str">
        <f>IF(B39&lt;&gt;"n/a",IF(B39&lt;'SP9-1'!$H$21,(B39+1),"n/a"),"n/a")</f>
        <v>n/a</v>
      </c>
      <c r="C40" s="260"/>
      <c r="D40" s="260"/>
      <c r="E40" s="261">
        <f>Tables!H51</f>
        <v>0.52795477288120474</v>
      </c>
      <c r="F40" s="262">
        <f t="shared" si="0"/>
        <v>0</v>
      </c>
      <c r="G40" s="253"/>
      <c r="H40" s="188"/>
      <c r="I40" s="188"/>
      <c r="J40" s="188"/>
      <c r="K40" s="188"/>
      <c r="L40" s="188"/>
      <c r="M40" s="188"/>
      <c r="N40" s="188"/>
      <c r="O40" s="188"/>
      <c r="P40" s="188"/>
      <c r="Q40" s="188"/>
      <c r="R40" s="188"/>
      <c r="S40" s="188"/>
      <c r="T40" s="188"/>
      <c r="U40" s="188"/>
      <c r="V40" s="188"/>
      <c r="W40" s="188"/>
      <c r="X40" s="188"/>
      <c r="Y40" s="188"/>
      <c r="Z40" s="188"/>
    </row>
    <row r="41" spans="1:26" s="189" customFormat="1" ht="15.75" customHeight="1">
      <c r="A41" s="227"/>
      <c r="B41" s="259" t="str">
        <f>IF(B40&lt;&gt;"n/a",IF(B40&lt;'SP9-1'!$H$21,(B40+1),"n/a"),"n/a")</f>
        <v>n/a</v>
      </c>
      <c r="C41" s="260"/>
      <c r="D41" s="260"/>
      <c r="E41" s="261">
        <f>Tables!H52</f>
        <v>0.52015248559724614</v>
      </c>
      <c r="F41" s="262">
        <f t="shared" si="0"/>
        <v>0</v>
      </c>
      <c r="G41" s="253"/>
      <c r="H41" s="188"/>
      <c r="I41" s="188"/>
      <c r="J41" s="188"/>
      <c r="K41" s="188"/>
      <c r="L41" s="188"/>
      <c r="M41" s="188"/>
      <c r="N41" s="188"/>
      <c r="O41" s="188"/>
      <c r="P41" s="188"/>
      <c r="Q41" s="188"/>
      <c r="R41" s="188"/>
      <c r="S41" s="188"/>
      <c r="T41" s="188"/>
      <c r="U41" s="188"/>
      <c r="V41" s="188"/>
      <c r="W41" s="188"/>
      <c r="X41" s="188"/>
      <c r="Y41" s="188"/>
      <c r="Z41" s="188"/>
    </row>
    <row r="42" spans="1:26" s="189" customFormat="1" ht="15.75" customHeight="1">
      <c r="A42" s="227"/>
      <c r="B42" s="259" t="str">
        <f>IF(B41&lt;&gt;"n/a",IF(B41&lt;'SP9-1'!$H$21,(B41+1),"n/a"),"n/a")</f>
        <v>n/a</v>
      </c>
      <c r="C42" s="260"/>
      <c r="D42" s="260"/>
      <c r="E42" s="261">
        <f>Tables!H53</f>
        <v>0.51246550305147409</v>
      </c>
      <c r="F42" s="262">
        <f t="shared" si="0"/>
        <v>0</v>
      </c>
      <c r="G42" s="253"/>
      <c r="H42" s="188"/>
      <c r="I42" s="188"/>
      <c r="J42" s="188"/>
      <c r="K42" s="188"/>
      <c r="L42" s="188"/>
      <c r="M42" s="188"/>
      <c r="N42" s="188"/>
      <c r="O42" s="188"/>
      <c r="P42" s="188"/>
      <c r="Q42" s="188"/>
      <c r="R42" s="188"/>
      <c r="S42" s="188"/>
      <c r="T42" s="188"/>
      <c r="U42" s="188"/>
      <c r="V42" s="188"/>
      <c r="W42" s="188"/>
      <c r="X42" s="188"/>
      <c r="Y42" s="188"/>
      <c r="Z42" s="188"/>
    </row>
    <row r="43" spans="1:26" s="189" customFormat="1" ht="15.75" customHeight="1">
      <c r="A43" s="227"/>
      <c r="B43" s="259" t="str">
        <f>IF(B42&lt;&gt;"n/a",IF(B42&lt;'SP9-1'!$H$21,(B42+1),"n/a"),"n/a")</f>
        <v>n/a</v>
      </c>
      <c r="C43" s="260"/>
      <c r="D43" s="260"/>
      <c r="E43" s="261">
        <f>Tables!H54</f>
        <v>0.50489212123297955</v>
      </c>
      <c r="F43" s="262">
        <f t="shared" si="0"/>
        <v>0</v>
      </c>
      <c r="G43" s="253"/>
      <c r="H43" s="188"/>
      <c r="I43" s="188"/>
      <c r="J43" s="188"/>
      <c r="K43" s="188"/>
      <c r="L43" s="188"/>
      <c r="M43" s="188"/>
      <c r="N43" s="188"/>
      <c r="O43" s="188"/>
      <c r="P43" s="188"/>
      <c r="Q43" s="188"/>
      <c r="R43" s="188"/>
      <c r="S43" s="188"/>
      <c r="T43" s="188"/>
      <c r="U43" s="188"/>
      <c r="V43" s="188"/>
      <c r="W43" s="188"/>
      <c r="X43" s="188"/>
      <c r="Y43" s="188"/>
      <c r="Z43" s="188"/>
    </row>
    <row r="44" spans="1:26" s="189" customFormat="1" ht="15.75" customHeight="1">
      <c r="A44" s="227"/>
      <c r="B44" s="259" t="str">
        <f>IF(B43&lt;&gt;"n/a",IF(B43&lt;'SP9-1'!$H$21,(B43+1),"n/a"),"n/a")</f>
        <v>n/a</v>
      </c>
      <c r="C44" s="260"/>
      <c r="D44" s="260"/>
      <c r="E44" s="261">
        <f>Tables!H55</f>
        <v>0.49743066131328034</v>
      </c>
      <c r="F44" s="262">
        <f t="shared" si="0"/>
        <v>0</v>
      </c>
      <c r="G44" s="253"/>
      <c r="H44" s="188"/>
      <c r="I44" s="188"/>
      <c r="J44" s="188"/>
      <c r="K44" s="188"/>
      <c r="L44" s="188"/>
      <c r="M44" s="188"/>
      <c r="N44" s="188"/>
      <c r="O44" s="188"/>
      <c r="P44" s="188"/>
      <c r="Q44" s="188"/>
      <c r="R44" s="188"/>
      <c r="S44" s="188"/>
      <c r="T44" s="188"/>
      <c r="U44" s="188"/>
      <c r="V44" s="188"/>
      <c r="W44" s="188"/>
      <c r="X44" s="188"/>
      <c r="Y44" s="188"/>
      <c r="Z44" s="188"/>
    </row>
    <row r="45" spans="1:26" s="189" customFormat="1" ht="15.75" customHeight="1">
      <c r="A45" s="227"/>
      <c r="B45" s="259" t="str">
        <f>IF(B44&lt;&gt;"n/a",IF(B44&lt;'SP9-1'!$H$21,(B44+1),"n/a"),"n/a")</f>
        <v>n/a</v>
      </c>
      <c r="C45" s="260"/>
      <c r="D45" s="260"/>
      <c r="E45" s="261">
        <f>Tables!H56</f>
        <v>0.4900794692741679</v>
      </c>
      <c r="F45" s="262">
        <f t="shared" si="0"/>
        <v>0</v>
      </c>
      <c r="G45" s="253"/>
      <c r="H45" s="188"/>
      <c r="I45" s="188"/>
      <c r="J45" s="188"/>
      <c r="K45" s="188"/>
      <c r="L45" s="188"/>
      <c r="M45" s="188"/>
      <c r="N45" s="188"/>
      <c r="O45" s="188"/>
      <c r="P45" s="188"/>
      <c r="Q45" s="188"/>
      <c r="R45" s="188"/>
      <c r="S45" s="188"/>
      <c r="T45" s="188"/>
      <c r="U45" s="188"/>
      <c r="V45" s="188"/>
      <c r="W45" s="188"/>
      <c r="X45" s="188"/>
      <c r="Y45" s="188"/>
      <c r="Z45" s="188"/>
    </row>
    <row r="46" spans="1:26" s="189" customFormat="1" ht="15.75" customHeight="1">
      <c r="A46" s="227"/>
      <c r="B46" s="259" t="str">
        <f>IF(B45&lt;&gt;"n/a",IF(B45&lt;'SP9-1'!$H$21,(B45+1),"n/a"),"n/a")</f>
        <v>n/a</v>
      </c>
      <c r="C46" s="260"/>
      <c r="D46" s="260"/>
      <c r="E46" s="261">
        <f>Tables!H57</f>
        <v>0.48283691554105218</v>
      </c>
      <c r="F46" s="262">
        <f t="shared" si="0"/>
        <v>0</v>
      </c>
      <c r="G46" s="253"/>
      <c r="H46" s="188"/>
      <c r="I46" s="188"/>
      <c r="J46" s="188"/>
      <c r="K46" s="188"/>
      <c r="L46" s="188"/>
      <c r="M46" s="188"/>
      <c r="N46" s="188"/>
      <c r="O46" s="188"/>
      <c r="P46" s="188"/>
      <c r="Q46" s="188"/>
      <c r="R46" s="188"/>
      <c r="S46" s="188"/>
      <c r="T46" s="188"/>
      <c r="U46" s="188"/>
      <c r="V46" s="188"/>
      <c r="W46" s="188"/>
      <c r="X46" s="188"/>
      <c r="Y46" s="188"/>
      <c r="Z46" s="188"/>
    </row>
    <row r="47" spans="1:26" s="189" customFormat="1" ht="15.75" customHeight="1">
      <c r="A47" s="227"/>
      <c r="B47" s="259" t="str">
        <f>IF(B46&lt;&gt;"n/a",IF(B46&lt;'SP9-1'!$H$21,(B46+1),"n/a"),"n/a")</f>
        <v>n/a</v>
      </c>
      <c r="C47" s="260"/>
      <c r="D47" s="260"/>
      <c r="E47" s="261">
        <f>Tables!H58</f>
        <v>0.47570139462172634</v>
      </c>
      <c r="F47" s="262">
        <f t="shared" si="0"/>
        <v>0</v>
      </c>
      <c r="G47" s="253"/>
      <c r="H47" s="188"/>
      <c r="I47" s="188"/>
      <c r="J47" s="188"/>
      <c r="K47" s="188"/>
      <c r="L47" s="188"/>
      <c r="M47" s="188"/>
      <c r="N47" s="188"/>
      <c r="O47" s="188"/>
      <c r="P47" s="188"/>
      <c r="Q47" s="188"/>
      <c r="R47" s="188"/>
      <c r="S47" s="188"/>
      <c r="T47" s="188"/>
      <c r="U47" s="188"/>
      <c r="V47" s="188"/>
      <c r="W47" s="188"/>
      <c r="X47" s="188"/>
      <c r="Y47" s="188"/>
      <c r="Z47" s="188"/>
    </row>
    <row r="48" spans="1:26" s="189" customFormat="1" ht="15.75" customHeight="1">
      <c r="A48" s="227">
        <v>5</v>
      </c>
      <c r="B48" s="449" t="s">
        <v>449</v>
      </c>
      <c r="C48" s="449"/>
      <c r="D48" s="263"/>
      <c r="E48" s="263"/>
      <c r="F48" s="262">
        <f>SUM(F8:F47)</f>
        <v>0</v>
      </c>
      <c r="G48" s="227" t="s">
        <v>409</v>
      </c>
      <c r="H48" s="188"/>
      <c r="I48" s="188"/>
      <c r="J48" s="188"/>
      <c r="K48" s="188"/>
      <c r="L48" s="188"/>
      <c r="M48" s="188"/>
      <c r="N48" s="188"/>
      <c r="O48" s="188"/>
      <c r="P48" s="188"/>
      <c r="Q48" s="188"/>
      <c r="R48" s="188"/>
      <c r="S48" s="188"/>
      <c r="T48" s="188"/>
      <c r="U48" s="188"/>
      <c r="V48" s="188"/>
      <c r="W48" s="188"/>
      <c r="X48" s="188"/>
      <c r="Y48" s="188"/>
      <c r="Z48" s="188"/>
    </row>
    <row r="49" spans="1:26" s="189" customFormat="1" ht="15.75" customHeight="1">
      <c r="A49" s="227"/>
      <c r="B49" s="255" t="s">
        <v>450</v>
      </c>
      <c r="C49" s="256"/>
      <c r="D49" s="256"/>
      <c r="E49" s="256"/>
      <c r="F49" s="256"/>
      <c r="G49" s="253"/>
      <c r="H49" s="188"/>
      <c r="I49" s="188"/>
      <c r="J49" s="188"/>
      <c r="K49" s="188"/>
      <c r="L49" s="188"/>
      <c r="M49" s="188"/>
      <c r="N49" s="188"/>
      <c r="O49" s="188"/>
      <c r="P49" s="188"/>
      <c r="Q49" s="188"/>
      <c r="R49" s="188"/>
      <c r="S49" s="188"/>
      <c r="T49" s="188"/>
      <c r="U49" s="188"/>
      <c r="V49" s="188"/>
      <c r="W49" s="188"/>
      <c r="X49" s="188"/>
      <c r="Y49" s="188"/>
      <c r="Z49" s="188"/>
    </row>
    <row r="50" spans="1:26" s="189" customFormat="1" ht="13.5">
      <c r="A50" s="188"/>
      <c r="B50" s="188"/>
      <c r="C50" s="188"/>
      <c r="D50" s="188"/>
      <c r="E50" s="188"/>
      <c r="F50" s="188"/>
      <c r="G50" s="188"/>
      <c r="H50" s="188"/>
      <c r="I50" s="188"/>
      <c r="J50" s="188"/>
      <c r="K50" s="188"/>
      <c r="L50" s="188"/>
      <c r="M50" s="188"/>
      <c r="N50" s="188"/>
      <c r="O50" s="188"/>
      <c r="P50" s="188"/>
      <c r="Q50" s="188"/>
      <c r="R50" s="188"/>
      <c r="S50" s="188"/>
      <c r="T50" s="188"/>
      <c r="U50" s="188"/>
      <c r="V50" s="188"/>
      <c r="W50" s="188"/>
      <c r="X50" s="188"/>
      <c r="Y50" s="188"/>
      <c r="Z50" s="188"/>
    </row>
    <row r="51" spans="1:26">
      <c r="A51" s="188"/>
      <c r="B51" s="188"/>
      <c r="C51" s="188"/>
      <c r="D51" s="188"/>
      <c r="E51" s="188"/>
      <c r="F51" s="188"/>
      <c r="G51" s="188"/>
      <c r="H51" s="188"/>
      <c r="I51" s="188"/>
      <c r="J51" s="188"/>
      <c r="K51" s="188"/>
      <c r="L51" s="188"/>
      <c r="M51" s="188"/>
      <c r="N51" s="188"/>
      <c r="O51" s="188"/>
      <c r="P51" s="188"/>
      <c r="Q51" s="188"/>
      <c r="R51" s="188"/>
      <c r="S51" s="188"/>
      <c r="T51" s="188"/>
      <c r="U51" s="188"/>
      <c r="V51" s="188"/>
      <c r="W51" s="188"/>
      <c r="X51" s="188"/>
      <c r="Y51" s="188"/>
      <c r="Z51" s="188"/>
    </row>
    <row r="52" spans="1:26">
      <c r="A52" s="188"/>
      <c r="B52" s="188"/>
      <c r="C52" s="188"/>
      <c r="D52" s="188"/>
      <c r="E52" s="188"/>
      <c r="F52" s="188"/>
      <c r="G52" s="188"/>
      <c r="H52" s="188"/>
      <c r="I52" s="188"/>
      <c r="J52" s="188"/>
      <c r="K52" s="188"/>
      <c r="L52" s="188"/>
      <c r="M52" s="188"/>
      <c r="N52" s="188"/>
      <c r="O52" s="188"/>
      <c r="P52" s="188"/>
      <c r="Q52" s="188"/>
      <c r="R52" s="188"/>
      <c r="S52" s="188"/>
      <c r="T52" s="188"/>
      <c r="U52" s="188"/>
      <c r="V52" s="188"/>
      <c r="W52" s="188"/>
      <c r="X52" s="188"/>
      <c r="Y52" s="188"/>
      <c r="Z52" s="188"/>
    </row>
    <row r="53" spans="1:26">
      <c r="A53" s="188"/>
      <c r="B53" s="188"/>
      <c r="C53" s="188"/>
      <c r="D53" s="188"/>
      <c r="E53" s="188"/>
      <c r="F53" s="188"/>
      <c r="G53" s="188"/>
      <c r="H53" s="188"/>
      <c r="I53" s="188"/>
      <c r="J53" s="188"/>
      <c r="K53" s="188"/>
      <c r="L53" s="188"/>
      <c r="M53" s="188"/>
      <c r="N53" s="188"/>
      <c r="O53" s="188"/>
      <c r="P53" s="188"/>
      <c r="Q53" s="188"/>
      <c r="R53" s="188"/>
      <c r="S53" s="188"/>
      <c r="T53" s="188"/>
      <c r="U53" s="188"/>
      <c r="V53" s="188"/>
      <c r="W53" s="188"/>
      <c r="X53" s="188"/>
      <c r="Y53" s="188"/>
      <c r="Z53" s="188"/>
    </row>
    <row r="54" spans="1:26">
      <c r="A54" s="188"/>
      <c r="B54" s="188"/>
      <c r="C54" s="188"/>
      <c r="D54" s="188"/>
      <c r="E54" s="188"/>
      <c r="F54" s="188"/>
      <c r="G54" s="188"/>
      <c r="H54" s="188"/>
      <c r="I54" s="188"/>
      <c r="J54" s="188"/>
      <c r="K54" s="188"/>
      <c r="L54" s="188"/>
      <c r="M54" s="188"/>
      <c r="N54" s="188"/>
      <c r="O54" s="188"/>
      <c r="P54" s="188"/>
      <c r="Q54" s="188"/>
      <c r="R54" s="188"/>
      <c r="S54" s="188"/>
      <c r="T54" s="188"/>
      <c r="U54" s="188"/>
      <c r="V54" s="188"/>
      <c r="W54" s="188"/>
      <c r="X54" s="188"/>
      <c r="Y54" s="188"/>
      <c r="Z54" s="188"/>
    </row>
    <row r="55" spans="1:26">
      <c r="A55" s="188"/>
      <c r="B55" s="188"/>
      <c r="C55" s="188"/>
      <c r="D55" s="188"/>
      <c r="E55" s="188"/>
      <c r="F55" s="188"/>
      <c r="G55" s="188"/>
      <c r="H55" s="188"/>
      <c r="I55" s="188"/>
      <c r="J55" s="188"/>
      <c r="K55" s="188"/>
      <c r="L55" s="188"/>
      <c r="M55" s="188"/>
      <c r="N55" s="188"/>
      <c r="O55" s="188"/>
      <c r="P55" s="188"/>
      <c r="Q55" s="188"/>
      <c r="R55" s="188"/>
      <c r="S55" s="188"/>
      <c r="T55" s="188"/>
      <c r="U55" s="188"/>
      <c r="V55" s="188"/>
      <c r="W55" s="188"/>
      <c r="X55" s="188"/>
      <c r="Y55" s="188"/>
      <c r="Z55" s="188"/>
    </row>
    <row r="56" spans="1:26">
      <c r="A56" s="188"/>
      <c r="B56" s="188"/>
      <c r="C56" s="188"/>
      <c r="D56" s="188"/>
      <c r="E56" s="188"/>
      <c r="F56" s="188"/>
      <c r="G56" s="188"/>
      <c r="H56" s="188"/>
      <c r="I56" s="188"/>
      <c r="J56" s="188"/>
      <c r="K56" s="188"/>
      <c r="L56" s="188"/>
      <c r="M56" s="188"/>
      <c r="N56" s="188"/>
      <c r="O56" s="188"/>
      <c r="P56" s="188"/>
      <c r="Q56" s="188"/>
      <c r="R56" s="188"/>
      <c r="S56" s="188"/>
      <c r="T56" s="188"/>
      <c r="U56" s="188"/>
      <c r="V56" s="188"/>
      <c r="W56" s="188"/>
      <c r="X56" s="188"/>
      <c r="Y56" s="188"/>
      <c r="Z56" s="188"/>
    </row>
    <row r="57" spans="1:26">
      <c r="A57" s="188"/>
      <c r="B57" s="188"/>
      <c r="C57" s="188"/>
      <c r="D57" s="188"/>
      <c r="E57" s="188"/>
      <c r="F57" s="188"/>
      <c r="G57" s="188"/>
      <c r="H57" s="188"/>
      <c r="I57" s="188"/>
      <c r="J57" s="188"/>
      <c r="K57" s="188"/>
      <c r="L57" s="188"/>
      <c r="M57" s="188"/>
      <c r="N57" s="188"/>
      <c r="O57" s="188"/>
      <c r="P57" s="188"/>
      <c r="Q57" s="188"/>
      <c r="R57" s="188"/>
      <c r="S57" s="188"/>
      <c r="T57" s="188"/>
      <c r="U57" s="188"/>
      <c r="V57" s="188"/>
      <c r="W57" s="188"/>
      <c r="X57" s="188"/>
      <c r="Y57" s="188"/>
      <c r="Z57" s="188"/>
    </row>
    <row r="58" spans="1:26">
      <c r="A58" s="188"/>
      <c r="B58" s="188"/>
      <c r="C58" s="188"/>
      <c r="D58" s="188"/>
      <c r="E58" s="188"/>
      <c r="F58" s="188"/>
      <c r="G58" s="188"/>
      <c r="H58" s="188"/>
      <c r="I58" s="188"/>
      <c r="J58" s="188"/>
      <c r="K58" s="188"/>
      <c r="L58" s="188"/>
      <c r="M58" s="188"/>
      <c r="N58" s="188"/>
      <c r="O58" s="188"/>
      <c r="P58" s="188"/>
      <c r="Q58" s="188"/>
      <c r="R58" s="188"/>
      <c r="S58" s="188"/>
      <c r="T58" s="188"/>
      <c r="U58" s="188"/>
      <c r="V58" s="188"/>
      <c r="W58" s="188"/>
      <c r="X58" s="188"/>
      <c r="Y58" s="188"/>
      <c r="Z58" s="188"/>
    </row>
    <row r="59" spans="1:26">
      <c r="A59" s="188"/>
      <c r="B59" s="188"/>
      <c r="C59" s="188"/>
      <c r="D59" s="188"/>
      <c r="E59" s="188"/>
      <c r="F59" s="188"/>
      <c r="G59" s="188"/>
      <c r="H59" s="188"/>
      <c r="I59" s="188"/>
      <c r="J59" s="188"/>
      <c r="K59" s="188"/>
      <c r="L59" s="188"/>
      <c r="M59" s="188"/>
      <c r="N59" s="188"/>
      <c r="O59" s="188"/>
      <c r="P59" s="188"/>
      <c r="Q59" s="188"/>
      <c r="R59" s="188"/>
      <c r="S59" s="188"/>
      <c r="T59" s="188"/>
      <c r="U59" s="188"/>
      <c r="V59" s="188"/>
      <c r="W59" s="188"/>
      <c r="X59" s="188"/>
      <c r="Y59" s="188"/>
      <c r="Z59" s="188"/>
    </row>
    <row r="60" spans="1:26">
      <c r="A60" s="188"/>
      <c r="B60" s="188"/>
      <c r="C60" s="188"/>
      <c r="D60" s="188"/>
      <c r="E60" s="188"/>
      <c r="F60" s="188"/>
      <c r="G60" s="188"/>
      <c r="H60" s="188"/>
      <c r="I60" s="188"/>
      <c r="J60" s="188"/>
      <c r="K60" s="188"/>
      <c r="L60" s="188"/>
      <c r="M60" s="188"/>
      <c r="N60" s="188"/>
      <c r="O60" s="188"/>
      <c r="P60" s="188"/>
      <c r="Q60" s="188"/>
      <c r="R60" s="188"/>
      <c r="S60" s="188"/>
      <c r="T60" s="188"/>
      <c r="U60" s="188"/>
      <c r="V60" s="188"/>
      <c r="W60" s="188"/>
      <c r="X60" s="188"/>
      <c r="Y60" s="188"/>
      <c r="Z60" s="188"/>
    </row>
    <row r="61" spans="1:26">
      <c r="A61" s="188"/>
      <c r="B61" s="188"/>
      <c r="C61" s="188"/>
      <c r="D61" s="188"/>
      <c r="E61" s="188"/>
      <c r="F61" s="188"/>
      <c r="G61" s="188"/>
      <c r="H61" s="188"/>
      <c r="I61" s="188"/>
      <c r="J61" s="188"/>
      <c r="K61" s="188"/>
      <c r="L61" s="188"/>
      <c r="M61" s="188"/>
      <c r="N61" s="188"/>
      <c r="O61" s="188"/>
      <c r="P61" s="188"/>
      <c r="Q61" s="188"/>
      <c r="R61" s="188"/>
      <c r="S61" s="188"/>
      <c r="T61" s="188"/>
      <c r="U61" s="188"/>
      <c r="V61" s="188"/>
      <c r="W61" s="188"/>
      <c r="X61" s="188"/>
      <c r="Y61" s="188"/>
      <c r="Z61" s="188"/>
    </row>
    <row r="62" spans="1:26">
      <c r="A62" s="188"/>
      <c r="B62" s="188"/>
      <c r="C62" s="188"/>
      <c r="D62" s="188"/>
      <c r="E62" s="188"/>
      <c r="F62" s="188"/>
      <c r="G62" s="188"/>
      <c r="H62" s="188"/>
      <c r="I62" s="188"/>
      <c r="J62" s="188"/>
      <c r="K62" s="188"/>
      <c r="L62" s="188"/>
      <c r="M62" s="188"/>
      <c r="N62" s="188"/>
      <c r="O62" s="188"/>
      <c r="P62" s="188"/>
      <c r="Q62" s="188"/>
      <c r="R62" s="188"/>
      <c r="S62" s="188"/>
      <c r="T62" s="188"/>
      <c r="U62" s="188"/>
      <c r="V62" s="188"/>
      <c r="W62" s="188"/>
      <c r="X62" s="188"/>
      <c r="Y62" s="188"/>
      <c r="Z62" s="188"/>
    </row>
    <row r="63" spans="1:26">
      <c r="A63" s="188"/>
      <c r="B63" s="188"/>
      <c r="C63" s="188"/>
      <c r="D63" s="188"/>
      <c r="E63" s="188"/>
      <c r="F63" s="188"/>
      <c r="G63" s="188"/>
      <c r="H63" s="188"/>
      <c r="I63" s="188"/>
      <c r="J63" s="188"/>
      <c r="K63" s="188"/>
      <c r="L63" s="188"/>
      <c r="M63" s="188"/>
      <c r="N63" s="188"/>
      <c r="O63" s="188"/>
      <c r="P63" s="188"/>
      <c r="Q63" s="188"/>
      <c r="R63" s="188"/>
      <c r="S63" s="188"/>
      <c r="T63" s="188"/>
      <c r="U63" s="188"/>
      <c r="V63" s="188"/>
      <c r="W63" s="188"/>
      <c r="X63" s="188"/>
      <c r="Y63" s="188"/>
      <c r="Z63" s="188"/>
    </row>
    <row r="64" spans="1:26">
      <c r="A64" s="188"/>
      <c r="B64" s="188"/>
      <c r="C64" s="188"/>
      <c r="D64" s="188"/>
      <c r="E64" s="188"/>
      <c r="F64" s="188"/>
      <c r="G64" s="188"/>
      <c r="H64" s="188"/>
      <c r="I64" s="188"/>
      <c r="J64" s="188"/>
      <c r="K64" s="188"/>
      <c r="L64" s="188"/>
      <c r="M64" s="188"/>
      <c r="N64" s="188"/>
      <c r="O64" s="188"/>
      <c r="P64" s="188"/>
      <c r="Q64" s="188"/>
      <c r="R64" s="188"/>
      <c r="S64" s="188"/>
      <c r="T64" s="188"/>
      <c r="U64" s="188"/>
      <c r="V64" s="188"/>
      <c r="W64" s="188"/>
      <c r="X64" s="188"/>
      <c r="Y64" s="188"/>
      <c r="Z64" s="188"/>
    </row>
    <row r="65" spans="1:26">
      <c r="A65" s="188"/>
      <c r="B65" s="188"/>
      <c r="C65" s="188"/>
      <c r="D65" s="188"/>
      <c r="E65" s="188"/>
      <c r="F65" s="188"/>
      <c r="G65" s="188"/>
      <c r="H65" s="188"/>
      <c r="I65" s="188"/>
      <c r="J65" s="188"/>
      <c r="K65" s="188"/>
      <c r="L65" s="188"/>
      <c r="M65" s="188"/>
      <c r="N65" s="188"/>
      <c r="O65" s="188"/>
      <c r="P65" s="188"/>
      <c r="Q65" s="188"/>
      <c r="R65" s="188"/>
      <c r="S65" s="188"/>
      <c r="T65" s="188"/>
      <c r="U65" s="188"/>
      <c r="V65" s="188"/>
      <c r="W65" s="188"/>
      <c r="X65" s="188"/>
      <c r="Y65" s="188"/>
      <c r="Z65" s="188"/>
    </row>
    <row r="66" spans="1:26">
      <c r="A66" s="188"/>
      <c r="B66" s="188"/>
      <c r="C66" s="188"/>
      <c r="D66" s="188"/>
      <c r="E66" s="188"/>
      <c r="F66" s="188"/>
      <c r="G66" s="188"/>
      <c r="H66" s="188"/>
      <c r="I66" s="188"/>
      <c r="J66" s="188"/>
      <c r="K66" s="188"/>
      <c r="L66" s="188"/>
      <c r="M66" s="188"/>
      <c r="N66" s="188"/>
      <c r="O66" s="188"/>
      <c r="P66" s="188"/>
      <c r="Q66" s="188"/>
      <c r="R66" s="188"/>
      <c r="S66" s="188"/>
      <c r="T66" s="188"/>
      <c r="U66" s="188"/>
      <c r="V66" s="188"/>
      <c r="W66" s="188"/>
      <c r="X66" s="188"/>
      <c r="Y66" s="188"/>
      <c r="Z66" s="188"/>
    </row>
    <row r="67" spans="1:26">
      <c r="A67" s="188"/>
      <c r="B67" s="188"/>
      <c r="C67" s="188"/>
      <c r="D67" s="188"/>
      <c r="E67" s="188"/>
      <c r="F67" s="188"/>
      <c r="G67" s="188"/>
      <c r="H67" s="188"/>
      <c r="I67" s="188"/>
      <c r="J67" s="188"/>
      <c r="K67" s="188"/>
      <c r="L67" s="188"/>
      <c r="M67" s="188"/>
      <c r="N67" s="188"/>
      <c r="O67" s="188"/>
      <c r="P67" s="188"/>
      <c r="Q67" s="188"/>
      <c r="R67" s="188"/>
      <c r="S67" s="188"/>
      <c r="T67" s="188"/>
      <c r="U67" s="188"/>
      <c r="V67" s="188"/>
      <c r="W67" s="188"/>
      <c r="X67" s="188"/>
      <c r="Y67" s="188"/>
      <c r="Z67" s="188"/>
    </row>
    <row r="68" spans="1:26">
      <c r="A68" s="188"/>
      <c r="B68" s="188"/>
      <c r="C68" s="188"/>
      <c r="D68" s="188"/>
      <c r="E68" s="188"/>
      <c r="F68" s="188"/>
      <c r="G68" s="188"/>
      <c r="H68" s="188"/>
      <c r="I68" s="188"/>
      <c r="J68" s="188"/>
      <c r="K68" s="188"/>
      <c r="L68" s="188"/>
      <c r="M68" s="188"/>
      <c r="N68" s="188"/>
      <c r="O68" s="188"/>
      <c r="P68" s="188"/>
      <c r="Q68" s="188"/>
      <c r="R68" s="188"/>
      <c r="S68" s="188"/>
      <c r="T68" s="188"/>
      <c r="U68" s="188"/>
      <c r="V68" s="188"/>
      <c r="W68" s="188"/>
      <c r="X68" s="188"/>
      <c r="Y68" s="188"/>
      <c r="Z68" s="188"/>
    </row>
    <row r="69" spans="1:26">
      <c r="A69" s="188"/>
      <c r="B69" s="188"/>
      <c r="C69" s="188"/>
      <c r="D69" s="188"/>
      <c r="E69" s="188"/>
      <c r="F69" s="188"/>
      <c r="G69" s="188"/>
      <c r="H69" s="188"/>
      <c r="I69" s="188"/>
      <c r="J69" s="188"/>
      <c r="K69" s="188"/>
      <c r="L69" s="188"/>
      <c r="M69" s="188"/>
      <c r="N69" s="188"/>
      <c r="O69" s="188"/>
      <c r="P69" s="188"/>
      <c r="Q69" s="188"/>
      <c r="R69" s="188"/>
      <c r="S69" s="188"/>
      <c r="T69" s="188"/>
      <c r="U69" s="188"/>
      <c r="V69" s="188"/>
      <c r="W69" s="188"/>
      <c r="X69" s="188"/>
      <c r="Y69" s="188"/>
      <c r="Z69" s="188"/>
    </row>
    <row r="70" spans="1:26">
      <c r="A70" s="188"/>
      <c r="B70" s="188"/>
      <c r="C70" s="188"/>
      <c r="D70" s="188"/>
      <c r="E70" s="188"/>
      <c r="F70" s="188"/>
      <c r="G70" s="188"/>
      <c r="H70" s="188"/>
      <c r="I70" s="188"/>
      <c r="J70" s="188"/>
      <c r="K70" s="188"/>
      <c r="L70" s="188"/>
      <c r="M70" s="188"/>
      <c r="N70" s="188"/>
      <c r="O70" s="188"/>
      <c r="P70" s="188"/>
      <c r="Q70" s="188"/>
      <c r="R70" s="188"/>
      <c r="S70" s="188"/>
      <c r="T70" s="188"/>
      <c r="U70" s="188"/>
      <c r="V70" s="188"/>
      <c r="W70" s="188"/>
      <c r="X70" s="188"/>
      <c r="Y70" s="188"/>
      <c r="Z70" s="188"/>
    </row>
    <row r="71" spans="1:26">
      <c r="A71" s="188"/>
      <c r="B71" s="188"/>
      <c r="C71" s="188"/>
      <c r="D71" s="188"/>
      <c r="E71" s="188"/>
      <c r="F71" s="188"/>
      <c r="G71" s="188"/>
      <c r="H71" s="188"/>
      <c r="I71" s="188"/>
      <c r="J71" s="188"/>
      <c r="K71" s="188"/>
      <c r="L71" s="188"/>
      <c r="M71" s="188"/>
      <c r="N71" s="188"/>
      <c r="O71" s="188"/>
      <c r="P71" s="188"/>
      <c r="Q71" s="188"/>
      <c r="R71" s="188"/>
      <c r="S71" s="188"/>
      <c r="T71" s="188"/>
      <c r="U71" s="188"/>
      <c r="V71" s="188"/>
      <c r="W71" s="188"/>
      <c r="X71" s="188"/>
      <c r="Y71" s="188"/>
      <c r="Z71" s="188"/>
    </row>
    <row r="72" spans="1:26">
      <c r="A72" s="188"/>
      <c r="B72" s="188"/>
      <c r="C72" s="188"/>
      <c r="D72" s="188"/>
      <c r="E72" s="188"/>
      <c r="F72" s="188"/>
      <c r="G72" s="188"/>
      <c r="H72" s="188"/>
      <c r="I72" s="188"/>
      <c r="J72" s="188"/>
      <c r="K72" s="188"/>
      <c r="L72" s="188"/>
      <c r="M72" s="188"/>
      <c r="N72" s="188"/>
      <c r="O72" s="188"/>
      <c r="P72" s="188"/>
      <c r="Q72" s="188"/>
      <c r="R72" s="188"/>
      <c r="S72" s="188"/>
      <c r="T72" s="188"/>
      <c r="U72" s="188"/>
      <c r="V72" s="188"/>
      <c r="W72" s="188"/>
      <c r="X72" s="188"/>
      <c r="Y72" s="188"/>
      <c r="Z72" s="188"/>
    </row>
    <row r="73" spans="1:26">
      <c r="A73" s="188"/>
      <c r="B73" s="188"/>
      <c r="C73" s="188"/>
      <c r="D73" s="188"/>
      <c r="E73" s="188"/>
      <c r="F73" s="188"/>
      <c r="G73" s="188"/>
      <c r="H73" s="188"/>
      <c r="I73" s="188"/>
      <c r="J73" s="188"/>
      <c r="K73" s="188"/>
      <c r="L73" s="188"/>
      <c r="M73" s="188"/>
      <c r="N73" s="188"/>
      <c r="O73" s="188"/>
      <c r="P73" s="188"/>
      <c r="Q73" s="188"/>
      <c r="R73" s="188"/>
      <c r="S73" s="188"/>
      <c r="T73" s="188"/>
      <c r="U73" s="188"/>
      <c r="V73" s="188"/>
      <c r="W73" s="188"/>
      <c r="X73" s="188"/>
      <c r="Y73" s="188"/>
      <c r="Z73" s="188"/>
    </row>
    <row r="74" spans="1:26">
      <c r="A74" s="188"/>
      <c r="B74" s="188"/>
      <c r="C74" s="188"/>
      <c r="D74" s="188"/>
      <c r="E74" s="188"/>
      <c r="F74" s="188"/>
      <c r="G74" s="188"/>
      <c r="H74" s="188"/>
      <c r="I74" s="188"/>
      <c r="J74" s="188"/>
      <c r="K74" s="188"/>
      <c r="L74" s="188"/>
      <c r="M74" s="188"/>
      <c r="N74" s="188"/>
      <c r="O74" s="188"/>
      <c r="P74" s="188"/>
      <c r="Q74" s="188"/>
      <c r="R74" s="188"/>
      <c r="S74" s="188"/>
      <c r="T74" s="188"/>
      <c r="U74" s="188"/>
      <c r="V74" s="188"/>
      <c r="W74" s="188"/>
      <c r="X74" s="188"/>
      <c r="Y74" s="188"/>
      <c r="Z74" s="188"/>
    </row>
    <row r="75" spans="1:26">
      <c r="A75" s="188"/>
      <c r="B75" s="188"/>
      <c r="C75" s="188"/>
      <c r="D75" s="188"/>
      <c r="E75" s="188"/>
      <c r="F75" s="188"/>
      <c r="G75" s="188"/>
      <c r="H75" s="188"/>
      <c r="I75" s="188"/>
      <c r="J75" s="188"/>
      <c r="K75" s="188"/>
      <c r="L75" s="188"/>
      <c r="M75" s="188"/>
      <c r="N75" s="188"/>
      <c r="O75" s="188"/>
      <c r="P75" s="188"/>
      <c r="Q75" s="188"/>
      <c r="R75" s="188"/>
      <c r="S75" s="188"/>
      <c r="T75" s="188"/>
      <c r="U75" s="188"/>
      <c r="V75" s="188"/>
      <c r="W75" s="188"/>
      <c r="X75" s="188"/>
      <c r="Y75" s="188"/>
      <c r="Z75" s="188"/>
    </row>
    <row r="76" spans="1:26">
      <c r="A76" s="188"/>
      <c r="B76" s="188"/>
      <c r="C76" s="188"/>
      <c r="D76" s="188"/>
      <c r="E76" s="188"/>
      <c r="F76" s="188"/>
      <c r="G76" s="188"/>
      <c r="H76" s="188"/>
      <c r="I76" s="188"/>
      <c r="J76" s="188"/>
      <c r="K76" s="188"/>
      <c r="L76" s="188"/>
      <c r="M76" s="188"/>
      <c r="N76" s="188"/>
      <c r="O76" s="188"/>
      <c r="P76" s="188"/>
      <c r="Q76" s="188"/>
      <c r="R76" s="188"/>
      <c r="S76" s="188"/>
      <c r="T76" s="188"/>
      <c r="U76" s="188"/>
      <c r="V76" s="188"/>
      <c r="W76" s="188"/>
      <c r="X76" s="188"/>
      <c r="Y76" s="188"/>
      <c r="Z76" s="188"/>
    </row>
    <row r="77" spans="1:26">
      <c r="A77" s="188"/>
      <c r="B77" s="188"/>
      <c r="C77" s="188"/>
      <c r="D77" s="188"/>
      <c r="E77" s="188"/>
      <c r="F77" s="188"/>
      <c r="G77" s="188"/>
      <c r="H77" s="188"/>
      <c r="I77" s="188"/>
      <c r="J77" s="188"/>
      <c r="K77" s="188"/>
      <c r="L77" s="188"/>
      <c r="M77" s="188"/>
      <c r="N77" s="188"/>
      <c r="O77" s="188"/>
      <c r="P77" s="188"/>
      <c r="Q77" s="188"/>
      <c r="R77" s="188"/>
      <c r="S77" s="188"/>
      <c r="T77" s="188"/>
      <c r="U77" s="188"/>
      <c r="V77" s="188"/>
      <c r="W77" s="188"/>
      <c r="X77" s="188"/>
      <c r="Y77" s="188"/>
      <c r="Z77" s="188"/>
    </row>
    <row r="78" spans="1:26">
      <c r="A78" s="188"/>
      <c r="B78" s="188"/>
      <c r="C78" s="188"/>
      <c r="D78" s="188"/>
      <c r="E78" s="188"/>
      <c r="F78" s="188"/>
      <c r="G78" s="188"/>
      <c r="H78" s="188"/>
      <c r="I78" s="188"/>
      <c r="J78" s="188"/>
      <c r="K78" s="188"/>
      <c r="L78" s="188"/>
      <c r="M78" s="188"/>
      <c r="N78" s="188"/>
      <c r="O78" s="188"/>
      <c r="P78" s="188"/>
      <c r="Q78" s="188"/>
      <c r="R78" s="188"/>
      <c r="S78" s="188"/>
      <c r="T78" s="188"/>
      <c r="U78" s="188"/>
      <c r="V78" s="188"/>
      <c r="W78" s="188"/>
      <c r="X78" s="188"/>
      <c r="Y78" s="188"/>
      <c r="Z78" s="188"/>
    </row>
    <row r="79" spans="1:26">
      <c r="A79" s="188"/>
      <c r="B79" s="188"/>
      <c r="C79" s="188"/>
      <c r="D79" s="188"/>
      <c r="E79" s="188"/>
      <c r="F79" s="188"/>
      <c r="G79" s="188"/>
      <c r="H79" s="188"/>
      <c r="I79" s="188"/>
      <c r="J79" s="188"/>
      <c r="K79" s="188"/>
      <c r="L79" s="188"/>
      <c r="M79" s="188"/>
      <c r="N79" s="188"/>
      <c r="O79" s="188"/>
      <c r="P79" s="188"/>
      <c r="Q79" s="188"/>
      <c r="R79" s="188"/>
      <c r="S79" s="188"/>
      <c r="T79" s="188"/>
      <c r="U79" s="188"/>
      <c r="V79" s="188"/>
      <c r="W79" s="188"/>
      <c r="X79" s="188"/>
      <c r="Y79" s="188"/>
      <c r="Z79" s="188"/>
    </row>
    <row r="80" spans="1:26">
      <c r="A80" s="188"/>
      <c r="B80" s="188"/>
      <c r="C80" s="188"/>
      <c r="D80" s="188"/>
      <c r="E80" s="188"/>
      <c r="F80" s="188"/>
      <c r="G80" s="188"/>
      <c r="H80" s="188"/>
      <c r="I80" s="188"/>
      <c r="J80" s="188"/>
      <c r="K80" s="188"/>
      <c r="L80" s="188"/>
      <c r="M80" s="188"/>
      <c r="N80" s="188"/>
      <c r="O80" s="188"/>
      <c r="P80" s="188"/>
      <c r="Q80" s="188"/>
      <c r="R80" s="188"/>
      <c r="S80" s="188"/>
      <c r="T80" s="188"/>
      <c r="U80" s="188"/>
      <c r="V80" s="188"/>
      <c r="W80" s="188"/>
      <c r="X80" s="188"/>
      <c r="Y80" s="188"/>
      <c r="Z80" s="188"/>
    </row>
    <row r="81" spans="1:26">
      <c r="A81" s="188"/>
      <c r="B81" s="188"/>
      <c r="C81" s="188"/>
      <c r="D81" s="188"/>
      <c r="E81" s="188"/>
      <c r="F81" s="188"/>
      <c r="G81" s="188"/>
      <c r="H81" s="188"/>
      <c r="I81" s="188"/>
      <c r="J81" s="188"/>
      <c r="K81" s="188"/>
      <c r="L81" s="188"/>
      <c r="M81" s="188"/>
      <c r="N81" s="188"/>
      <c r="O81" s="188"/>
      <c r="P81" s="188"/>
      <c r="Q81" s="188"/>
      <c r="R81" s="188"/>
      <c r="S81" s="188"/>
      <c r="T81" s="188"/>
      <c r="U81" s="188"/>
      <c r="V81" s="188"/>
      <c r="W81" s="188"/>
      <c r="X81" s="188"/>
      <c r="Y81" s="188"/>
      <c r="Z81" s="188"/>
    </row>
    <row r="82" spans="1:26">
      <c r="A82" s="188"/>
      <c r="B82" s="188"/>
      <c r="C82" s="188"/>
      <c r="D82" s="188"/>
      <c r="E82" s="188"/>
      <c r="F82" s="188"/>
      <c r="G82" s="188"/>
      <c r="H82" s="188"/>
      <c r="I82" s="188"/>
      <c r="J82" s="188"/>
      <c r="K82" s="188"/>
      <c r="L82" s="188"/>
      <c r="M82" s="188"/>
      <c r="N82" s="188"/>
      <c r="O82" s="188"/>
      <c r="P82" s="188"/>
      <c r="Q82" s="188"/>
      <c r="R82" s="188"/>
      <c r="S82" s="188"/>
      <c r="T82" s="188"/>
      <c r="U82" s="188"/>
      <c r="V82" s="188"/>
      <c r="W82" s="188"/>
      <c r="X82" s="188"/>
      <c r="Y82" s="188"/>
      <c r="Z82" s="188"/>
    </row>
    <row r="83" spans="1:26">
      <c r="A83" s="188"/>
      <c r="B83" s="188"/>
      <c r="C83" s="188"/>
      <c r="D83" s="188"/>
      <c r="E83" s="188"/>
      <c r="F83" s="188"/>
      <c r="G83" s="188"/>
      <c r="H83" s="188"/>
      <c r="I83" s="188"/>
      <c r="J83" s="188"/>
      <c r="K83" s="188"/>
      <c r="L83" s="188"/>
      <c r="M83" s="188"/>
      <c r="N83" s="188"/>
      <c r="O83" s="188"/>
      <c r="P83" s="188"/>
      <c r="Q83" s="188"/>
      <c r="R83" s="188"/>
      <c r="S83" s="188"/>
      <c r="T83" s="188"/>
      <c r="U83" s="188"/>
      <c r="V83" s="188"/>
      <c r="W83" s="188"/>
      <c r="X83" s="188"/>
      <c r="Y83" s="188"/>
      <c r="Z83" s="188"/>
    </row>
    <row r="84" spans="1:26">
      <c r="A84" s="188"/>
      <c r="B84" s="188"/>
      <c r="C84" s="188"/>
      <c r="D84" s="188"/>
      <c r="E84" s="188"/>
      <c r="F84" s="188"/>
      <c r="G84" s="188"/>
      <c r="H84" s="188"/>
      <c r="I84" s="188"/>
      <c r="J84" s="188"/>
      <c r="K84" s="188"/>
      <c r="L84" s="188"/>
      <c r="M84" s="188"/>
      <c r="N84" s="188"/>
      <c r="O84" s="188"/>
      <c r="P84" s="188"/>
      <c r="Q84" s="188"/>
      <c r="R84" s="188"/>
      <c r="S84" s="188"/>
      <c r="T84" s="188"/>
      <c r="U84" s="188"/>
      <c r="V84" s="188"/>
      <c r="W84" s="188"/>
      <c r="X84" s="188"/>
      <c r="Y84" s="188"/>
      <c r="Z84" s="188"/>
    </row>
    <row r="85" spans="1:26">
      <c r="A85" s="188"/>
      <c r="B85" s="188"/>
      <c r="C85" s="188"/>
      <c r="D85" s="188"/>
      <c r="E85" s="188"/>
      <c r="F85" s="188"/>
      <c r="G85" s="188"/>
      <c r="H85" s="188"/>
      <c r="I85" s="188"/>
      <c r="J85" s="188"/>
      <c r="K85" s="188"/>
      <c r="L85" s="188"/>
      <c r="M85" s="188"/>
      <c r="N85" s="188"/>
      <c r="O85" s="188"/>
      <c r="P85" s="188"/>
      <c r="Q85" s="188"/>
      <c r="R85" s="188"/>
      <c r="S85" s="188"/>
      <c r="T85" s="188"/>
      <c r="U85" s="188"/>
      <c r="V85" s="188"/>
      <c r="W85" s="188"/>
      <c r="X85" s="188"/>
      <c r="Y85" s="188"/>
      <c r="Z85" s="188"/>
    </row>
    <row r="86" spans="1:26">
      <c r="A86" s="188"/>
      <c r="B86" s="188"/>
      <c r="C86" s="188"/>
      <c r="D86" s="188"/>
      <c r="E86" s="188"/>
      <c r="F86" s="188"/>
      <c r="G86" s="188"/>
      <c r="H86" s="188"/>
      <c r="I86" s="188"/>
      <c r="J86" s="188"/>
      <c r="K86" s="188"/>
      <c r="L86" s="188"/>
      <c r="M86" s="188"/>
      <c r="N86" s="188"/>
      <c r="O86" s="188"/>
      <c r="P86" s="188"/>
      <c r="Q86" s="188"/>
      <c r="R86" s="188"/>
      <c r="S86" s="188"/>
      <c r="T86" s="188"/>
      <c r="U86" s="188"/>
      <c r="V86" s="188"/>
      <c r="W86" s="188"/>
      <c r="X86" s="188"/>
      <c r="Y86" s="188"/>
      <c r="Z86" s="188"/>
    </row>
    <row r="87" spans="1:26">
      <c r="A87" s="188"/>
      <c r="B87" s="188"/>
      <c r="C87" s="188"/>
      <c r="D87" s="188"/>
      <c r="E87" s="188"/>
      <c r="F87" s="188"/>
      <c r="G87" s="188"/>
      <c r="H87" s="188"/>
      <c r="I87" s="188"/>
      <c r="J87" s="188"/>
      <c r="K87" s="188"/>
      <c r="L87" s="188"/>
      <c r="M87" s="188"/>
      <c r="N87" s="188"/>
      <c r="O87" s="188"/>
      <c r="P87" s="188"/>
      <c r="Q87" s="188"/>
      <c r="R87" s="188"/>
      <c r="S87" s="188"/>
      <c r="T87" s="188"/>
      <c r="U87" s="188"/>
      <c r="V87" s="188"/>
      <c r="W87" s="188"/>
      <c r="X87" s="188"/>
      <c r="Y87" s="188"/>
      <c r="Z87" s="188"/>
    </row>
    <row r="88" spans="1:26">
      <c r="A88" s="188"/>
      <c r="B88" s="188"/>
      <c r="C88" s="188"/>
      <c r="D88" s="188"/>
      <c r="E88" s="188"/>
      <c r="F88" s="188"/>
      <c r="G88" s="188"/>
      <c r="H88" s="188"/>
      <c r="I88" s="188"/>
      <c r="J88" s="188"/>
      <c r="K88" s="188"/>
      <c r="L88" s="188"/>
      <c r="M88" s="188"/>
      <c r="N88" s="188"/>
      <c r="O88" s="188"/>
      <c r="P88" s="188"/>
      <c r="Q88" s="188"/>
      <c r="R88" s="188"/>
      <c r="S88" s="188"/>
      <c r="T88" s="188"/>
      <c r="U88" s="188"/>
      <c r="V88" s="188"/>
      <c r="W88" s="188"/>
      <c r="X88" s="188"/>
      <c r="Y88" s="188"/>
      <c r="Z88" s="188"/>
    </row>
    <row r="89" spans="1:26">
      <c r="A89" s="188"/>
      <c r="B89" s="188"/>
      <c r="C89" s="188"/>
      <c r="D89" s="188"/>
      <c r="E89" s="188"/>
      <c r="F89" s="188"/>
      <c r="G89" s="188"/>
      <c r="H89" s="188"/>
      <c r="I89" s="188"/>
      <c r="J89" s="188"/>
      <c r="K89" s="188"/>
      <c r="L89" s="188"/>
      <c r="M89" s="188"/>
      <c r="N89" s="188"/>
      <c r="O89" s="188"/>
      <c r="P89" s="188"/>
      <c r="Q89" s="188"/>
      <c r="R89" s="188"/>
      <c r="S89" s="188"/>
      <c r="T89" s="188"/>
      <c r="U89" s="188"/>
      <c r="V89" s="188"/>
      <c r="W89" s="188"/>
      <c r="X89" s="188"/>
      <c r="Y89" s="188"/>
      <c r="Z89" s="188"/>
    </row>
    <row r="90" spans="1:26">
      <c r="A90" s="188"/>
      <c r="B90" s="188"/>
      <c r="C90" s="188"/>
      <c r="D90" s="188"/>
      <c r="E90" s="188"/>
      <c r="F90" s="188"/>
      <c r="G90" s="188"/>
      <c r="H90" s="188"/>
      <c r="I90" s="188"/>
      <c r="J90" s="188"/>
      <c r="K90" s="188"/>
      <c r="L90" s="188"/>
      <c r="M90" s="188"/>
      <c r="N90" s="188"/>
      <c r="O90" s="188"/>
      <c r="P90" s="188"/>
      <c r="Q90" s="188"/>
      <c r="R90" s="188"/>
      <c r="S90" s="188"/>
      <c r="T90" s="188"/>
      <c r="U90" s="188"/>
      <c r="V90" s="188"/>
      <c r="W90" s="188"/>
      <c r="X90" s="188"/>
      <c r="Y90" s="188"/>
      <c r="Z90" s="188"/>
    </row>
    <row r="91" spans="1:26">
      <c r="A91" s="188"/>
      <c r="B91" s="188"/>
      <c r="C91" s="188"/>
      <c r="D91" s="188"/>
      <c r="E91" s="188"/>
      <c r="F91" s="188"/>
      <c r="G91" s="188"/>
      <c r="H91" s="188"/>
      <c r="I91" s="188"/>
      <c r="J91" s="188"/>
      <c r="K91" s="188"/>
      <c r="L91" s="188"/>
      <c r="M91" s="188"/>
      <c r="N91" s="188"/>
      <c r="O91" s="188"/>
      <c r="P91" s="188"/>
      <c r="Q91" s="188"/>
      <c r="R91" s="188"/>
      <c r="S91" s="188"/>
      <c r="T91" s="188"/>
      <c r="U91" s="188"/>
      <c r="V91" s="188"/>
      <c r="W91" s="188"/>
      <c r="X91" s="188"/>
      <c r="Y91" s="188"/>
      <c r="Z91" s="188"/>
    </row>
    <row r="92" spans="1:26">
      <c r="A92" s="188"/>
      <c r="B92" s="188"/>
      <c r="C92" s="188"/>
      <c r="D92" s="188"/>
      <c r="E92" s="188"/>
      <c r="F92" s="188"/>
      <c r="G92" s="188"/>
      <c r="H92" s="188"/>
      <c r="I92" s="188"/>
      <c r="J92" s="188"/>
      <c r="K92" s="188"/>
      <c r="L92" s="188"/>
      <c r="M92" s="188"/>
      <c r="N92" s="188"/>
      <c r="O92" s="188"/>
      <c r="P92" s="188"/>
      <c r="Q92" s="188"/>
      <c r="R92" s="188"/>
      <c r="S92" s="188"/>
      <c r="T92" s="188"/>
      <c r="U92" s="188"/>
      <c r="V92" s="188"/>
      <c r="W92" s="188"/>
      <c r="X92" s="188"/>
      <c r="Y92" s="188"/>
      <c r="Z92" s="188"/>
    </row>
    <row r="93" spans="1:26">
      <c r="A93" s="188"/>
      <c r="B93" s="188"/>
      <c r="C93" s="188"/>
      <c r="D93" s="188"/>
      <c r="E93" s="188"/>
      <c r="F93" s="188"/>
      <c r="G93" s="188"/>
      <c r="H93" s="188"/>
      <c r="I93" s="188"/>
      <c r="J93" s="188"/>
      <c r="K93" s="188"/>
      <c r="L93" s="188"/>
      <c r="M93" s="188"/>
      <c r="N93" s="188"/>
      <c r="O93" s="188"/>
      <c r="P93" s="188"/>
      <c r="Q93" s="188"/>
      <c r="R93" s="188"/>
      <c r="S93" s="188"/>
      <c r="T93" s="188"/>
      <c r="U93" s="188"/>
      <c r="V93" s="188"/>
      <c r="W93" s="188"/>
      <c r="X93" s="188"/>
      <c r="Y93" s="188"/>
      <c r="Z93" s="188"/>
    </row>
    <row r="94" spans="1:26">
      <c r="A94" s="188"/>
      <c r="B94" s="188"/>
      <c r="C94" s="188"/>
      <c r="D94" s="188"/>
      <c r="E94" s="188"/>
      <c r="F94" s="188"/>
      <c r="G94" s="188"/>
      <c r="H94" s="188"/>
      <c r="I94" s="188"/>
      <c r="J94" s="188"/>
      <c r="K94" s="188"/>
      <c r="L94" s="188"/>
      <c r="M94" s="188"/>
      <c r="N94" s="188"/>
      <c r="O94" s="188"/>
      <c r="P94" s="188"/>
      <c r="Q94" s="188"/>
      <c r="R94" s="188"/>
      <c r="S94" s="188"/>
      <c r="T94" s="188"/>
      <c r="U94" s="188"/>
      <c r="V94" s="188"/>
      <c r="W94" s="188"/>
      <c r="X94" s="188"/>
      <c r="Y94" s="188"/>
      <c r="Z94" s="188"/>
    </row>
    <row r="95" spans="1:26">
      <c r="A95" s="188"/>
      <c r="B95" s="188"/>
      <c r="C95" s="188"/>
      <c r="D95" s="188"/>
      <c r="E95" s="188"/>
      <c r="F95" s="188"/>
      <c r="G95" s="188"/>
      <c r="H95" s="188"/>
      <c r="I95" s="188"/>
      <c r="J95" s="188"/>
      <c r="K95" s="188"/>
      <c r="L95" s="188"/>
      <c r="M95" s="188"/>
      <c r="N95" s="188"/>
      <c r="O95" s="188"/>
      <c r="P95" s="188"/>
      <c r="Q95" s="188"/>
      <c r="R95" s="188"/>
      <c r="S95" s="188"/>
      <c r="T95" s="188"/>
      <c r="U95" s="188"/>
      <c r="V95" s="188"/>
      <c r="W95" s="188"/>
      <c r="X95" s="188"/>
      <c r="Y95" s="188"/>
      <c r="Z95" s="188"/>
    </row>
    <row r="96" spans="1:26">
      <c r="A96" s="188"/>
      <c r="B96" s="188"/>
      <c r="C96" s="188"/>
      <c r="D96" s="188"/>
      <c r="E96" s="188"/>
      <c r="F96" s="188"/>
      <c r="G96" s="188"/>
      <c r="H96" s="188"/>
      <c r="I96" s="188"/>
      <c r="J96" s="188"/>
      <c r="K96" s="188"/>
      <c r="L96" s="188"/>
      <c r="M96" s="188"/>
      <c r="N96" s="188"/>
      <c r="O96" s="188"/>
      <c r="P96" s="188"/>
      <c r="Q96" s="188"/>
      <c r="R96" s="188"/>
      <c r="S96" s="188"/>
      <c r="T96" s="188"/>
      <c r="U96" s="188"/>
      <c r="V96" s="188"/>
      <c r="W96" s="188"/>
      <c r="X96" s="188"/>
      <c r="Y96" s="188"/>
      <c r="Z96" s="188"/>
    </row>
    <row r="97" spans="1:26">
      <c r="A97" s="188"/>
      <c r="B97" s="188"/>
      <c r="C97" s="188"/>
      <c r="D97" s="188"/>
      <c r="E97" s="188"/>
      <c r="F97" s="188"/>
      <c r="G97" s="188"/>
      <c r="H97" s="188"/>
      <c r="I97" s="188"/>
      <c r="J97" s="188"/>
      <c r="K97" s="188"/>
      <c r="L97" s="188"/>
      <c r="M97" s="188"/>
      <c r="N97" s="188"/>
      <c r="O97" s="188"/>
      <c r="P97" s="188"/>
      <c r="Q97" s="188"/>
      <c r="R97" s="188"/>
      <c r="S97" s="188"/>
      <c r="T97" s="188"/>
      <c r="U97" s="188"/>
      <c r="V97" s="188"/>
      <c r="W97" s="188"/>
      <c r="X97" s="188"/>
      <c r="Y97" s="188"/>
      <c r="Z97" s="188"/>
    </row>
    <row r="98" spans="1:26">
      <c r="A98" s="188"/>
      <c r="B98" s="188"/>
      <c r="C98" s="188"/>
      <c r="D98" s="188"/>
      <c r="E98" s="188"/>
      <c r="F98" s="188"/>
      <c r="G98" s="188"/>
      <c r="H98" s="188"/>
      <c r="I98" s="188"/>
      <c r="J98" s="188"/>
      <c r="K98" s="188"/>
      <c r="L98" s="188"/>
      <c r="M98" s="188"/>
      <c r="N98" s="188"/>
      <c r="O98" s="188"/>
      <c r="P98" s="188"/>
      <c r="Q98" s="188"/>
      <c r="R98" s="188"/>
      <c r="S98" s="188"/>
      <c r="T98" s="188"/>
      <c r="U98" s="188"/>
      <c r="V98" s="188"/>
      <c r="W98" s="188"/>
      <c r="X98" s="188"/>
      <c r="Y98" s="188"/>
      <c r="Z98" s="188"/>
    </row>
    <row r="99" spans="1:26">
      <c r="A99" s="188"/>
      <c r="B99" s="188"/>
      <c r="C99" s="188"/>
      <c r="D99" s="188"/>
      <c r="E99" s="188"/>
      <c r="F99" s="188"/>
      <c r="G99" s="188"/>
      <c r="H99" s="188"/>
      <c r="I99" s="188"/>
      <c r="J99" s="188"/>
      <c r="K99" s="188"/>
      <c r="L99" s="188"/>
      <c r="M99" s="188"/>
      <c r="N99" s="188"/>
      <c r="O99" s="188"/>
      <c r="P99" s="188"/>
      <c r="Q99" s="188"/>
      <c r="R99" s="188"/>
      <c r="S99" s="188"/>
      <c r="T99" s="188"/>
      <c r="U99" s="188"/>
      <c r="V99" s="188"/>
      <c r="W99" s="188"/>
      <c r="X99" s="188"/>
      <c r="Y99" s="188"/>
      <c r="Z99" s="188"/>
    </row>
    <row r="100" spans="1:26">
      <c r="A100" s="188"/>
      <c r="B100" s="188"/>
      <c r="C100" s="188"/>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row>
    <row r="101" spans="1:26">
      <c r="A101" s="188"/>
      <c r="B101" s="188"/>
      <c r="C101" s="188"/>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row>
    <row r="102" spans="1:26">
      <c r="A102" s="188"/>
      <c r="B102" s="188"/>
      <c r="C102" s="188"/>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row>
    <row r="103" spans="1:26">
      <c r="A103" s="188"/>
      <c r="B103" s="188"/>
      <c r="C103" s="188"/>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row>
    <row r="104" spans="1:26">
      <c r="A104" s="188"/>
      <c r="B104" s="188"/>
      <c r="C104" s="188"/>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row>
    <row r="105" spans="1:26">
      <c r="A105" s="188"/>
      <c r="B105" s="188"/>
      <c r="C105" s="188"/>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row>
    <row r="106" spans="1:26">
      <c r="A106" s="188"/>
      <c r="B106" s="188"/>
      <c r="C106" s="188"/>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row>
    <row r="107" spans="1:26">
      <c r="A107" s="188"/>
      <c r="B107" s="188"/>
      <c r="C107" s="188"/>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row>
  </sheetData>
  <sheetProtection algorithmName="SHA-512" hashValue="SqPc0qcYjgtr+COBeL2Ofu/5z83/+TNjm+hW+lTSoUjdeSTyPHg5w0AmYs6yqehfc1wETJbnqWaclTMLjjYeSA==" saltValue="GYALty1xwqwWsQqEhSP3HA==" spinCount="100000" sheet="1" objects="1" scenarios="1"/>
  <protectedRanges>
    <protectedRange sqref="F7 C7:D7" name="Range1"/>
    <protectedRange sqref="G20" name="Range5"/>
  </protectedRanges>
  <mergeCells count="2">
    <mergeCell ref="B4:G4"/>
    <mergeCell ref="B48:C48"/>
  </mergeCells>
  <printOptions horizontalCentered="1"/>
  <pageMargins left="0.74803149606299213" right="0.74803149606299213" top="0.98425196850393704" bottom="0.98425196850393704" header="0.51181102362204722" footer="0.51181102362204722"/>
  <pageSetup paperSize="9" scale="93" orientation="portrait" r:id="rId1"/>
  <headerFooter scaleWithDoc="0" alignWithMargins="0">
    <oddHeader>&amp;L&amp;"-,Regular"&amp;8&amp;F&amp;R&amp;"-,Regular"&amp;8&amp;A
_____________________________________________________________________________________________________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colBreaks count="1" manualBreakCount="1">
    <brk id="18" max="1048575"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9FA45F-027F-485E-B28E-A298EE263A67}">
  <sheetPr>
    <pageSetUpPr fitToPage="1"/>
  </sheetPr>
  <dimension ref="A1:AD103"/>
  <sheetViews>
    <sheetView zoomScaleNormal="100" workbookViewId="0"/>
  </sheetViews>
  <sheetFormatPr defaultColWidth="7.75" defaultRowHeight="12.75"/>
  <cols>
    <col min="1" max="1" width="2.75" style="191" customWidth="1"/>
    <col min="2" max="2" width="2.25" style="191" customWidth="1"/>
    <col min="3" max="3" width="2.5" style="191" customWidth="1"/>
    <col min="4" max="5" width="8.125" style="191" customWidth="1"/>
    <col min="6" max="6" width="9.25" style="191" customWidth="1"/>
    <col min="7" max="8" width="8.125" style="191" customWidth="1"/>
    <col min="9" max="9" width="11.75" style="191" customWidth="1"/>
    <col min="10" max="11" width="8.125" style="191" customWidth="1"/>
    <col min="12" max="12" width="12.875" style="191" customWidth="1"/>
    <col min="13" max="13" width="2.5" style="191" customWidth="1"/>
    <col min="14" max="15" width="8.125" style="191" customWidth="1"/>
    <col min="16" max="20" width="8.125" style="191" hidden="1" customWidth="1"/>
    <col min="21" max="21" width="31.25" style="191" customWidth="1"/>
    <col min="22" max="22" width="7.75" style="191" customWidth="1"/>
    <col min="23" max="256" width="7.75" style="191"/>
    <col min="257" max="257" width="2.75" style="191" customWidth="1"/>
    <col min="258" max="258" width="2.25" style="191" customWidth="1"/>
    <col min="259" max="259" width="2.5" style="191" customWidth="1"/>
    <col min="260" max="261" width="8.125" style="191" customWidth="1"/>
    <col min="262" max="262" width="9.25" style="191" customWidth="1"/>
    <col min="263" max="264" width="8.125" style="191" customWidth="1"/>
    <col min="265" max="265" width="11.75" style="191" customWidth="1"/>
    <col min="266" max="267" width="8.125" style="191" customWidth="1"/>
    <col min="268" max="268" width="12.875" style="191" customWidth="1"/>
    <col min="269" max="269" width="2.5" style="191" customWidth="1"/>
    <col min="270" max="271" width="8.125" style="191" customWidth="1"/>
    <col min="272" max="276" width="0" style="191" hidden="1" customWidth="1"/>
    <col min="277" max="277" width="31.25" style="191" customWidth="1"/>
    <col min="278" max="512" width="7.75" style="191"/>
    <col min="513" max="513" width="2.75" style="191" customWidth="1"/>
    <col min="514" max="514" width="2.25" style="191" customWidth="1"/>
    <col min="515" max="515" width="2.5" style="191" customWidth="1"/>
    <col min="516" max="517" width="8.125" style="191" customWidth="1"/>
    <col min="518" max="518" width="9.25" style="191" customWidth="1"/>
    <col min="519" max="520" width="8.125" style="191" customWidth="1"/>
    <col min="521" max="521" width="11.75" style="191" customWidth="1"/>
    <col min="522" max="523" width="8.125" style="191" customWidth="1"/>
    <col min="524" max="524" width="12.875" style="191" customWidth="1"/>
    <col min="525" max="525" width="2.5" style="191" customWidth="1"/>
    <col min="526" max="527" width="8.125" style="191" customWidth="1"/>
    <col min="528" max="532" width="0" style="191" hidden="1" customWidth="1"/>
    <col min="533" max="533" width="31.25" style="191" customWidth="1"/>
    <col min="534" max="768" width="7.75" style="191"/>
    <col min="769" max="769" width="2.75" style="191" customWidth="1"/>
    <col min="770" max="770" width="2.25" style="191" customWidth="1"/>
    <col min="771" max="771" width="2.5" style="191" customWidth="1"/>
    <col min="772" max="773" width="8.125" style="191" customWidth="1"/>
    <col min="774" max="774" width="9.25" style="191" customWidth="1"/>
    <col min="775" max="776" width="8.125" style="191" customWidth="1"/>
    <col min="777" max="777" width="11.75" style="191" customWidth="1"/>
    <col min="778" max="779" width="8.125" style="191" customWidth="1"/>
    <col min="780" max="780" width="12.875" style="191" customWidth="1"/>
    <col min="781" max="781" width="2.5" style="191" customWidth="1"/>
    <col min="782" max="783" width="8.125" style="191" customWidth="1"/>
    <col min="784" max="788" width="0" style="191" hidden="1" customWidth="1"/>
    <col min="789" max="789" width="31.25" style="191" customWidth="1"/>
    <col min="790" max="1024" width="7.75" style="191"/>
    <col min="1025" max="1025" width="2.75" style="191" customWidth="1"/>
    <col min="1026" max="1026" width="2.25" style="191" customWidth="1"/>
    <col min="1027" max="1027" width="2.5" style="191" customWidth="1"/>
    <col min="1028" max="1029" width="8.125" style="191" customWidth="1"/>
    <col min="1030" max="1030" width="9.25" style="191" customWidth="1"/>
    <col min="1031" max="1032" width="8.125" style="191" customWidth="1"/>
    <col min="1033" max="1033" width="11.75" style="191" customWidth="1"/>
    <col min="1034" max="1035" width="8.125" style="191" customWidth="1"/>
    <col min="1036" max="1036" width="12.875" style="191" customWidth="1"/>
    <col min="1037" max="1037" width="2.5" style="191" customWidth="1"/>
    <col min="1038" max="1039" width="8.125" style="191" customWidth="1"/>
    <col min="1040" max="1044" width="0" style="191" hidden="1" customWidth="1"/>
    <col min="1045" max="1045" width="31.25" style="191" customWidth="1"/>
    <col min="1046" max="1280" width="7.75" style="191"/>
    <col min="1281" max="1281" width="2.75" style="191" customWidth="1"/>
    <col min="1282" max="1282" width="2.25" style="191" customWidth="1"/>
    <col min="1283" max="1283" width="2.5" style="191" customWidth="1"/>
    <col min="1284" max="1285" width="8.125" style="191" customWidth="1"/>
    <col min="1286" max="1286" width="9.25" style="191" customWidth="1"/>
    <col min="1287" max="1288" width="8.125" style="191" customWidth="1"/>
    <col min="1289" max="1289" width="11.75" style="191" customWidth="1"/>
    <col min="1290" max="1291" width="8.125" style="191" customWidth="1"/>
    <col min="1292" max="1292" width="12.875" style="191" customWidth="1"/>
    <col min="1293" max="1293" width="2.5" style="191" customWidth="1"/>
    <col min="1294" max="1295" width="8.125" style="191" customWidth="1"/>
    <col min="1296" max="1300" width="0" style="191" hidden="1" customWidth="1"/>
    <col min="1301" max="1301" width="31.25" style="191" customWidth="1"/>
    <col min="1302" max="1536" width="7.75" style="191"/>
    <col min="1537" max="1537" width="2.75" style="191" customWidth="1"/>
    <col min="1538" max="1538" width="2.25" style="191" customWidth="1"/>
    <col min="1539" max="1539" width="2.5" style="191" customWidth="1"/>
    <col min="1540" max="1541" width="8.125" style="191" customWidth="1"/>
    <col min="1542" max="1542" width="9.25" style="191" customWidth="1"/>
    <col min="1543" max="1544" width="8.125" style="191" customWidth="1"/>
    <col min="1545" max="1545" width="11.75" style="191" customWidth="1"/>
    <col min="1546" max="1547" width="8.125" style="191" customWidth="1"/>
    <col min="1548" max="1548" width="12.875" style="191" customWidth="1"/>
    <col min="1549" max="1549" width="2.5" style="191" customWidth="1"/>
    <col min="1550" max="1551" width="8.125" style="191" customWidth="1"/>
    <col min="1552" max="1556" width="0" style="191" hidden="1" customWidth="1"/>
    <col min="1557" max="1557" width="31.25" style="191" customWidth="1"/>
    <col min="1558" max="1792" width="7.75" style="191"/>
    <col min="1793" max="1793" width="2.75" style="191" customWidth="1"/>
    <col min="1794" max="1794" width="2.25" style="191" customWidth="1"/>
    <col min="1795" max="1795" width="2.5" style="191" customWidth="1"/>
    <col min="1796" max="1797" width="8.125" style="191" customWidth="1"/>
    <col min="1798" max="1798" width="9.25" style="191" customWidth="1"/>
    <col min="1799" max="1800" width="8.125" style="191" customWidth="1"/>
    <col min="1801" max="1801" width="11.75" style="191" customWidth="1"/>
    <col min="1802" max="1803" width="8.125" style="191" customWidth="1"/>
    <col min="1804" max="1804" width="12.875" style="191" customWidth="1"/>
    <col min="1805" max="1805" width="2.5" style="191" customWidth="1"/>
    <col min="1806" max="1807" width="8.125" style="191" customWidth="1"/>
    <col min="1808" max="1812" width="0" style="191" hidden="1" customWidth="1"/>
    <col min="1813" max="1813" width="31.25" style="191" customWidth="1"/>
    <col min="1814" max="2048" width="7.75" style="191"/>
    <col min="2049" max="2049" width="2.75" style="191" customWidth="1"/>
    <col min="2050" max="2050" width="2.25" style="191" customWidth="1"/>
    <col min="2051" max="2051" width="2.5" style="191" customWidth="1"/>
    <col min="2052" max="2053" width="8.125" style="191" customWidth="1"/>
    <col min="2054" max="2054" width="9.25" style="191" customWidth="1"/>
    <col min="2055" max="2056" width="8.125" style="191" customWidth="1"/>
    <col min="2057" max="2057" width="11.75" style="191" customWidth="1"/>
    <col min="2058" max="2059" width="8.125" style="191" customWidth="1"/>
    <col min="2060" max="2060" width="12.875" style="191" customWidth="1"/>
    <col min="2061" max="2061" width="2.5" style="191" customWidth="1"/>
    <col min="2062" max="2063" width="8.125" style="191" customWidth="1"/>
    <col min="2064" max="2068" width="0" style="191" hidden="1" customWidth="1"/>
    <col min="2069" max="2069" width="31.25" style="191" customWidth="1"/>
    <col min="2070" max="2304" width="7.75" style="191"/>
    <col min="2305" max="2305" width="2.75" style="191" customWidth="1"/>
    <col min="2306" max="2306" width="2.25" style="191" customWidth="1"/>
    <col min="2307" max="2307" width="2.5" style="191" customWidth="1"/>
    <col min="2308" max="2309" width="8.125" style="191" customWidth="1"/>
    <col min="2310" max="2310" width="9.25" style="191" customWidth="1"/>
    <col min="2311" max="2312" width="8.125" style="191" customWidth="1"/>
    <col min="2313" max="2313" width="11.75" style="191" customWidth="1"/>
    <col min="2314" max="2315" width="8.125" style="191" customWidth="1"/>
    <col min="2316" max="2316" width="12.875" style="191" customWidth="1"/>
    <col min="2317" max="2317" width="2.5" style="191" customWidth="1"/>
    <col min="2318" max="2319" width="8.125" style="191" customWidth="1"/>
    <col min="2320" max="2324" width="0" style="191" hidden="1" customWidth="1"/>
    <col min="2325" max="2325" width="31.25" style="191" customWidth="1"/>
    <col min="2326" max="2560" width="7.75" style="191"/>
    <col min="2561" max="2561" width="2.75" style="191" customWidth="1"/>
    <col min="2562" max="2562" width="2.25" style="191" customWidth="1"/>
    <col min="2563" max="2563" width="2.5" style="191" customWidth="1"/>
    <col min="2564" max="2565" width="8.125" style="191" customWidth="1"/>
    <col min="2566" max="2566" width="9.25" style="191" customWidth="1"/>
    <col min="2567" max="2568" width="8.125" style="191" customWidth="1"/>
    <col min="2569" max="2569" width="11.75" style="191" customWidth="1"/>
    <col min="2570" max="2571" width="8.125" style="191" customWidth="1"/>
    <col min="2572" max="2572" width="12.875" style="191" customWidth="1"/>
    <col min="2573" max="2573" width="2.5" style="191" customWidth="1"/>
    <col min="2574" max="2575" width="8.125" style="191" customWidth="1"/>
    <col min="2576" max="2580" width="0" style="191" hidden="1" customWidth="1"/>
    <col min="2581" max="2581" width="31.25" style="191" customWidth="1"/>
    <col min="2582" max="2816" width="7.75" style="191"/>
    <col min="2817" max="2817" width="2.75" style="191" customWidth="1"/>
    <col min="2818" max="2818" width="2.25" style="191" customWidth="1"/>
    <col min="2819" max="2819" width="2.5" style="191" customWidth="1"/>
    <col min="2820" max="2821" width="8.125" style="191" customWidth="1"/>
    <col min="2822" max="2822" width="9.25" style="191" customWidth="1"/>
    <col min="2823" max="2824" width="8.125" style="191" customWidth="1"/>
    <col min="2825" max="2825" width="11.75" style="191" customWidth="1"/>
    <col min="2826" max="2827" width="8.125" style="191" customWidth="1"/>
    <col min="2828" max="2828" width="12.875" style="191" customWidth="1"/>
    <col min="2829" max="2829" width="2.5" style="191" customWidth="1"/>
    <col min="2830" max="2831" width="8.125" style="191" customWidth="1"/>
    <col min="2832" max="2836" width="0" style="191" hidden="1" customWidth="1"/>
    <col min="2837" max="2837" width="31.25" style="191" customWidth="1"/>
    <col min="2838" max="3072" width="7.75" style="191"/>
    <col min="3073" max="3073" width="2.75" style="191" customWidth="1"/>
    <col min="3074" max="3074" width="2.25" style="191" customWidth="1"/>
    <col min="3075" max="3075" width="2.5" style="191" customWidth="1"/>
    <col min="3076" max="3077" width="8.125" style="191" customWidth="1"/>
    <col min="3078" max="3078" width="9.25" style="191" customWidth="1"/>
    <col min="3079" max="3080" width="8.125" style="191" customWidth="1"/>
    <col min="3081" max="3081" width="11.75" style="191" customWidth="1"/>
    <col min="3082" max="3083" width="8.125" style="191" customWidth="1"/>
    <col min="3084" max="3084" width="12.875" style="191" customWidth="1"/>
    <col min="3085" max="3085" width="2.5" style="191" customWidth="1"/>
    <col min="3086" max="3087" width="8.125" style="191" customWidth="1"/>
    <col min="3088" max="3092" width="0" style="191" hidden="1" customWidth="1"/>
    <col min="3093" max="3093" width="31.25" style="191" customWidth="1"/>
    <col min="3094" max="3328" width="7.75" style="191"/>
    <col min="3329" max="3329" width="2.75" style="191" customWidth="1"/>
    <col min="3330" max="3330" width="2.25" style="191" customWidth="1"/>
    <col min="3331" max="3331" width="2.5" style="191" customWidth="1"/>
    <col min="3332" max="3333" width="8.125" style="191" customWidth="1"/>
    <col min="3334" max="3334" width="9.25" style="191" customWidth="1"/>
    <col min="3335" max="3336" width="8.125" style="191" customWidth="1"/>
    <col min="3337" max="3337" width="11.75" style="191" customWidth="1"/>
    <col min="3338" max="3339" width="8.125" style="191" customWidth="1"/>
    <col min="3340" max="3340" width="12.875" style="191" customWidth="1"/>
    <col min="3341" max="3341" width="2.5" style="191" customWidth="1"/>
    <col min="3342" max="3343" width="8.125" style="191" customWidth="1"/>
    <col min="3344" max="3348" width="0" style="191" hidden="1" customWidth="1"/>
    <col min="3349" max="3349" width="31.25" style="191" customWidth="1"/>
    <col min="3350" max="3584" width="7.75" style="191"/>
    <col min="3585" max="3585" width="2.75" style="191" customWidth="1"/>
    <col min="3586" max="3586" width="2.25" style="191" customWidth="1"/>
    <col min="3587" max="3587" width="2.5" style="191" customWidth="1"/>
    <col min="3588" max="3589" width="8.125" style="191" customWidth="1"/>
    <col min="3590" max="3590" width="9.25" style="191" customWidth="1"/>
    <col min="3591" max="3592" width="8.125" style="191" customWidth="1"/>
    <col min="3593" max="3593" width="11.75" style="191" customWidth="1"/>
    <col min="3594" max="3595" width="8.125" style="191" customWidth="1"/>
    <col min="3596" max="3596" width="12.875" style="191" customWidth="1"/>
    <col min="3597" max="3597" width="2.5" style="191" customWidth="1"/>
    <col min="3598" max="3599" width="8.125" style="191" customWidth="1"/>
    <col min="3600" max="3604" width="0" style="191" hidden="1" customWidth="1"/>
    <col min="3605" max="3605" width="31.25" style="191" customWidth="1"/>
    <col min="3606" max="3840" width="7.75" style="191"/>
    <col min="3841" max="3841" width="2.75" style="191" customWidth="1"/>
    <col min="3842" max="3842" width="2.25" style="191" customWidth="1"/>
    <col min="3843" max="3843" width="2.5" style="191" customWidth="1"/>
    <col min="3844" max="3845" width="8.125" style="191" customWidth="1"/>
    <col min="3846" max="3846" width="9.25" style="191" customWidth="1"/>
    <col min="3847" max="3848" width="8.125" style="191" customWidth="1"/>
    <col min="3849" max="3849" width="11.75" style="191" customWidth="1"/>
    <col min="3850" max="3851" width="8.125" style="191" customWidth="1"/>
    <col min="3852" max="3852" width="12.875" style="191" customWidth="1"/>
    <col min="3853" max="3853" width="2.5" style="191" customWidth="1"/>
    <col min="3854" max="3855" width="8.125" style="191" customWidth="1"/>
    <col min="3856" max="3860" width="0" style="191" hidden="1" customWidth="1"/>
    <col min="3861" max="3861" width="31.25" style="191" customWidth="1"/>
    <col min="3862" max="4096" width="7.75" style="191"/>
    <col min="4097" max="4097" width="2.75" style="191" customWidth="1"/>
    <col min="4098" max="4098" width="2.25" style="191" customWidth="1"/>
    <col min="4099" max="4099" width="2.5" style="191" customWidth="1"/>
    <col min="4100" max="4101" width="8.125" style="191" customWidth="1"/>
    <col min="4102" max="4102" width="9.25" style="191" customWidth="1"/>
    <col min="4103" max="4104" width="8.125" style="191" customWidth="1"/>
    <col min="4105" max="4105" width="11.75" style="191" customWidth="1"/>
    <col min="4106" max="4107" width="8.125" style="191" customWidth="1"/>
    <col min="4108" max="4108" width="12.875" style="191" customWidth="1"/>
    <col min="4109" max="4109" width="2.5" style="191" customWidth="1"/>
    <col min="4110" max="4111" width="8.125" style="191" customWidth="1"/>
    <col min="4112" max="4116" width="0" style="191" hidden="1" customWidth="1"/>
    <col min="4117" max="4117" width="31.25" style="191" customWidth="1"/>
    <col min="4118" max="4352" width="7.75" style="191"/>
    <col min="4353" max="4353" width="2.75" style="191" customWidth="1"/>
    <col min="4354" max="4354" width="2.25" style="191" customWidth="1"/>
    <col min="4355" max="4355" width="2.5" style="191" customWidth="1"/>
    <col min="4356" max="4357" width="8.125" style="191" customWidth="1"/>
    <col min="4358" max="4358" width="9.25" style="191" customWidth="1"/>
    <col min="4359" max="4360" width="8.125" style="191" customWidth="1"/>
    <col min="4361" max="4361" width="11.75" style="191" customWidth="1"/>
    <col min="4362" max="4363" width="8.125" style="191" customWidth="1"/>
    <col min="4364" max="4364" width="12.875" style="191" customWidth="1"/>
    <col min="4365" max="4365" width="2.5" style="191" customWidth="1"/>
    <col min="4366" max="4367" width="8.125" style="191" customWidth="1"/>
    <col min="4368" max="4372" width="0" style="191" hidden="1" customWidth="1"/>
    <col min="4373" max="4373" width="31.25" style="191" customWidth="1"/>
    <col min="4374" max="4608" width="7.75" style="191"/>
    <col min="4609" max="4609" width="2.75" style="191" customWidth="1"/>
    <col min="4610" max="4610" width="2.25" style="191" customWidth="1"/>
    <col min="4611" max="4611" width="2.5" style="191" customWidth="1"/>
    <col min="4612" max="4613" width="8.125" style="191" customWidth="1"/>
    <col min="4614" max="4614" width="9.25" style="191" customWidth="1"/>
    <col min="4615" max="4616" width="8.125" style="191" customWidth="1"/>
    <col min="4617" max="4617" width="11.75" style="191" customWidth="1"/>
    <col min="4618" max="4619" width="8.125" style="191" customWidth="1"/>
    <col min="4620" max="4620" width="12.875" style="191" customWidth="1"/>
    <col min="4621" max="4621" width="2.5" style="191" customWidth="1"/>
    <col min="4622" max="4623" width="8.125" style="191" customWidth="1"/>
    <col min="4624" max="4628" width="0" style="191" hidden="1" customWidth="1"/>
    <col min="4629" max="4629" width="31.25" style="191" customWidth="1"/>
    <col min="4630" max="4864" width="7.75" style="191"/>
    <col min="4865" max="4865" width="2.75" style="191" customWidth="1"/>
    <col min="4866" max="4866" width="2.25" style="191" customWidth="1"/>
    <col min="4867" max="4867" width="2.5" style="191" customWidth="1"/>
    <col min="4868" max="4869" width="8.125" style="191" customWidth="1"/>
    <col min="4870" max="4870" width="9.25" style="191" customWidth="1"/>
    <col min="4871" max="4872" width="8.125" style="191" customWidth="1"/>
    <col min="4873" max="4873" width="11.75" style="191" customWidth="1"/>
    <col min="4874" max="4875" width="8.125" style="191" customWidth="1"/>
    <col min="4876" max="4876" width="12.875" style="191" customWidth="1"/>
    <col min="4877" max="4877" width="2.5" style="191" customWidth="1"/>
    <col min="4878" max="4879" width="8.125" style="191" customWidth="1"/>
    <col min="4880" max="4884" width="0" style="191" hidden="1" customWidth="1"/>
    <col min="4885" max="4885" width="31.25" style="191" customWidth="1"/>
    <col min="4886" max="5120" width="7.75" style="191"/>
    <col min="5121" max="5121" width="2.75" style="191" customWidth="1"/>
    <col min="5122" max="5122" width="2.25" style="191" customWidth="1"/>
    <col min="5123" max="5123" width="2.5" style="191" customWidth="1"/>
    <col min="5124" max="5125" width="8.125" style="191" customWidth="1"/>
    <col min="5126" max="5126" width="9.25" style="191" customWidth="1"/>
    <col min="5127" max="5128" width="8.125" style="191" customWidth="1"/>
    <col min="5129" max="5129" width="11.75" style="191" customWidth="1"/>
    <col min="5130" max="5131" width="8.125" style="191" customWidth="1"/>
    <col min="5132" max="5132" width="12.875" style="191" customWidth="1"/>
    <col min="5133" max="5133" width="2.5" style="191" customWidth="1"/>
    <col min="5134" max="5135" width="8.125" style="191" customWidth="1"/>
    <col min="5136" max="5140" width="0" style="191" hidden="1" customWidth="1"/>
    <col min="5141" max="5141" width="31.25" style="191" customWidth="1"/>
    <col min="5142" max="5376" width="7.75" style="191"/>
    <col min="5377" max="5377" width="2.75" style="191" customWidth="1"/>
    <col min="5378" max="5378" width="2.25" style="191" customWidth="1"/>
    <col min="5379" max="5379" width="2.5" style="191" customWidth="1"/>
    <col min="5380" max="5381" width="8.125" style="191" customWidth="1"/>
    <col min="5382" max="5382" width="9.25" style="191" customWidth="1"/>
    <col min="5383" max="5384" width="8.125" style="191" customWidth="1"/>
    <col min="5385" max="5385" width="11.75" style="191" customWidth="1"/>
    <col min="5386" max="5387" width="8.125" style="191" customWidth="1"/>
    <col min="5388" max="5388" width="12.875" style="191" customWidth="1"/>
    <col min="5389" max="5389" width="2.5" style="191" customWidth="1"/>
    <col min="5390" max="5391" width="8.125" style="191" customWidth="1"/>
    <col min="5392" max="5396" width="0" style="191" hidden="1" customWidth="1"/>
    <col min="5397" max="5397" width="31.25" style="191" customWidth="1"/>
    <col min="5398" max="5632" width="7.75" style="191"/>
    <col min="5633" max="5633" width="2.75" style="191" customWidth="1"/>
    <col min="5634" max="5634" width="2.25" style="191" customWidth="1"/>
    <col min="5635" max="5635" width="2.5" style="191" customWidth="1"/>
    <col min="5636" max="5637" width="8.125" style="191" customWidth="1"/>
    <col min="5638" max="5638" width="9.25" style="191" customWidth="1"/>
    <col min="5639" max="5640" width="8.125" style="191" customWidth="1"/>
    <col min="5641" max="5641" width="11.75" style="191" customWidth="1"/>
    <col min="5642" max="5643" width="8.125" style="191" customWidth="1"/>
    <col min="5644" max="5644" width="12.875" style="191" customWidth="1"/>
    <col min="5645" max="5645" width="2.5" style="191" customWidth="1"/>
    <col min="5646" max="5647" width="8.125" style="191" customWidth="1"/>
    <col min="5648" max="5652" width="0" style="191" hidden="1" customWidth="1"/>
    <col min="5653" max="5653" width="31.25" style="191" customWidth="1"/>
    <col min="5654" max="5888" width="7.75" style="191"/>
    <col min="5889" max="5889" width="2.75" style="191" customWidth="1"/>
    <col min="5890" max="5890" width="2.25" style="191" customWidth="1"/>
    <col min="5891" max="5891" width="2.5" style="191" customWidth="1"/>
    <col min="5892" max="5893" width="8.125" style="191" customWidth="1"/>
    <col min="5894" max="5894" width="9.25" style="191" customWidth="1"/>
    <col min="5895" max="5896" width="8.125" style="191" customWidth="1"/>
    <col min="5897" max="5897" width="11.75" style="191" customWidth="1"/>
    <col min="5898" max="5899" width="8.125" style="191" customWidth="1"/>
    <col min="5900" max="5900" width="12.875" style="191" customWidth="1"/>
    <col min="5901" max="5901" width="2.5" style="191" customWidth="1"/>
    <col min="5902" max="5903" width="8.125" style="191" customWidth="1"/>
    <col min="5904" max="5908" width="0" style="191" hidden="1" customWidth="1"/>
    <col min="5909" max="5909" width="31.25" style="191" customWidth="1"/>
    <col min="5910" max="6144" width="7.75" style="191"/>
    <col min="6145" max="6145" width="2.75" style="191" customWidth="1"/>
    <col min="6146" max="6146" width="2.25" style="191" customWidth="1"/>
    <col min="6147" max="6147" width="2.5" style="191" customWidth="1"/>
    <col min="6148" max="6149" width="8.125" style="191" customWidth="1"/>
    <col min="6150" max="6150" width="9.25" style="191" customWidth="1"/>
    <col min="6151" max="6152" width="8.125" style="191" customWidth="1"/>
    <col min="6153" max="6153" width="11.75" style="191" customWidth="1"/>
    <col min="6154" max="6155" width="8.125" style="191" customWidth="1"/>
    <col min="6156" max="6156" width="12.875" style="191" customWidth="1"/>
    <col min="6157" max="6157" width="2.5" style="191" customWidth="1"/>
    <col min="6158" max="6159" width="8.125" style="191" customWidth="1"/>
    <col min="6160" max="6164" width="0" style="191" hidden="1" customWidth="1"/>
    <col min="6165" max="6165" width="31.25" style="191" customWidth="1"/>
    <col min="6166" max="6400" width="7.75" style="191"/>
    <col min="6401" max="6401" width="2.75" style="191" customWidth="1"/>
    <col min="6402" max="6402" width="2.25" style="191" customWidth="1"/>
    <col min="6403" max="6403" width="2.5" style="191" customWidth="1"/>
    <col min="6404" max="6405" width="8.125" style="191" customWidth="1"/>
    <col min="6406" max="6406" width="9.25" style="191" customWidth="1"/>
    <col min="6407" max="6408" width="8.125" style="191" customWidth="1"/>
    <col min="6409" max="6409" width="11.75" style="191" customWidth="1"/>
    <col min="6410" max="6411" width="8.125" style="191" customWidth="1"/>
    <col min="6412" max="6412" width="12.875" style="191" customWidth="1"/>
    <col min="6413" max="6413" width="2.5" style="191" customWidth="1"/>
    <col min="6414" max="6415" width="8.125" style="191" customWidth="1"/>
    <col min="6416" max="6420" width="0" style="191" hidden="1" customWidth="1"/>
    <col min="6421" max="6421" width="31.25" style="191" customWidth="1"/>
    <col min="6422" max="6656" width="7.75" style="191"/>
    <col min="6657" max="6657" width="2.75" style="191" customWidth="1"/>
    <col min="6658" max="6658" width="2.25" style="191" customWidth="1"/>
    <col min="6659" max="6659" width="2.5" style="191" customWidth="1"/>
    <col min="6660" max="6661" width="8.125" style="191" customWidth="1"/>
    <col min="6662" max="6662" width="9.25" style="191" customWidth="1"/>
    <col min="6663" max="6664" width="8.125" style="191" customWidth="1"/>
    <col min="6665" max="6665" width="11.75" style="191" customWidth="1"/>
    <col min="6666" max="6667" width="8.125" style="191" customWidth="1"/>
    <col min="6668" max="6668" width="12.875" style="191" customWidth="1"/>
    <col min="6669" max="6669" width="2.5" style="191" customWidth="1"/>
    <col min="6670" max="6671" width="8.125" style="191" customWidth="1"/>
    <col min="6672" max="6676" width="0" style="191" hidden="1" customWidth="1"/>
    <col min="6677" max="6677" width="31.25" style="191" customWidth="1"/>
    <col min="6678" max="6912" width="7.75" style="191"/>
    <col min="6913" max="6913" width="2.75" style="191" customWidth="1"/>
    <col min="6914" max="6914" width="2.25" style="191" customWidth="1"/>
    <col min="6915" max="6915" width="2.5" style="191" customWidth="1"/>
    <col min="6916" max="6917" width="8.125" style="191" customWidth="1"/>
    <col min="6918" max="6918" width="9.25" style="191" customWidth="1"/>
    <col min="6919" max="6920" width="8.125" style="191" customWidth="1"/>
    <col min="6921" max="6921" width="11.75" style="191" customWidth="1"/>
    <col min="6922" max="6923" width="8.125" style="191" customWidth="1"/>
    <col min="6924" max="6924" width="12.875" style="191" customWidth="1"/>
    <col min="6925" max="6925" width="2.5" style="191" customWidth="1"/>
    <col min="6926" max="6927" width="8.125" style="191" customWidth="1"/>
    <col min="6928" max="6932" width="0" style="191" hidden="1" customWidth="1"/>
    <col min="6933" max="6933" width="31.25" style="191" customWidth="1"/>
    <col min="6934" max="7168" width="7.75" style="191"/>
    <col min="7169" max="7169" width="2.75" style="191" customWidth="1"/>
    <col min="7170" max="7170" width="2.25" style="191" customWidth="1"/>
    <col min="7171" max="7171" width="2.5" style="191" customWidth="1"/>
    <col min="7172" max="7173" width="8.125" style="191" customWidth="1"/>
    <col min="7174" max="7174" width="9.25" style="191" customWidth="1"/>
    <col min="7175" max="7176" width="8.125" style="191" customWidth="1"/>
    <col min="7177" max="7177" width="11.75" style="191" customWidth="1"/>
    <col min="7178" max="7179" width="8.125" style="191" customWidth="1"/>
    <col min="7180" max="7180" width="12.875" style="191" customWidth="1"/>
    <col min="7181" max="7181" width="2.5" style="191" customWidth="1"/>
    <col min="7182" max="7183" width="8.125" style="191" customWidth="1"/>
    <col min="7184" max="7188" width="0" style="191" hidden="1" customWidth="1"/>
    <col min="7189" max="7189" width="31.25" style="191" customWidth="1"/>
    <col min="7190" max="7424" width="7.75" style="191"/>
    <col min="7425" max="7425" width="2.75" style="191" customWidth="1"/>
    <col min="7426" max="7426" width="2.25" style="191" customWidth="1"/>
    <col min="7427" max="7427" width="2.5" style="191" customWidth="1"/>
    <col min="7428" max="7429" width="8.125" style="191" customWidth="1"/>
    <col min="7430" max="7430" width="9.25" style="191" customWidth="1"/>
    <col min="7431" max="7432" width="8.125" style="191" customWidth="1"/>
    <col min="7433" max="7433" width="11.75" style="191" customWidth="1"/>
    <col min="7434" max="7435" width="8.125" style="191" customWidth="1"/>
    <col min="7436" max="7436" width="12.875" style="191" customWidth="1"/>
    <col min="7437" max="7437" width="2.5" style="191" customWidth="1"/>
    <col min="7438" max="7439" width="8.125" style="191" customWidth="1"/>
    <col min="7440" max="7444" width="0" style="191" hidden="1" customWidth="1"/>
    <col min="7445" max="7445" width="31.25" style="191" customWidth="1"/>
    <col min="7446" max="7680" width="7.75" style="191"/>
    <col min="7681" max="7681" width="2.75" style="191" customWidth="1"/>
    <col min="7682" max="7682" width="2.25" style="191" customWidth="1"/>
    <col min="7683" max="7683" width="2.5" style="191" customWidth="1"/>
    <col min="7684" max="7685" width="8.125" style="191" customWidth="1"/>
    <col min="7686" max="7686" width="9.25" style="191" customWidth="1"/>
    <col min="7687" max="7688" width="8.125" style="191" customWidth="1"/>
    <col min="7689" max="7689" width="11.75" style="191" customWidth="1"/>
    <col min="7690" max="7691" width="8.125" style="191" customWidth="1"/>
    <col min="7692" max="7692" width="12.875" style="191" customWidth="1"/>
    <col min="7693" max="7693" width="2.5" style="191" customWidth="1"/>
    <col min="7694" max="7695" width="8.125" style="191" customWidth="1"/>
    <col min="7696" max="7700" width="0" style="191" hidden="1" customWidth="1"/>
    <col min="7701" max="7701" width="31.25" style="191" customWidth="1"/>
    <col min="7702" max="7936" width="7.75" style="191"/>
    <col min="7937" max="7937" width="2.75" style="191" customWidth="1"/>
    <col min="7938" max="7938" width="2.25" style="191" customWidth="1"/>
    <col min="7939" max="7939" width="2.5" style="191" customWidth="1"/>
    <col min="7940" max="7941" width="8.125" style="191" customWidth="1"/>
    <col min="7942" max="7942" width="9.25" style="191" customWidth="1"/>
    <col min="7943" max="7944" width="8.125" style="191" customWidth="1"/>
    <col min="7945" max="7945" width="11.75" style="191" customWidth="1"/>
    <col min="7946" max="7947" width="8.125" style="191" customWidth="1"/>
    <col min="7948" max="7948" width="12.875" style="191" customWidth="1"/>
    <col min="7949" max="7949" width="2.5" style="191" customWidth="1"/>
    <col min="7950" max="7951" width="8.125" style="191" customWidth="1"/>
    <col min="7952" max="7956" width="0" style="191" hidden="1" customWidth="1"/>
    <col min="7957" max="7957" width="31.25" style="191" customWidth="1"/>
    <col min="7958" max="8192" width="7.75" style="191"/>
    <col min="8193" max="8193" width="2.75" style="191" customWidth="1"/>
    <col min="8194" max="8194" width="2.25" style="191" customWidth="1"/>
    <col min="8195" max="8195" width="2.5" style="191" customWidth="1"/>
    <col min="8196" max="8197" width="8.125" style="191" customWidth="1"/>
    <col min="8198" max="8198" width="9.25" style="191" customWidth="1"/>
    <col min="8199" max="8200" width="8.125" style="191" customWidth="1"/>
    <col min="8201" max="8201" width="11.75" style="191" customWidth="1"/>
    <col min="8202" max="8203" width="8.125" style="191" customWidth="1"/>
    <col min="8204" max="8204" width="12.875" style="191" customWidth="1"/>
    <col min="8205" max="8205" width="2.5" style="191" customWidth="1"/>
    <col min="8206" max="8207" width="8.125" style="191" customWidth="1"/>
    <col min="8208" max="8212" width="0" style="191" hidden="1" customWidth="1"/>
    <col min="8213" max="8213" width="31.25" style="191" customWidth="1"/>
    <col min="8214" max="8448" width="7.75" style="191"/>
    <col min="8449" max="8449" width="2.75" style="191" customWidth="1"/>
    <col min="8450" max="8450" width="2.25" style="191" customWidth="1"/>
    <col min="8451" max="8451" width="2.5" style="191" customWidth="1"/>
    <col min="8452" max="8453" width="8.125" style="191" customWidth="1"/>
    <col min="8454" max="8454" width="9.25" style="191" customWidth="1"/>
    <col min="8455" max="8456" width="8.125" style="191" customWidth="1"/>
    <col min="8457" max="8457" width="11.75" style="191" customWidth="1"/>
    <col min="8458" max="8459" width="8.125" style="191" customWidth="1"/>
    <col min="8460" max="8460" width="12.875" style="191" customWidth="1"/>
    <col min="8461" max="8461" width="2.5" style="191" customWidth="1"/>
    <col min="8462" max="8463" width="8.125" style="191" customWidth="1"/>
    <col min="8464" max="8468" width="0" style="191" hidden="1" customWidth="1"/>
    <col min="8469" max="8469" width="31.25" style="191" customWidth="1"/>
    <col min="8470" max="8704" width="7.75" style="191"/>
    <col min="8705" max="8705" width="2.75" style="191" customWidth="1"/>
    <col min="8706" max="8706" width="2.25" style="191" customWidth="1"/>
    <col min="8707" max="8707" width="2.5" style="191" customWidth="1"/>
    <col min="8708" max="8709" width="8.125" style="191" customWidth="1"/>
    <col min="8710" max="8710" width="9.25" style="191" customWidth="1"/>
    <col min="8711" max="8712" width="8.125" style="191" customWidth="1"/>
    <col min="8713" max="8713" width="11.75" style="191" customWidth="1"/>
    <col min="8714" max="8715" width="8.125" style="191" customWidth="1"/>
    <col min="8716" max="8716" width="12.875" style="191" customWidth="1"/>
    <col min="8717" max="8717" width="2.5" style="191" customWidth="1"/>
    <col min="8718" max="8719" width="8.125" style="191" customWidth="1"/>
    <col min="8720" max="8724" width="0" style="191" hidden="1" customWidth="1"/>
    <col min="8725" max="8725" width="31.25" style="191" customWidth="1"/>
    <col min="8726" max="8960" width="7.75" style="191"/>
    <col min="8961" max="8961" width="2.75" style="191" customWidth="1"/>
    <col min="8962" max="8962" width="2.25" style="191" customWidth="1"/>
    <col min="8963" max="8963" width="2.5" style="191" customWidth="1"/>
    <col min="8964" max="8965" width="8.125" style="191" customWidth="1"/>
    <col min="8966" max="8966" width="9.25" style="191" customWidth="1"/>
    <col min="8967" max="8968" width="8.125" style="191" customWidth="1"/>
    <col min="8969" max="8969" width="11.75" style="191" customWidth="1"/>
    <col min="8970" max="8971" width="8.125" style="191" customWidth="1"/>
    <col min="8972" max="8972" width="12.875" style="191" customWidth="1"/>
    <col min="8973" max="8973" width="2.5" style="191" customWidth="1"/>
    <col min="8974" max="8975" width="8.125" style="191" customWidth="1"/>
    <col min="8976" max="8980" width="0" style="191" hidden="1" customWidth="1"/>
    <col min="8981" max="8981" width="31.25" style="191" customWidth="1"/>
    <col min="8982" max="9216" width="7.75" style="191"/>
    <col min="9217" max="9217" width="2.75" style="191" customWidth="1"/>
    <col min="9218" max="9218" width="2.25" style="191" customWidth="1"/>
    <col min="9219" max="9219" width="2.5" style="191" customWidth="1"/>
    <col min="9220" max="9221" width="8.125" style="191" customWidth="1"/>
    <col min="9222" max="9222" width="9.25" style="191" customWidth="1"/>
    <col min="9223" max="9224" width="8.125" style="191" customWidth="1"/>
    <col min="9225" max="9225" width="11.75" style="191" customWidth="1"/>
    <col min="9226" max="9227" width="8.125" style="191" customWidth="1"/>
    <col min="9228" max="9228" width="12.875" style="191" customWidth="1"/>
    <col min="9229" max="9229" width="2.5" style="191" customWidth="1"/>
    <col min="9230" max="9231" width="8.125" style="191" customWidth="1"/>
    <col min="9232" max="9236" width="0" style="191" hidden="1" customWidth="1"/>
    <col min="9237" max="9237" width="31.25" style="191" customWidth="1"/>
    <col min="9238" max="9472" width="7.75" style="191"/>
    <col min="9473" max="9473" width="2.75" style="191" customWidth="1"/>
    <col min="9474" max="9474" width="2.25" style="191" customWidth="1"/>
    <col min="9475" max="9475" width="2.5" style="191" customWidth="1"/>
    <col min="9476" max="9477" width="8.125" style="191" customWidth="1"/>
    <col min="9478" max="9478" width="9.25" style="191" customWidth="1"/>
    <col min="9479" max="9480" width="8.125" style="191" customWidth="1"/>
    <col min="9481" max="9481" width="11.75" style="191" customWidth="1"/>
    <col min="9482" max="9483" width="8.125" style="191" customWidth="1"/>
    <col min="9484" max="9484" width="12.875" style="191" customWidth="1"/>
    <col min="9485" max="9485" width="2.5" style="191" customWidth="1"/>
    <col min="9486" max="9487" width="8.125" style="191" customWidth="1"/>
    <col min="9488" max="9492" width="0" style="191" hidden="1" customWidth="1"/>
    <col min="9493" max="9493" width="31.25" style="191" customWidth="1"/>
    <col min="9494" max="9728" width="7.75" style="191"/>
    <col min="9729" max="9729" width="2.75" style="191" customWidth="1"/>
    <col min="9730" max="9730" width="2.25" style="191" customWidth="1"/>
    <col min="9731" max="9731" width="2.5" style="191" customWidth="1"/>
    <col min="9732" max="9733" width="8.125" style="191" customWidth="1"/>
    <col min="9734" max="9734" width="9.25" style="191" customWidth="1"/>
    <col min="9735" max="9736" width="8.125" style="191" customWidth="1"/>
    <col min="9737" max="9737" width="11.75" style="191" customWidth="1"/>
    <col min="9738" max="9739" width="8.125" style="191" customWidth="1"/>
    <col min="9740" max="9740" width="12.875" style="191" customWidth="1"/>
    <col min="9741" max="9741" width="2.5" style="191" customWidth="1"/>
    <col min="9742" max="9743" width="8.125" style="191" customWidth="1"/>
    <col min="9744" max="9748" width="0" style="191" hidden="1" customWidth="1"/>
    <col min="9749" max="9749" width="31.25" style="191" customWidth="1"/>
    <col min="9750" max="9984" width="7.75" style="191"/>
    <col min="9985" max="9985" width="2.75" style="191" customWidth="1"/>
    <col min="9986" max="9986" width="2.25" style="191" customWidth="1"/>
    <col min="9987" max="9987" width="2.5" style="191" customWidth="1"/>
    <col min="9988" max="9989" width="8.125" style="191" customWidth="1"/>
    <col min="9990" max="9990" width="9.25" style="191" customWidth="1"/>
    <col min="9991" max="9992" width="8.125" style="191" customWidth="1"/>
    <col min="9993" max="9993" width="11.75" style="191" customWidth="1"/>
    <col min="9994" max="9995" width="8.125" style="191" customWidth="1"/>
    <col min="9996" max="9996" width="12.875" style="191" customWidth="1"/>
    <col min="9997" max="9997" width="2.5" style="191" customWidth="1"/>
    <col min="9998" max="9999" width="8.125" style="191" customWidth="1"/>
    <col min="10000" max="10004" width="0" style="191" hidden="1" customWidth="1"/>
    <col min="10005" max="10005" width="31.25" style="191" customWidth="1"/>
    <col min="10006" max="10240" width="7.75" style="191"/>
    <col min="10241" max="10241" width="2.75" style="191" customWidth="1"/>
    <col min="10242" max="10242" width="2.25" style="191" customWidth="1"/>
    <col min="10243" max="10243" width="2.5" style="191" customWidth="1"/>
    <col min="10244" max="10245" width="8.125" style="191" customWidth="1"/>
    <col min="10246" max="10246" width="9.25" style="191" customWidth="1"/>
    <col min="10247" max="10248" width="8.125" style="191" customWidth="1"/>
    <col min="10249" max="10249" width="11.75" style="191" customWidth="1"/>
    <col min="10250" max="10251" width="8.125" style="191" customWidth="1"/>
    <col min="10252" max="10252" width="12.875" style="191" customWidth="1"/>
    <col min="10253" max="10253" width="2.5" style="191" customWidth="1"/>
    <col min="10254" max="10255" width="8.125" style="191" customWidth="1"/>
    <col min="10256" max="10260" width="0" style="191" hidden="1" customWidth="1"/>
    <col min="10261" max="10261" width="31.25" style="191" customWidth="1"/>
    <col min="10262" max="10496" width="7.75" style="191"/>
    <col min="10497" max="10497" width="2.75" style="191" customWidth="1"/>
    <col min="10498" max="10498" width="2.25" style="191" customWidth="1"/>
    <col min="10499" max="10499" width="2.5" style="191" customWidth="1"/>
    <col min="10500" max="10501" width="8.125" style="191" customWidth="1"/>
    <col min="10502" max="10502" width="9.25" style="191" customWidth="1"/>
    <col min="10503" max="10504" width="8.125" style="191" customWidth="1"/>
    <col min="10505" max="10505" width="11.75" style="191" customWidth="1"/>
    <col min="10506" max="10507" width="8.125" style="191" customWidth="1"/>
    <col min="10508" max="10508" width="12.875" style="191" customWidth="1"/>
    <col min="10509" max="10509" width="2.5" style="191" customWidth="1"/>
    <col min="10510" max="10511" width="8.125" style="191" customWidth="1"/>
    <col min="10512" max="10516" width="0" style="191" hidden="1" customWidth="1"/>
    <col min="10517" max="10517" width="31.25" style="191" customWidth="1"/>
    <col min="10518" max="10752" width="7.75" style="191"/>
    <col min="10753" max="10753" width="2.75" style="191" customWidth="1"/>
    <col min="10754" max="10754" width="2.25" style="191" customWidth="1"/>
    <col min="10755" max="10755" width="2.5" style="191" customWidth="1"/>
    <col min="10756" max="10757" width="8.125" style="191" customWidth="1"/>
    <col min="10758" max="10758" width="9.25" style="191" customWidth="1"/>
    <col min="10759" max="10760" width="8.125" style="191" customWidth="1"/>
    <col min="10761" max="10761" width="11.75" style="191" customWidth="1"/>
    <col min="10762" max="10763" width="8.125" style="191" customWidth="1"/>
    <col min="10764" max="10764" width="12.875" style="191" customWidth="1"/>
    <col min="10765" max="10765" width="2.5" style="191" customWidth="1"/>
    <col min="10766" max="10767" width="8.125" style="191" customWidth="1"/>
    <col min="10768" max="10772" width="0" style="191" hidden="1" customWidth="1"/>
    <col min="10773" max="10773" width="31.25" style="191" customWidth="1"/>
    <col min="10774" max="11008" width="7.75" style="191"/>
    <col min="11009" max="11009" width="2.75" style="191" customWidth="1"/>
    <col min="11010" max="11010" width="2.25" style="191" customWidth="1"/>
    <col min="11011" max="11011" width="2.5" style="191" customWidth="1"/>
    <col min="11012" max="11013" width="8.125" style="191" customWidth="1"/>
    <col min="11014" max="11014" width="9.25" style="191" customWidth="1"/>
    <col min="11015" max="11016" width="8.125" style="191" customWidth="1"/>
    <col min="11017" max="11017" width="11.75" style="191" customWidth="1"/>
    <col min="11018" max="11019" width="8.125" style="191" customWidth="1"/>
    <col min="11020" max="11020" width="12.875" style="191" customWidth="1"/>
    <col min="11021" max="11021" width="2.5" style="191" customWidth="1"/>
    <col min="11022" max="11023" width="8.125" style="191" customWidth="1"/>
    <col min="11024" max="11028" width="0" style="191" hidden="1" customWidth="1"/>
    <col min="11029" max="11029" width="31.25" style="191" customWidth="1"/>
    <col min="11030" max="11264" width="7.75" style="191"/>
    <col min="11265" max="11265" width="2.75" style="191" customWidth="1"/>
    <col min="11266" max="11266" width="2.25" style="191" customWidth="1"/>
    <col min="11267" max="11267" width="2.5" style="191" customWidth="1"/>
    <col min="11268" max="11269" width="8.125" style="191" customWidth="1"/>
    <col min="11270" max="11270" width="9.25" style="191" customWidth="1"/>
    <col min="11271" max="11272" width="8.125" style="191" customWidth="1"/>
    <col min="11273" max="11273" width="11.75" style="191" customWidth="1"/>
    <col min="11274" max="11275" width="8.125" style="191" customWidth="1"/>
    <col min="11276" max="11276" width="12.875" style="191" customWidth="1"/>
    <col min="11277" max="11277" width="2.5" style="191" customWidth="1"/>
    <col min="11278" max="11279" width="8.125" style="191" customWidth="1"/>
    <col min="11280" max="11284" width="0" style="191" hidden="1" customWidth="1"/>
    <col min="11285" max="11285" width="31.25" style="191" customWidth="1"/>
    <col min="11286" max="11520" width="7.75" style="191"/>
    <col min="11521" max="11521" width="2.75" style="191" customWidth="1"/>
    <col min="11522" max="11522" width="2.25" style="191" customWidth="1"/>
    <col min="11523" max="11523" width="2.5" style="191" customWidth="1"/>
    <col min="11524" max="11525" width="8.125" style="191" customWidth="1"/>
    <col min="11526" max="11526" width="9.25" style="191" customWidth="1"/>
    <col min="11527" max="11528" width="8.125" style="191" customWidth="1"/>
    <col min="11529" max="11529" width="11.75" style="191" customWidth="1"/>
    <col min="11530" max="11531" width="8.125" style="191" customWidth="1"/>
    <col min="11532" max="11532" width="12.875" style="191" customWidth="1"/>
    <col min="11533" max="11533" width="2.5" style="191" customWidth="1"/>
    <col min="11534" max="11535" width="8.125" style="191" customWidth="1"/>
    <col min="11536" max="11540" width="0" style="191" hidden="1" customWidth="1"/>
    <col min="11541" max="11541" width="31.25" style="191" customWidth="1"/>
    <col min="11542" max="11776" width="7.75" style="191"/>
    <col min="11777" max="11777" width="2.75" style="191" customWidth="1"/>
    <col min="11778" max="11778" width="2.25" style="191" customWidth="1"/>
    <col min="11779" max="11779" width="2.5" style="191" customWidth="1"/>
    <col min="11780" max="11781" width="8.125" style="191" customWidth="1"/>
    <col min="11782" max="11782" width="9.25" style="191" customWidth="1"/>
    <col min="11783" max="11784" width="8.125" style="191" customWidth="1"/>
    <col min="11785" max="11785" width="11.75" style="191" customWidth="1"/>
    <col min="11786" max="11787" width="8.125" style="191" customWidth="1"/>
    <col min="11788" max="11788" width="12.875" style="191" customWidth="1"/>
    <col min="11789" max="11789" width="2.5" style="191" customWidth="1"/>
    <col min="11790" max="11791" width="8.125" style="191" customWidth="1"/>
    <col min="11792" max="11796" width="0" style="191" hidden="1" customWidth="1"/>
    <col min="11797" max="11797" width="31.25" style="191" customWidth="1"/>
    <col min="11798" max="12032" width="7.75" style="191"/>
    <col min="12033" max="12033" width="2.75" style="191" customWidth="1"/>
    <col min="12034" max="12034" width="2.25" style="191" customWidth="1"/>
    <col min="12035" max="12035" width="2.5" style="191" customWidth="1"/>
    <col min="12036" max="12037" width="8.125" style="191" customWidth="1"/>
    <col min="12038" max="12038" width="9.25" style="191" customWidth="1"/>
    <col min="12039" max="12040" width="8.125" style="191" customWidth="1"/>
    <col min="12041" max="12041" width="11.75" style="191" customWidth="1"/>
    <col min="12042" max="12043" width="8.125" style="191" customWidth="1"/>
    <col min="12044" max="12044" width="12.875" style="191" customWidth="1"/>
    <col min="12045" max="12045" width="2.5" style="191" customWidth="1"/>
    <col min="12046" max="12047" width="8.125" style="191" customWidth="1"/>
    <col min="12048" max="12052" width="0" style="191" hidden="1" customWidth="1"/>
    <col min="12053" max="12053" width="31.25" style="191" customWidth="1"/>
    <col min="12054" max="12288" width="7.75" style="191"/>
    <col min="12289" max="12289" width="2.75" style="191" customWidth="1"/>
    <col min="12290" max="12290" width="2.25" style="191" customWidth="1"/>
    <col min="12291" max="12291" width="2.5" style="191" customWidth="1"/>
    <col min="12292" max="12293" width="8.125" style="191" customWidth="1"/>
    <col min="12294" max="12294" width="9.25" style="191" customWidth="1"/>
    <col min="12295" max="12296" width="8.125" style="191" customWidth="1"/>
    <col min="12297" max="12297" width="11.75" style="191" customWidth="1"/>
    <col min="12298" max="12299" width="8.125" style="191" customWidth="1"/>
    <col min="12300" max="12300" width="12.875" style="191" customWidth="1"/>
    <col min="12301" max="12301" width="2.5" style="191" customWidth="1"/>
    <col min="12302" max="12303" width="8.125" style="191" customWidth="1"/>
    <col min="12304" max="12308" width="0" style="191" hidden="1" customWidth="1"/>
    <col min="12309" max="12309" width="31.25" style="191" customWidth="1"/>
    <col min="12310" max="12544" width="7.75" style="191"/>
    <col min="12545" max="12545" width="2.75" style="191" customWidth="1"/>
    <col min="12546" max="12546" width="2.25" style="191" customWidth="1"/>
    <col min="12547" max="12547" width="2.5" style="191" customWidth="1"/>
    <col min="12548" max="12549" width="8.125" style="191" customWidth="1"/>
    <col min="12550" max="12550" width="9.25" style="191" customWidth="1"/>
    <col min="12551" max="12552" width="8.125" style="191" customWidth="1"/>
    <col min="12553" max="12553" width="11.75" style="191" customWidth="1"/>
    <col min="12554" max="12555" width="8.125" style="191" customWidth="1"/>
    <col min="12556" max="12556" width="12.875" style="191" customWidth="1"/>
    <col min="12557" max="12557" width="2.5" style="191" customWidth="1"/>
    <col min="12558" max="12559" width="8.125" style="191" customWidth="1"/>
    <col min="12560" max="12564" width="0" style="191" hidden="1" customWidth="1"/>
    <col min="12565" max="12565" width="31.25" style="191" customWidth="1"/>
    <col min="12566" max="12800" width="7.75" style="191"/>
    <col min="12801" max="12801" width="2.75" style="191" customWidth="1"/>
    <col min="12802" max="12802" width="2.25" style="191" customWidth="1"/>
    <col min="12803" max="12803" width="2.5" style="191" customWidth="1"/>
    <col min="12804" max="12805" width="8.125" style="191" customWidth="1"/>
    <col min="12806" max="12806" width="9.25" style="191" customWidth="1"/>
    <col min="12807" max="12808" width="8.125" style="191" customWidth="1"/>
    <col min="12809" max="12809" width="11.75" style="191" customWidth="1"/>
    <col min="12810" max="12811" width="8.125" style="191" customWidth="1"/>
    <col min="12812" max="12812" width="12.875" style="191" customWidth="1"/>
    <col min="12813" max="12813" width="2.5" style="191" customWidth="1"/>
    <col min="12814" max="12815" width="8.125" style="191" customWidth="1"/>
    <col min="12816" max="12820" width="0" style="191" hidden="1" customWidth="1"/>
    <col min="12821" max="12821" width="31.25" style="191" customWidth="1"/>
    <col min="12822" max="13056" width="7.75" style="191"/>
    <col min="13057" max="13057" width="2.75" style="191" customWidth="1"/>
    <col min="13058" max="13058" width="2.25" style="191" customWidth="1"/>
    <col min="13059" max="13059" width="2.5" style="191" customWidth="1"/>
    <col min="13060" max="13061" width="8.125" style="191" customWidth="1"/>
    <col min="13062" max="13062" width="9.25" style="191" customWidth="1"/>
    <col min="13063" max="13064" width="8.125" style="191" customWidth="1"/>
    <col min="13065" max="13065" width="11.75" style="191" customWidth="1"/>
    <col min="13066" max="13067" width="8.125" style="191" customWidth="1"/>
    <col min="13068" max="13068" width="12.875" style="191" customWidth="1"/>
    <col min="13069" max="13069" width="2.5" style="191" customWidth="1"/>
    <col min="13070" max="13071" width="8.125" style="191" customWidth="1"/>
    <col min="13072" max="13076" width="0" style="191" hidden="1" customWidth="1"/>
    <col min="13077" max="13077" width="31.25" style="191" customWidth="1"/>
    <col min="13078" max="13312" width="7.75" style="191"/>
    <col min="13313" max="13313" width="2.75" style="191" customWidth="1"/>
    <col min="13314" max="13314" width="2.25" style="191" customWidth="1"/>
    <col min="13315" max="13315" width="2.5" style="191" customWidth="1"/>
    <col min="13316" max="13317" width="8.125" style="191" customWidth="1"/>
    <col min="13318" max="13318" width="9.25" style="191" customWidth="1"/>
    <col min="13319" max="13320" width="8.125" style="191" customWidth="1"/>
    <col min="13321" max="13321" width="11.75" style="191" customWidth="1"/>
    <col min="13322" max="13323" width="8.125" style="191" customWidth="1"/>
    <col min="13324" max="13324" width="12.875" style="191" customWidth="1"/>
    <col min="13325" max="13325" width="2.5" style="191" customWidth="1"/>
    <col min="13326" max="13327" width="8.125" style="191" customWidth="1"/>
    <col min="13328" max="13332" width="0" style="191" hidden="1" customWidth="1"/>
    <col min="13333" max="13333" width="31.25" style="191" customWidth="1"/>
    <col min="13334" max="13568" width="7.75" style="191"/>
    <col min="13569" max="13569" width="2.75" style="191" customWidth="1"/>
    <col min="13570" max="13570" width="2.25" style="191" customWidth="1"/>
    <col min="13571" max="13571" width="2.5" style="191" customWidth="1"/>
    <col min="13572" max="13573" width="8.125" style="191" customWidth="1"/>
    <col min="13574" max="13574" width="9.25" style="191" customWidth="1"/>
    <col min="13575" max="13576" width="8.125" style="191" customWidth="1"/>
    <col min="13577" max="13577" width="11.75" style="191" customWidth="1"/>
    <col min="13578" max="13579" width="8.125" style="191" customWidth="1"/>
    <col min="13580" max="13580" width="12.875" style="191" customWidth="1"/>
    <col min="13581" max="13581" width="2.5" style="191" customWidth="1"/>
    <col min="13582" max="13583" width="8.125" style="191" customWidth="1"/>
    <col min="13584" max="13588" width="0" style="191" hidden="1" customWidth="1"/>
    <col min="13589" max="13589" width="31.25" style="191" customWidth="1"/>
    <col min="13590" max="13824" width="7.75" style="191"/>
    <col min="13825" max="13825" width="2.75" style="191" customWidth="1"/>
    <col min="13826" max="13826" width="2.25" style="191" customWidth="1"/>
    <col min="13827" max="13827" width="2.5" style="191" customWidth="1"/>
    <col min="13828" max="13829" width="8.125" style="191" customWidth="1"/>
    <col min="13830" max="13830" width="9.25" style="191" customWidth="1"/>
    <col min="13831" max="13832" width="8.125" style="191" customWidth="1"/>
    <col min="13833" max="13833" width="11.75" style="191" customWidth="1"/>
    <col min="13834" max="13835" width="8.125" style="191" customWidth="1"/>
    <col min="13836" max="13836" width="12.875" style="191" customWidth="1"/>
    <col min="13837" max="13837" width="2.5" style="191" customWidth="1"/>
    <col min="13838" max="13839" width="8.125" style="191" customWidth="1"/>
    <col min="13840" max="13844" width="0" style="191" hidden="1" customWidth="1"/>
    <col min="13845" max="13845" width="31.25" style="191" customWidth="1"/>
    <col min="13846" max="14080" width="7.75" style="191"/>
    <col min="14081" max="14081" width="2.75" style="191" customWidth="1"/>
    <col min="14082" max="14082" width="2.25" style="191" customWidth="1"/>
    <col min="14083" max="14083" width="2.5" style="191" customWidth="1"/>
    <col min="14084" max="14085" width="8.125" style="191" customWidth="1"/>
    <col min="14086" max="14086" width="9.25" style="191" customWidth="1"/>
    <col min="14087" max="14088" width="8.125" style="191" customWidth="1"/>
    <col min="14089" max="14089" width="11.75" style="191" customWidth="1"/>
    <col min="14090" max="14091" width="8.125" style="191" customWidth="1"/>
    <col min="14092" max="14092" width="12.875" style="191" customWidth="1"/>
    <col min="14093" max="14093" width="2.5" style="191" customWidth="1"/>
    <col min="14094" max="14095" width="8.125" style="191" customWidth="1"/>
    <col min="14096" max="14100" width="0" style="191" hidden="1" customWidth="1"/>
    <col min="14101" max="14101" width="31.25" style="191" customWidth="1"/>
    <col min="14102" max="14336" width="7.75" style="191"/>
    <col min="14337" max="14337" width="2.75" style="191" customWidth="1"/>
    <col min="14338" max="14338" width="2.25" style="191" customWidth="1"/>
    <col min="14339" max="14339" width="2.5" style="191" customWidth="1"/>
    <col min="14340" max="14341" width="8.125" style="191" customWidth="1"/>
    <col min="14342" max="14342" width="9.25" style="191" customWidth="1"/>
    <col min="14343" max="14344" width="8.125" style="191" customWidth="1"/>
    <col min="14345" max="14345" width="11.75" style="191" customWidth="1"/>
    <col min="14346" max="14347" width="8.125" style="191" customWidth="1"/>
    <col min="14348" max="14348" width="12.875" style="191" customWidth="1"/>
    <col min="14349" max="14349" width="2.5" style="191" customWidth="1"/>
    <col min="14350" max="14351" width="8.125" style="191" customWidth="1"/>
    <col min="14352" max="14356" width="0" style="191" hidden="1" customWidth="1"/>
    <col min="14357" max="14357" width="31.25" style="191" customWidth="1"/>
    <col min="14358" max="14592" width="7.75" style="191"/>
    <col min="14593" max="14593" width="2.75" style="191" customWidth="1"/>
    <col min="14594" max="14594" width="2.25" style="191" customWidth="1"/>
    <col min="14595" max="14595" width="2.5" style="191" customWidth="1"/>
    <col min="14596" max="14597" width="8.125" style="191" customWidth="1"/>
    <col min="14598" max="14598" width="9.25" style="191" customWidth="1"/>
    <col min="14599" max="14600" width="8.125" style="191" customWidth="1"/>
    <col min="14601" max="14601" width="11.75" style="191" customWidth="1"/>
    <col min="14602" max="14603" width="8.125" style="191" customWidth="1"/>
    <col min="14604" max="14604" width="12.875" style="191" customWidth="1"/>
    <col min="14605" max="14605" width="2.5" style="191" customWidth="1"/>
    <col min="14606" max="14607" width="8.125" style="191" customWidth="1"/>
    <col min="14608" max="14612" width="0" style="191" hidden="1" customWidth="1"/>
    <col min="14613" max="14613" width="31.25" style="191" customWidth="1"/>
    <col min="14614" max="14848" width="7.75" style="191"/>
    <col min="14849" max="14849" width="2.75" style="191" customWidth="1"/>
    <col min="14850" max="14850" width="2.25" style="191" customWidth="1"/>
    <col min="14851" max="14851" width="2.5" style="191" customWidth="1"/>
    <col min="14852" max="14853" width="8.125" style="191" customWidth="1"/>
    <col min="14854" max="14854" width="9.25" style="191" customWidth="1"/>
    <col min="14855" max="14856" width="8.125" style="191" customWidth="1"/>
    <col min="14857" max="14857" width="11.75" style="191" customWidth="1"/>
    <col min="14858" max="14859" width="8.125" style="191" customWidth="1"/>
    <col min="14860" max="14860" width="12.875" style="191" customWidth="1"/>
    <col min="14861" max="14861" width="2.5" style="191" customWidth="1"/>
    <col min="14862" max="14863" width="8.125" style="191" customWidth="1"/>
    <col min="14864" max="14868" width="0" style="191" hidden="1" customWidth="1"/>
    <col min="14869" max="14869" width="31.25" style="191" customWidth="1"/>
    <col min="14870" max="15104" width="7.75" style="191"/>
    <col min="15105" max="15105" width="2.75" style="191" customWidth="1"/>
    <col min="15106" max="15106" width="2.25" style="191" customWidth="1"/>
    <col min="15107" max="15107" width="2.5" style="191" customWidth="1"/>
    <col min="15108" max="15109" width="8.125" style="191" customWidth="1"/>
    <col min="15110" max="15110" width="9.25" style="191" customWidth="1"/>
    <col min="15111" max="15112" width="8.125" style="191" customWidth="1"/>
    <col min="15113" max="15113" width="11.75" style="191" customWidth="1"/>
    <col min="15114" max="15115" width="8.125" style="191" customWidth="1"/>
    <col min="15116" max="15116" width="12.875" style="191" customWidth="1"/>
    <col min="15117" max="15117" width="2.5" style="191" customWidth="1"/>
    <col min="15118" max="15119" width="8.125" style="191" customWidth="1"/>
    <col min="15120" max="15124" width="0" style="191" hidden="1" customWidth="1"/>
    <col min="15125" max="15125" width="31.25" style="191" customWidth="1"/>
    <col min="15126" max="15360" width="7.75" style="191"/>
    <col min="15361" max="15361" width="2.75" style="191" customWidth="1"/>
    <col min="15362" max="15362" width="2.25" style="191" customWidth="1"/>
    <col min="15363" max="15363" width="2.5" style="191" customWidth="1"/>
    <col min="15364" max="15365" width="8.125" style="191" customWidth="1"/>
    <col min="15366" max="15366" width="9.25" style="191" customWidth="1"/>
    <col min="15367" max="15368" width="8.125" style="191" customWidth="1"/>
    <col min="15369" max="15369" width="11.75" style="191" customWidth="1"/>
    <col min="15370" max="15371" width="8.125" style="191" customWidth="1"/>
    <col min="15372" max="15372" width="12.875" style="191" customWidth="1"/>
    <col min="15373" max="15373" width="2.5" style="191" customWidth="1"/>
    <col min="15374" max="15375" width="8.125" style="191" customWidth="1"/>
    <col min="15376" max="15380" width="0" style="191" hidden="1" customWidth="1"/>
    <col min="15381" max="15381" width="31.25" style="191" customWidth="1"/>
    <col min="15382" max="15616" width="7.75" style="191"/>
    <col min="15617" max="15617" width="2.75" style="191" customWidth="1"/>
    <col min="15618" max="15618" width="2.25" style="191" customWidth="1"/>
    <col min="15619" max="15619" width="2.5" style="191" customWidth="1"/>
    <col min="15620" max="15621" width="8.125" style="191" customWidth="1"/>
    <col min="15622" max="15622" width="9.25" style="191" customWidth="1"/>
    <col min="15623" max="15624" width="8.125" style="191" customWidth="1"/>
    <col min="15625" max="15625" width="11.75" style="191" customWidth="1"/>
    <col min="15626" max="15627" width="8.125" style="191" customWidth="1"/>
    <col min="15628" max="15628" width="12.875" style="191" customWidth="1"/>
    <col min="15629" max="15629" width="2.5" style="191" customWidth="1"/>
    <col min="15630" max="15631" width="8.125" style="191" customWidth="1"/>
    <col min="15632" max="15636" width="0" style="191" hidden="1" customWidth="1"/>
    <col min="15637" max="15637" width="31.25" style="191" customWidth="1"/>
    <col min="15638" max="15872" width="7.75" style="191"/>
    <col min="15873" max="15873" width="2.75" style="191" customWidth="1"/>
    <col min="15874" max="15874" width="2.25" style="191" customWidth="1"/>
    <col min="15875" max="15875" width="2.5" style="191" customWidth="1"/>
    <col min="15876" max="15877" width="8.125" style="191" customWidth="1"/>
    <col min="15878" max="15878" width="9.25" style="191" customWidth="1"/>
    <col min="15879" max="15880" width="8.125" style="191" customWidth="1"/>
    <col min="15881" max="15881" width="11.75" style="191" customWidth="1"/>
    <col min="15882" max="15883" width="8.125" style="191" customWidth="1"/>
    <col min="15884" max="15884" width="12.875" style="191" customWidth="1"/>
    <col min="15885" max="15885" width="2.5" style="191" customWidth="1"/>
    <col min="15886" max="15887" width="8.125" style="191" customWidth="1"/>
    <col min="15888" max="15892" width="0" style="191" hidden="1" customWidth="1"/>
    <col min="15893" max="15893" width="31.25" style="191" customWidth="1"/>
    <col min="15894" max="16128" width="7.75" style="191"/>
    <col min="16129" max="16129" width="2.75" style="191" customWidth="1"/>
    <col min="16130" max="16130" width="2.25" style="191" customWidth="1"/>
    <col min="16131" max="16131" width="2.5" style="191" customWidth="1"/>
    <col min="16132" max="16133" width="8.125" style="191" customWidth="1"/>
    <col min="16134" max="16134" width="9.25" style="191" customWidth="1"/>
    <col min="16135" max="16136" width="8.125" style="191" customWidth="1"/>
    <col min="16137" max="16137" width="11.75" style="191" customWidth="1"/>
    <col min="16138" max="16139" width="8.125" style="191" customWidth="1"/>
    <col min="16140" max="16140" width="12.875" style="191" customWidth="1"/>
    <col min="16141" max="16141" width="2.5" style="191" customWidth="1"/>
    <col min="16142" max="16143" width="8.125" style="191" customWidth="1"/>
    <col min="16144" max="16148" width="0" style="191" hidden="1" customWidth="1"/>
    <col min="16149" max="16149" width="31.25" style="191" customWidth="1"/>
    <col min="16150" max="16384" width="7.75" style="191"/>
  </cols>
  <sheetData>
    <row r="1" spans="1:28" s="160" customFormat="1" ht="16.5" customHeight="1">
      <c r="N1" s="161" t="s">
        <v>374</v>
      </c>
    </row>
    <row r="2" spans="1:28" s="165" customFormat="1" ht="19.5" customHeight="1">
      <c r="A2" s="162" t="s">
        <v>375</v>
      </c>
      <c r="B2" s="161"/>
      <c r="C2" s="161"/>
      <c r="D2" s="161"/>
      <c r="E2" s="161"/>
      <c r="F2" s="161"/>
      <c r="G2" s="161"/>
      <c r="H2" s="161"/>
      <c r="I2" s="161"/>
      <c r="J2" s="161"/>
      <c r="K2" s="161"/>
      <c r="L2" s="302" t="str">
        <f>'SP9-1'!$H$2</f>
        <v>Spreadsheet released May 2025</v>
      </c>
      <c r="M2" s="161"/>
      <c r="N2" s="164" t="s">
        <v>376</v>
      </c>
      <c r="O2" s="161"/>
      <c r="P2" s="161"/>
      <c r="Q2" s="161"/>
      <c r="R2" s="161"/>
      <c r="S2" s="161"/>
      <c r="T2" s="161"/>
      <c r="U2" s="161"/>
      <c r="V2" s="161"/>
      <c r="W2" s="161"/>
      <c r="X2" s="161"/>
      <c r="Y2" s="161"/>
      <c r="Z2" s="161"/>
      <c r="AA2" s="161"/>
    </row>
    <row r="3" spans="1:28" s="160" customFormat="1" ht="11.25" customHeight="1">
      <c r="A3" s="166" t="s">
        <v>451</v>
      </c>
      <c r="B3" s="161"/>
      <c r="C3" s="161"/>
      <c r="D3" s="161"/>
      <c r="E3" s="161"/>
      <c r="F3" s="161"/>
      <c r="G3" s="161"/>
      <c r="H3" s="161"/>
      <c r="I3" s="161"/>
      <c r="J3" s="161"/>
      <c r="K3" s="161"/>
      <c r="L3" s="161"/>
      <c r="M3" s="161"/>
      <c r="N3" s="161"/>
      <c r="O3" s="161"/>
      <c r="P3" s="161"/>
      <c r="Q3" s="161"/>
      <c r="R3" s="161"/>
      <c r="S3" s="161"/>
      <c r="T3" s="161"/>
      <c r="U3" s="161"/>
      <c r="V3" s="161"/>
      <c r="W3" s="161"/>
      <c r="X3" s="161"/>
      <c r="Y3" s="161"/>
      <c r="Z3" s="161"/>
      <c r="AA3" s="161"/>
    </row>
    <row r="4" spans="1:28" s="165" customFormat="1" ht="33" customHeight="1">
      <c r="A4" s="162"/>
      <c r="B4" s="410" t="s">
        <v>452</v>
      </c>
      <c r="C4" s="410"/>
      <c r="D4" s="410"/>
      <c r="E4" s="410"/>
      <c r="F4" s="410"/>
      <c r="G4" s="410"/>
      <c r="H4" s="410"/>
      <c r="I4" s="410"/>
      <c r="J4" s="410"/>
      <c r="K4" s="410"/>
      <c r="L4" s="410"/>
      <c r="M4" s="410"/>
      <c r="N4" s="161"/>
      <c r="O4" s="161"/>
      <c r="P4" s="161"/>
      <c r="Q4" s="161"/>
      <c r="R4" s="161"/>
      <c r="S4" s="161"/>
      <c r="T4" s="161"/>
      <c r="U4" s="161"/>
      <c r="V4" s="161"/>
      <c r="W4" s="161"/>
      <c r="X4" s="161"/>
      <c r="Y4" s="161"/>
      <c r="Z4" s="161"/>
      <c r="AA4" s="161"/>
    </row>
    <row r="5" spans="1:28" s="160" customFormat="1" ht="7.5" customHeight="1">
      <c r="A5" s="167"/>
      <c r="B5" s="161"/>
      <c r="C5" s="161"/>
      <c r="D5" s="161"/>
      <c r="E5" s="161"/>
      <c r="F5" s="161"/>
      <c r="G5" s="161"/>
      <c r="H5" s="161"/>
      <c r="I5" s="161"/>
      <c r="J5" s="161"/>
      <c r="K5" s="161"/>
      <c r="L5" s="161"/>
      <c r="M5" s="161"/>
      <c r="N5" s="161"/>
      <c r="O5" s="161"/>
      <c r="P5" s="161"/>
      <c r="Q5" s="161"/>
      <c r="R5" s="161"/>
      <c r="S5" s="161"/>
      <c r="T5" s="161"/>
      <c r="U5" s="161"/>
      <c r="V5" s="161"/>
      <c r="W5" s="161"/>
      <c r="X5" s="161"/>
      <c r="Y5" s="161"/>
      <c r="Z5" s="161"/>
      <c r="AA5" s="161"/>
    </row>
    <row r="6" spans="1:28" s="161" customFormat="1" ht="3.75" customHeight="1">
      <c r="A6" s="253"/>
      <c r="B6" s="254"/>
      <c r="C6" s="254"/>
      <c r="D6" s="254"/>
      <c r="E6" s="254"/>
      <c r="F6" s="254"/>
      <c r="G6" s="254"/>
      <c r="H6" s="254"/>
      <c r="I6" s="254"/>
      <c r="J6" s="254"/>
      <c r="K6" s="254"/>
      <c r="L6" s="254"/>
      <c r="M6" s="254"/>
    </row>
    <row r="7" spans="1:28" s="193" customFormat="1" ht="13.5" customHeight="1">
      <c r="A7" s="227">
        <v>1</v>
      </c>
      <c r="B7" s="449" t="s">
        <v>453</v>
      </c>
      <c r="C7" s="449"/>
      <c r="D7" s="449"/>
      <c r="E7" s="449"/>
      <c r="F7" s="449"/>
      <c r="G7" s="449"/>
      <c r="H7" s="449"/>
      <c r="I7" s="266"/>
      <c r="J7" s="266"/>
      <c r="K7" s="450"/>
      <c r="L7" s="451"/>
      <c r="M7" s="254"/>
      <c r="N7" s="161"/>
      <c r="O7" s="161"/>
      <c r="P7" s="161"/>
      <c r="Q7" s="161"/>
      <c r="R7" s="161"/>
      <c r="S7" s="161"/>
      <c r="T7" s="161"/>
      <c r="U7" s="161"/>
      <c r="V7" s="192"/>
      <c r="W7" s="192"/>
      <c r="X7" s="192"/>
      <c r="Y7" s="161"/>
      <c r="Z7" s="161"/>
      <c r="AA7" s="161"/>
    </row>
    <row r="8" spans="1:28" s="193" customFormat="1" ht="13.5" customHeight="1">
      <c r="A8" s="227">
        <v>2</v>
      </c>
      <c r="B8" s="449" t="s">
        <v>454</v>
      </c>
      <c r="C8" s="449"/>
      <c r="D8" s="449"/>
      <c r="E8" s="449"/>
      <c r="F8" s="449"/>
      <c r="G8" s="449"/>
      <c r="H8" s="449"/>
      <c r="I8" s="266"/>
      <c r="J8" s="266"/>
      <c r="K8" s="452"/>
      <c r="L8" s="452"/>
      <c r="M8" s="254"/>
      <c r="N8" s="161"/>
      <c r="O8" s="161"/>
      <c r="P8" s="161"/>
      <c r="Q8" s="161"/>
      <c r="R8" s="161"/>
      <c r="S8" s="161"/>
      <c r="T8" s="161"/>
      <c r="U8" s="161"/>
      <c r="V8" s="161"/>
      <c r="W8" s="161"/>
      <c r="X8" s="161"/>
      <c r="Y8" s="161"/>
      <c r="Z8" s="161"/>
      <c r="AA8" s="161"/>
    </row>
    <row r="9" spans="1:28" s="193" customFormat="1" ht="13.5" customHeight="1">
      <c r="A9" s="227">
        <v>3</v>
      </c>
      <c r="B9" s="449" t="s">
        <v>455</v>
      </c>
      <c r="C9" s="449"/>
      <c r="D9" s="449"/>
      <c r="E9" s="449"/>
      <c r="F9" s="449"/>
      <c r="G9" s="449"/>
      <c r="H9" s="449"/>
      <c r="I9" s="266"/>
      <c r="J9" s="266"/>
      <c r="K9" s="465"/>
      <c r="L9" s="465"/>
      <c r="M9" s="254"/>
      <c r="N9" s="161"/>
      <c r="O9" s="161"/>
      <c r="P9" s="161"/>
      <c r="Q9" s="161"/>
      <c r="R9" s="161"/>
      <c r="S9" s="161"/>
      <c r="T9" s="161"/>
      <c r="U9" s="454" t="s">
        <v>456</v>
      </c>
      <c r="V9" s="455"/>
      <c r="W9" s="455"/>
      <c r="X9" s="455"/>
      <c r="Y9" s="455"/>
      <c r="Z9" s="455"/>
      <c r="AA9" s="455"/>
      <c r="AB9" s="456"/>
    </row>
    <row r="10" spans="1:28" s="193" customFormat="1" ht="13.5" customHeight="1">
      <c r="A10" s="227">
        <v>4</v>
      </c>
      <c r="B10" s="449" t="s">
        <v>457</v>
      </c>
      <c r="C10" s="449"/>
      <c r="D10" s="449"/>
      <c r="E10" s="449"/>
      <c r="F10" s="449"/>
      <c r="G10" s="449"/>
      <c r="H10" s="449"/>
      <c r="I10" s="266"/>
      <c r="J10" s="266"/>
      <c r="K10" s="463"/>
      <c r="L10" s="463"/>
      <c r="M10" s="254"/>
      <c r="N10" s="161"/>
      <c r="O10" s="161"/>
      <c r="P10" s="161"/>
      <c r="Q10" s="161"/>
      <c r="R10" s="161"/>
      <c r="S10" s="161"/>
      <c r="T10" s="161"/>
      <c r="U10" s="457"/>
      <c r="V10" s="458"/>
      <c r="W10" s="458"/>
      <c r="X10" s="458"/>
      <c r="Y10" s="458"/>
      <c r="Z10" s="458"/>
      <c r="AA10" s="458"/>
      <c r="AB10" s="459"/>
    </row>
    <row r="11" spans="1:28" s="193" customFormat="1" ht="3" customHeight="1">
      <c r="A11" s="253"/>
      <c r="B11" s="266"/>
      <c r="C11" s="266"/>
      <c r="D11" s="266"/>
      <c r="E11" s="266"/>
      <c r="F11" s="266"/>
      <c r="G11" s="266"/>
      <c r="H11" s="266"/>
      <c r="I11" s="266"/>
      <c r="J11" s="266"/>
      <c r="K11" s="266"/>
      <c r="L11" s="266"/>
      <c r="M11" s="254"/>
      <c r="N11" s="161"/>
      <c r="O11" s="161"/>
      <c r="P11" s="161"/>
      <c r="Q11" s="161"/>
      <c r="R11" s="161"/>
      <c r="S11" s="161"/>
      <c r="T11" s="161"/>
      <c r="U11" s="460"/>
      <c r="V11" s="461"/>
      <c r="W11" s="461"/>
      <c r="X11" s="461"/>
      <c r="Y11" s="461"/>
      <c r="Z11" s="461"/>
      <c r="AA11" s="461"/>
      <c r="AB11" s="462"/>
    </row>
    <row r="12" spans="1:28" s="193" customFormat="1" ht="66" customHeight="1">
      <c r="A12" s="253"/>
      <c r="B12" s="464" t="s">
        <v>458</v>
      </c>
      <c r="C12" s="464"/>
      <c r="D12" s="258" t="s">
        <v>459</v>
      </c>
      <c r="E12" s="258" t="s">
        <v>460</v>
      </c>
      <c r="F12" s="258" t="s">
        <v>461</v>
      </c>
      <c r="G12" s="258" t="s">
        <v>462</v>
      </c>
      <c r="H12" s="258" t="s">
        <v>463</v>
      </c>
      <c r="I12" s="258" t="s">
        <v>464</v>
      </c>
      <c r="J12" s="258" t="s">
        <v>465</v>
      </c>
      <c r="K12" s="258" t="s">
        <v>466</v>
      </c>
      <c r="L12" s="258" t="s">
        <v>467</v>
      </c>
      <c r="M12" s="265"/>
      <c r="N12" s="194"/>
      <c r="O12" s="194"/>
      <c r="P12" s="194"/>
      <c r="Q12" s="194"/>
      <c r="R12" s="194"/>
      <c r="S12" s="161"/>
      <c r="T12" s="161"/>
      <c r="U12" s="161"/>
      <c r="V12" s="161"/>
      <c r="W12" s="161"/>
      <c r="X12" s="161"/>
      <c r="Y12" s="161"/>
      <c r="Z12" s="161"/>
      <c r="AA12" s="161"/>
    </row>
    <row r="13" spans="1:28" s="193" customFormat="1" ht="12.75" customHeight="1">
      <c r="A13" s="253"/>
      <c r="B13" s="453">
        <v>1</v>
      </c>
      <c r="C13" s="453"/>
      <c r="D13" s="260"/>
      <c r="E13" s="260"/>
      <c r="F13" s="260"/>
      <c r="G13" s="262">
        <v>0</v>
      </c>
      <c r="H13" s="260"/>
      <c r="I13" s="262">
        <f>(F13+G13+H13)-(D13+E13)</f>
        <v>0</v>
      </c>
      <c r="J13" s="261">
        <f>1/(1+$K$7)</f>
        <v>1</v>
      </c>
      <c r="K13" s="262">
        <f>I13*J13</f>
        <v>0</v>
      </c>
      <c r="L13" s="262">
        <f>H13*J13</f>
        <v>0</v>
      </c>
      <c r="M13" s="254"/>
      <c r="N13" s="161"/>
      <c r="O13" s="161"/>
      <c r="P13" s="161"/>
      <c r="Q13" s="196"/>
      <c r="R13" s="161"/>
      <c r="S13" s="161"/>
      <c r="T13" s="161"/>
      <c r="U13" s="161"/>
      <c r="V13" s="161"/>
      <c r="W13" s="161"/>
      <c r="X13" s="161"/>
      <c r="Y13" s="161"/>
      <c r="Z13" s="161"/>
      <c r="AA13" s="161"/>
    </row>
    <row r="14" spans="1:28" s="193" customFormat="1" ht="12.75" customHeight="1">
      <c r="A14" s="253"/>
      <c r="B14" s="453">
        <v>2</v>
      </c>
      <c r="C14" s="453"/>
      <c r="D14" s="260"/>
      <c r="E14" s="260"/>
      <c r="F14" s="260"/>
      <c r="G14" s="262">
        <f>IF(B14="n/a",,(K$8*K$9)*(1+(K$10*(B14-2)))+F14)</f>
        <v>0</v>
      </c>
      <c r="H14" s="260"/>
      <c r="I14" s="262">
        <f>(F14+G14+H14)-(D14+E14)</f>
        <v>0</v>
      </c>
      <c r="J14" s="261">
        <f>IF(B14="n/a",,(1/(1+$K$7)^B14))</f>
        <v>1</v>
      </c>
      <c r="K14" s="262">
        <f>I14*J14</f>
        <v>0</v>
      </c>
      <c r="L14" s="262">
        <f>H14*J14</f>
        <v>0</v>
      </c>
      <c r="M14" s="254"/>
      <c r="N14" s="161"/>
      <c r="O14" s="161"/>
      <c r="P14" s="161"/>
      <c r="Q14" s="196"/>
      <c r="R14" s="161"/>
      <c r="S14" s="161"/>
      <c r="T14" s="161"/>
      <c r="U14" s="161"/>
      <c r="V14" s="161"/>
      <c r="W14" s="161"/>
      <c r="X14" s="161"/>
      <c r="Y14" s="161"/>
      <c r="Z14" s="161"/>
      <c r="AA14" s="161"/>
    </row>
    <row r="15" spans="1:28" s="193" customFormat="1" ht="12.75" customHeight="1">
      <c r="A15" s="253"/>
      <c r="B15" s="453">
        <v>3</v>
      </c>
      <c r="C15" s="453"/>
      <c r="D15" s="260"/>
      <c r="E15" s="260"/>
      <c r="F15" s="260"/>
      <c r="G15" s="262">
        <f>IF(B15="n/a",,(K$8*K$9)*(1+(K$10*(B15-2)))+F15)</f>
        <v>0</v>
      </c>
      <c r="H15" s="260"/>
      <c r="I15" s="262">
        <f t="shared" ref="I15:I52" si="0">(F15+G15+H15)-(D15+E15)</f>
        <v>0</v>
      </c>
      <c r="J15" s="261">
        <f t="shared" ref="J15:J52" si="1">IF(B15="n/a",,(1/(1+$K$7)^B15))</f>
        <v>1</v>
      </c>
      <c r="K15" s="262">
        <f>I15*J15</f>
        <v>0</v>
      </c>
      <c r="L15" s="262">
        <f t="shared" ref="L15:L52" si="2">H15*J15</f>
        <v>0</v>
      </c>
      <c r="M15" s="254"/>
      <c r="N15" s="161"/>
      <c r="O15" s="161"/>
      <c r="P15" s="161"/>
      <c r="Q15" s="196"/>
      <c r="R15" s="161"/>
      <c r="S15" s="161"/>
      <c r="T15" s="161"/>
      <c r="U15" s="161"/>
      <c r="V15" s="161"/>
      <c r="W15" s="161"/>
      <c r="X15" s="161"/>
      <c r="Y15" s="161"/>
      <c r="Z15" s="161"/>
      <c r="AA15" s="161"/>
    </row>
    <row r="16" spans="1:28" s="193" customFormat="1" ht="12.75" customHeight="1">
      <c r="A16" s="253"/>
      <c r="B16" s="453">
        <v>4</v>
      </c>
      <c r="C16" s="453"/>
      <c r="D16" s="260"/>
      <c r="E16" s="260"/>
      <c r="F16" s="260"/>
      <c r="G16" s="262">
        <f t="shared" ref="G16:G52" si="3">IF(B16="n/a",,(K$8*K$9)*(1+(K$10*(B16-2)))+F16)</f>
        <v>0</v>
      </c>
      <c r="H16" s="260"/>
      <c r="I16" s="262">
        <f t="shared" si="0"/>
        <v>0</v>
      </c>
      <c r="J16" s="261">
        <f t="shared" si="1"/>
        <v>1</v>
      </c>
      <c r="K16" s="262">
        <f t="shared" ref="K16:K52" si="4">I16*J16</f>
        <v>0</v>
      </c>
      <c r="L16" s="262">
        <f t="shared" si="2"/>
        <v>0</v>
      </c>
      <c r="M16" s="254"/>
      <c r="N16" s="161"/>
      <c r="O16" s="161"/>
      <c r="P16" s="161"/>
      <c r="Q16" s="196"/>
      <c r="R16" s="161"/>
      <c r="S16" s="161"/>
      <c r="T16" s="161"/>
      <c r="U16" s="161"/>
      <c r="V16" s="161"/>
      <c r="W16" s="161"/>
      <c r="X16" s="161"/>
      <c r="Y16" s="161"/>
      <c r="Z16" s="161"/>
      <c r="AA16" s="161"/>
    </row>
    <row r="17" spans="1:27" s="193" customFormat="1" ht="12.75" customHeight="1">
      <c r="A17" s="253"/>
      <c r="B17" s="453">
        <v>5</v>
      </c>
      <c r="C17" s="453"/>
      <c r="D17" s="260"/>
      <c r="E17" s="260"/>
      <c r="F17" s="260"/>
      <c r="G17" s="262">
        <f t="shared" si="3"/>
        <v>0</v>
      </c>
      <c r="H17" s="260"/>
      <c r="I17" s="262">
        <f t="shared" si="0"/>
        <v>0</v>
      </c>
      <c r="J17" s="261">
        <f t="shared" si="1"/>
        <v>1</v>
      </c>
      <c r="K17" s="262">
        <f t="shared" si="4"/>
        <v>0</v>
      </c>
      <c r="L17" s="262">
        <f t="shared" si="2"/>
        <v>0</v>
      </c>
      <c r="M17" s="254"/>
      <c r="N17" s="161"/>
      <c r="O17" s="161"/>
      <c r="P17" s="161"/>
      <c r="Q17" s="196"/>
      <c r="R17" s="161"/>
      <c r="S17" s="161"/>
      <c r="T17" s="161"/>
      <c r="U17" s="161"/>
      <c r="V17" s="161"/>
      <c r="W17" s="161"/>
      <c r="X17" s="161"/>
      <c r="Y17" s="161"/>
      <c r="Z17" s="161"/>
      <c r="AA17" s="161"/>
    </row>
    <row r="18" spans="1:27" s="193" customFormat="1" ht="12.75" customHeight="1">
      <c r="A18" s="253"/>
      <c r="B18" s="453">
        <v>6</v>
      </c>
      <c r="C18" s="453"/>
      <c r="D18" s="260"/>
      <c r="E18" s="260"/>
      <c r="F18" s="260"/>
      <c r="G18" s="262">
        <f t="shared" si="3"/>
        <v>0</v>
      </c>
      <c r="H18" s="260"/>
      <c r="I18" s="262">
        <f t="shared" si="0"/>
        <v>0</v>
      </c>
      <c r="J18" s="261">
        <f t="shared" si="1"/>
        <v>1</v>
      </c>
      <c r="K18" s="262">
        <f t="shared" si="4"/>
        <v>0</v>
      </c>
      <c r="L18" s="262">
        <f t="shared" si="2"/>
        <v>0</v>
      </c>
      <c r="M18" s="254"/>
      <c r="N18" s="161"/>
      <c r="O18" s="161"/>
      <c r="P18" s="161"/>
      <c r="Q18" s="196"/>
      <c r="R18" s="161"/>
      <c r="S18" s="161"/>
      <c r="T18" s="161"/>
      <c r="U18" s="161"/>
      <c r="V18" s="161"/>
      <c r="W18" s="161"/>
      <c r="X18" s="161"/>
      <c r="Y18" s="161"/>
      <c r="Z18" s="161"/>
      <c r="AA18" s="161"/>
    </row>
    <row r="19" spans="1:27" s="193" customFormat="1" ht="12.75" customHeight="1">
      <c r="A19" s="253"/>
      <c r="B19" s="453">
        <v>7</v>
      </c>
      <c r="C19" s="453"/>
      <c r="D19" s="260"/>
      <c r="E19" s="260"/>
      <c r="F19" s="260"/>
      <c r="G19" s="262">
        <f t="shared" si="3"/>
        <v>0</v>
      </c>
      <c r="H19" s="260"/>
      <c r="I19" s="262">
        <f t="shared" si="0"/>
        <v>0</v>
      </c>
      <c r="J19" s="261">
        <f t="shared" si="1"/>
        <v>1</v>
      </c>
      <c r="K19" s="262">
        <f t="shared" si="4"/>
        <v>0</v>
      </c>
      <c r="L19" s="262">
        <f t="shared" si="2"/>
        <v>0</v>
      </c>
      <c r="M19" s="254"/>
      <c r="N19" s="161"/>
      <c r="O19" s="161"/>
      <c r="P19" s="161"/>
      <c r="Q19" s="196"/>
      <c r="R19" s="161"/>
      <c r="S19" s="161"/>
      <c r="T19" s="161"/>
      <c r="U19" s="161"/>
      <c r="V19" s="161"/>
      <c r="W19" s="161"/>
      <c r="X19" s="161"/>
      <c r="Y19" s="161"/>
      <c r="Z19" s="161"/>
      <c r="AA19" s="161"/>
    </row>
    <row r="20" spans="1:27" s="193" customFormat="1" ht="12.75" customHeight="1">
      <c r="A20" s="253"/>
      <c r="B20" s="453">
        <v>8</v>
      </c>
      <c r="C20" s="453"/>
      <c r="D20" s="260"/>
      <c r="E20" s="260"/>
      <c r="F20" s="260"/>
      <c r="G20" s="262">
        <f t="shared" si="3"/>
        <v>0</v>
      </c>
      <c r="H20" s="260"/>
      <c r="I20" s="262">
        <f t="shared" si="0"/>
        <v>0</v>
      </c>
      <c r="J20" s="261">
        <f t="shared" si="1"/>
        <v>1</v>
      </c>
      <c r="K20" s="262">
        <f t="shared" si="4"/>
        <v>0</v>
      </c>
      <c r="L20" s="262">
        <f t="shared" si="2"/>
        <v>0</v>
      </c>
      <c r="M20" s="254"/>
      <c r="N20" s="161"/>
      <c r="O20" s="161"/>
      <c r="P20" s="161"/>
      <c r="Q20" s="196"/>
      <c r="R20" s="161"/>
      <c r="S20" s="161"/>
      <c r="T20" s="161"/>
      <c r="U20" s="161"/>
      <c r="V20" s="161"/>
      <c r="W20" s="161"/>
      <c r="X20" s="161"/>
      <c r="Y20" s="161"/>
      <c r="Z20" s="161"/>
      <c r="AA20" s="161"/>
    </row>
    <row r="21" spans="1:27" s="193" customFormat="1" ht="12.75" customHeight="1">
      <c r="A21" s="253"/>
      <c r="B21" s="453">
        <v>9</v>
      </c>
      <c r="C21" s="453"/>
      <c r="D21" s="260"/>
      <c r="E21" s="260"/>
      <c r="F21" s="260"/>
      <c r="G21" s="262">
        <f t="shared" si="3"/>
        <v>0</v>
      </c>
      <c r="H21" s="260"/>
      <c r="I21" s="262">
        <f t="shared" si="0"/>
        <v>0</v>
      </c>
      <c r="J21" s="261">
        <f t="shared" si="1"/>
        <v>1</v>
      </c>
      <c r="K21" s="262">
        <f t="shared" si="4"/>
        <v>0</v>
      </c>
      <c r="L21" s="262">
        <f t="shared" si="2"/>
        <v>0</v>
      </c>
      <c r="M21" s="254"/>
      <c r="N21" s="161"/>
      <c r="O21" s="161"/>
      <c r="P21" s="161"/>
      <c r="Q21" s="196"/>
      <c r="R21" s="161"/>
      <c r="S21" s="161"/>
      <c r="T21" s="161"/>
      <c r="U21" s="161"/>
      <c r="V21" s="161"/>
      <c r="W21" s="161"/>
      <c r="X21" s="161"/>
      <c r="Y21" s="161"/>
      <c r="Z21" s="161"/>
      <c r="AA21" s="161"/>
    </row>
    <row r="22" spans="1:27" s="193" customFormat="1" ht="12.75" customHeight="1">
      <c r="A22" s="253"/>
      <c r="B22" s="453">
        <v>10</v>
      </c>
      <c r="C22" s="453"/>
      <c r="D22" s="260"/>
      <c r="E22" s="260"/>
      <c r="F22" s="260"/>
      <c r="G22" s="262">
        <f t="shared" si="3"/>
        <v>0</v>
      </c>
      <c r="H22" s="260"/>
      <c r="I22" s="262">
        <f t="shared" si="0"/>
        <v>0</v>
      </c>
      <c r="J22" s="261">
        <f t="shared" si="1"/>
        <v>1</v>
      </c>
      <c r="K22" s="262">
        <f t="shared" si="4"/>
        <v>0</v>
      </c>
      <c r="L22" s="262">
        <f t="shared" si="2"/>
        <v>0</v>
      </c>
      <c r="M22" s="254"/>
      <c r="N22" s="161"/>
      <c r="O22" s="161"/>
      <c r="P22" s="161"/>
      <c r="Q22" s="196"/>
      <c r="R22" s="161"/>
      <c r="S22" s="161"/>
      <c r="T22" s="161"/>
      <c r="U22" s="161"/>
      <c r="V22" s="161"/>
      <c r="W22" s="161"/>
      <c r="X22" s="161"/>
      <c r="Y22" s="161"/>
      <c r="Z22" s="161"/>
      <c r="AA22" s="161"/>
    </row>
    <row r="23" spans="1:27" s="193" customFormat="1" ht="12.75" customHeight="1">
      <c r="A23" s="253"/>
      <c r="B23" s="453">
        <v>11</v>
      </c>
      <c r="C23" s="453"/>
      <c r="D23" s="260"/>
      <c r="E23" s="260"/>
      <c r="F23" s="260"/>
      <c r="G23" s="262">
        <f t="shared" si="3"/>
        <v>0</v>
      </c>
      <c r="H23" s="260"/>
      <c r="I23" s="262">
        <f t="shared" si="0"/>
        <v>0</v>
      </c>
      <c r="J23" s="261">
        <f t="shared" si="1"/>
        <v>1</v>
      </c>
      <c r="K23" s="262">
        <f t="shared" si="4"/>
        <v>0</v>
      </c>
      <c r="L23" s="262">
        <f t="shared" si="2"/>
        <v>0</v>
      </c>
      <c r="M23" s="254"/>
      <c r="N23" s="161"/>
      <c r="O23" s="161"/>
      <c r="P23" s="161"/>
      <c r="Q23" s="196"/>
      <c r="R23" s="161"/>
      <c r="S23" s="161"/>
      <c r="T23" s="161"/>
      <c r="U23" s="161"/>
      <c r="V23" s="161"/>
      <c r="W23" s="161"/>
      <c r="X23" s="161"/>
      <c r="Y23" s="161"/>
      <c r="Z23" s="161"/>
      <c r="AA23" s="161"/>
    </row>
    <row r="24" spans="1:27" s="193" customFormat="1" ht="12.75" customHeight="1">
      <c r="A24" s="253"/>
      <c r="B24" s="453">
        <v>12</v>
      </c>
      <c r="C24" s="453"/>
      <c r="D24" s="260"/>
      <c r="E24" s="260"/>
      <c r="F24" s="260"/>
      <c r="G24" s="262">
        <f t="shared" si="3"/>
        <v>0</v>
      </c>
      <c r="H24" s="260"/>
      <c r="I24" s="262">
        <f t="shared" si="0"/>
        <v>0</v>
      </c>
      <c r="J24" s="261">
        <f t="shared" si="1"/>
        <v>1</v>
      </c>
      <c r="K24" s="262">
        <f t="shared" si="4"/>
        <v>0</v>
      </c>
      <c r="L24" s="262">
        <f t="shared" si="2"/>
        <v>0</v>
      </c>
      <c r="M24" s="254"/>
      <c r="N24" s="161"/>
      <c r="O24" s="161"/>
      <c r="P24" s="161"/>
      <c r="Q24" s="196"/>
      <c r="R24" s="161"/>
      <c r="S24" s="161"/>
      <c r="T24" s="161"/>
      <c r="U24" s="161"/>
      <c r="V24" s="161"/>
      <c r="W24" s="161"/>
      <c r="X24" s="161"/>
      <c r="Y24" s="161"/>
      <c r="Z24" s="161"/>
      <c r="AA24" s="161"/>
    </row>
    <row r="25" spans="1:27" s="193" customFormat="1" ht="12.75" customHeight="1">
      <c r="A25" s="253"/>
      <c r="B25" s="453">
        <v>13</v>
      </c>
      <c r="C25" s="453"/>
      <c r="D25" s="260"/>
      <c r="E25" s="260"/>
      <c r="F25" s="260"/>
      <c r="G25" s="262">
        <f t="shared" si="3"/>
        <v>0</v>
      </c>
      <c r="H25" s="260"/>
      <c r="I25" s="262">
        <f t="shared" si="0"/>
        <v>0</v>
      </c>
      <c r="J25" s="261">
        <f t="shared" si="1"/>
        <v>1</v>
      </c>
      <c r="K25" s="262">
        <f t="shared" si="4"/>
        <v>0</v>
      </c>
      <c r="L25" s="262">
        <f t="shared" si="2"/>
        <v>0</v>
      </c>
      <c r="M25" s="254"/>
      <c r="N25" s="161"/>
      <c r="O25" s="161"/>
      <c r="P25" s="161"/>
      <c r="Q25" s="196"/>
      <c r="R25" s="161"/>
      <c r="S25" s="161"/>
      <c r="T25" s="161"/>
      <c r="U25" s="161"/>
      <c r="V25" s="161"/>
      <c r="W25" s="161"/>
      <c r="X25" s="161"/>
      <c r="Y25" s="161"/>
      <c r="Z25" s="161"/>
      <c r="AA25" s="161"/>
    </row>
    <row r="26" spans="1:27" s="193" customFormat="1" ht="12.75" customHeight="1">
      <c r="A26" s="253"/>
      <c r="B26" s="453">
        <v>14</v>
      </c>
      <c r="C26" s="453"/>
      <c r="D26" s="260"/>
      <c r="E26" s="260"/>
      <c r="F26" s="260"/>
      <c r="G26" s="262">
        <f t="shared" si="3"/>
        <v>0</v>
      </c>
      <c r="H26" s="260"/>
      <c r="I26" s="262">
        <f t="shared" si="0"/>
        <v>0</v>
      </c>
      <c r="J26" s="261">
        <f t="shared" si="1"/>
        <v>1</v>
      </c>
      <c r="K26" s="262">
        <f t="shared" si="4"/>
        <v>0</v>
      </c>
      <c r="L26" s="262">
        <f t="shared" si="2"/>
        <v>0</v>
      </c>
      <c r="M26" s="254"/>
      <c r="N26" s="161"/>
      <c r="O26" s="161"/>
      <c r="P26" s="161"/>
      <c r="Q26" s="196"/>
      <c r="R26" s="161"/>
      <c r="S26" s="161"/>
      <c r="T26" s="161"/>
      <c r="U26" s="161"/>
      <c r="V26" s="161"/>
      <c r="W26" s="161"/>
      <c r="X26" s="161"/>
      <c r="Y26" s="161"/>
      <c r="Z26" s="161"/>
      <c r="AA26" s="161"/>
    </row>
    <row r="27" spans="1:27" s="193" customFormat="1" ht="12.75" customHeight="1">
      <c r="A27" s="253"/>
      <c r="B27" s="453">
        <v>15</v>
      </c>
      <c r="C27" s="453"/>
      <c r="D27" s="260"/>
      <c r="E27" s="260"/>
      <c r="F27" s="260"/>
      <c r="G27" s="262">
        <f t="shared" si="3"/>
        <v>0</v>
      </c>
      <c r="H27" s="260"/>
      <c r="I27" s="262">
        <f t="shared" si="0"/>
        <v>0</v>
      </c>
      <c r="J27" s="261">
        <f t="shared" si="1"/>
        <v>1</v>
      </c>
      <c r="K27" s="262">
        <f t="shared" si="4"/>
        <v>0</v>
      </c>
      <c r="L27" s="262">
        <f t="shared" si="2"/>
        <v>0</v>
      </c>
      <c r="M27" s="254"/>
      <c r="N27" s="161"/>
      <c r="O27" s="161"/>
      <c r="P27" s="161"/>
      <c r="Q27" s="196"/>
      <c r="R27" s="161"/>
      <c r="S27" s="161"/>
      <c r="T27" s="161"/>
      <c r="U27" s="161"/>
      <c r="V27" s="161"/>
      <c r="W27" s="161"/>
      <c r="X27" s="161"/>
      <c r="Y27" s="161"/>
      <c r="Z27" s="161"/>
      <c r="AA27" s="161"/>
    </row>
    <row r="28" spans="1:27" s="193" customFormat="1" ht="12.75" customHeight="1">
      <c r="A28" s="253"/>
      <c r="B28" s="453">
        <v>16</v>
      </c>
      <c r="C28" s="453"/>
      <c r="D28" s="260"/>
      <c r="E28" s="260"/>
      <c r="F28" s="260"/>
      <c r="G28" s="262">
        <f t="shared" si="3"/>
        <v>0</v>
      </c>
      <c r="H28" s="260"/>
      <c r="I28" s="262">
        <f t="shared" si="0"/>
        <v>0</v>
      </c>
      <c r="J28" s="261">
        <f t="shared" si="1"/>
        <v>1</v>
      </c>
      <c r="K28" s="262">
        <f t="shared" si="4"/>
        <v>0</v>
      </c>
      <c r="L28" s="262">
        <f t="shared" si="2"/>
        <v>0</v>
      </c>
      <c r="M28" s="254"/>
      <c r="N28" s="161"/>
      <c r="O28" s="161"/>
      <c r="P28" s="161"/>
      <c r="Q28" s="196"/>
      <c r="R28" s="161"/>
      <c r="S28" s="161"/>
      <c r="T28" s="161"/>
      <c r="U28" s="161"/>
      <c r="V28" s="161"/>
      <c r="W28" s="161"/>
      <c r="X28" s="161"/>
      <c r="Y28" s="161"/>
      <c r="Z28" s="161"/>
      <c r="AA28" s="161"/>
    </row>
    <row r="29" spans="1:27" s="193" customFormat="1" ht="12.75" customHeight="1">
      <c r="A29" s="253"/>
      <c r="B29" s="453">
        <v>17</v>
      </c>
      <c r="C29" s="453"/>
      <c r="D29" s="260"/>
      <c r="E29" s="260"/>
      <c r="F29" s="260"/>
      <c r="G29" s="262">
        <f t="shared" si="3"/>
        <v>0</v>
      </c>
      <c r="H29" s="260"/>
      <c r="I29" s="262">
        <f t="shared" si="0"/>
        <v>0</v>
      </c>
      <c r="J29" s="261">
        <f t="shared" si="1"/>
        <v>1</v>
      </c>
      <c r="K29" s="262">
        <f t="shared" si="4"/>
        <v>0</v>
      </c>
      <c r="L29" s="262">
        <f t="shared" si="2"/>
        <v>0</v>
      </c>
      <c r="M29" s="254"/>
      <c r="N29" s="161"/>
      <c r="O29" s="161"/>
      <c r="P29" s="161"/>
      <c r="Q29" s="196"/>
      <c r="R29" s="161"/>
      <c r="S29" s="161"/>
      <c r="T29" s="161"/>
      <c r="U29" s="161"/>
      <c r="V29" s="161"/>
      <c r="W29" s="161"/>
      <c r="X29" s="161"/>
      <c r="Y29" s="161"/>
      <c r="Z29" s="161"/>
      <c r="AA29" s="161"/>
    </row>
    <row r="30" spans="1:27" s="193" customFormat="1" ht="12.75" customHeight="1">
      <c r="A30" s="253"/>
      <c r="B30" s="453">
        <v>18</v>
      </c>
      <c r="C30" s="453"/>
      <c r="D30" s="260"/>
      <c r="E30" s="260"/>
      <c r="F30" s="260"/>
      <c r="G30" s="262">
        <f t="shared" si="3"/>
        <v>0</v>
      </c>
      <c r="H30" s="260"/>
      <c r="I30" s="262">
        <f t="shared" si="0"/>
        <v>0</v>
      </c>
      <c r="J30" s="261">
        <f t="shared" si="1"/>
        <v>1</v>
      </c>
      <c r="K30" s="262">
        <f t="shared" si="4"/>
        <v>0</v>
      </c>
      <c r="L30" s="262">
        <f t="shared" si="2"/>
        <v>0</v>
      </c>
      <c r="M30" s="254"/>
      <c r="N30" s="161"/>
      <c r="O30" s="161"/>
      <c r="P30" s="161"/>
      <c r="Q30" s="196"/>
      <c r="R30" s="161"/>
      <c r="S30" s="161"/>
      <c r="T30" s="161"/>
      <c r="U30" s="161"/>
      <c r="V30" s="161"/>
      <c r="W30" s="161"/>
      <c r="X30" s="161"/>
      <c r="Y30" s="161"/>
      <c r="Z30" s="161"/>
      <c r="AA30" s="161"/>
    </row>
    <row r="31" spans="1:27" s="193" customFormat="1" ht="12.75" customHeight="1">
      <c r="A31" s="253"/>
      <c r="B31" s="453">
        <v>19</v>
      </c>
      <c r="C31" s="453"/>
      <c r="D31" s="260"/>
      <c r="E31" s="260"/>
      <c r="F31" s="260"/>
      <c r="G31" s="262">
        <f t="shared" si="3"/>
        <v>0</v>
      </c>
      <c r="H31" s="260"/>
      <c r="I31" s="262">
        <f t="shared" si="0"/>
        <v>0</v>
      </c>
      <c r="J31" s="261">
        <f t="shared" si="1"/>
        <v>1</v>
      </c>
      <c r="K31" s="262">
        <f t="shared" si="4"/>
        <v>0</v>
      </c>
      <c r="L31" s="262">
        <f t="shared" si="2"/>
        <v>0</v>
      </c>
      <c r="M31" s="254"/>
      <c r="N31" s="161"/>
      <c r="O31" s="161"/>
      <c r="P31" s="161"/>
      <c r="Q31" s="196"/>
      <c r="R31" s="161"/>
      <c r="S31" s="161"/>
      <c r="T31" s="161"/>
      <c r="U31" s="161"/>
      <c r="V31" s="161"/>
      <c r="W31" s="161"/>
      <c r="X31" s="161"/>
      <c r="Y31" s="161"/>
      <c r="Z31" s="161"/>
      <c r="AA31" s="161"/>
    </row>
    <row r="32" spans="1:27" s="193" customFormat="1" ht="12.75" customHeight="1">
      <c r="A32" s="253"/>
      <c r="B32" s="453">
        <v>20</v>
      </c>
      <c r="C32" s="453"/>
      <c r="D32" s="260"/>
      <c r="E32" s="260"/>
      <c r="F32" s="260"/>
      <c r="G32" s="262">
        <f t="shared" si="3"/>
        <v>0</v>
      </c>
      <c r="H32" s="260"/>
      <c r="I32" s="262">
        <f t="shared" si="0"/>
        <v>0</v>
      </c>
      <c r="J32" s="261">
        <f t="shared" si="1"/>
        <v>1</v>
      </c>
      <c r="K32" s="262">
        <f t="shared" si="4"/>
        <v>0</v>
      </c>
      <c r="L32" s="262">
        <f t="shared" si="2"/>
        <v>0</v>
      </c>
      <c r="M32" s="254"/>
      <c r="N32" s="161"/>
      <c r="O32" s="161"/>
      <c r="P32" s="161"/>
      <c r="Q32" s="196"/>
      <c r="R32" s="161"/>
      <c r="S32" s="161"/>
      <c r="T32" s="161"/>
      <c r="U32" s="161"/>
      <c r="V32" s="161"/>
      <c r="W32" s="161"/>
      <c r="X32" s="161"/>
      <c r="Y32" s="161"/>
      <c r="Z32" s="161"/>
      <c r="AA32" s="161"/>
    </row>
    <row r="33" spans="1:27" s="193" customFormat="1" ht="12.75" customHeight="1">
      <c r="A33" s="253"/>
      <c r="B33" s="453">
        <v>21</v>
      </c>
      <c r="C33" s="453"/>
      <c r="D33" s="260"/>
      <c r="E33" s="260"/>
      <c r="F33" s="260"/>
      <c r="G33" s="262">
        <f t="shared" si="3"/>
        <v>0</v>
      </c>
      <c r="H33" s="260"/>
      <c r="I33" s="262">
        <f t="shared" si="0"/>
        <v>0</v>
      </c>
      <c r="J33" s="261">
        <f t="shared" si="1"/>
        <v>1</v>
      </c>
      <c r="K33" s="262">
        <f t="shared" si="4"/>
        <v>0</v>
      </c>
      <c r="L33" s="262">
        <f t="shared" si="2"/>
        <v>0</v>
      </c>
      <c r="M33" s="254"/>
      <c r="N33" s="161"/>
      <c r="O33" s="161"/>
      <c r="P33" s="161"/>
      <c r="Q33" s="196"/>
      <c r="R33" s="161"/>
      <c r="S33" s="161"/>
      <c r="T33" s="161"/>
      <c r="U33" s="161"/>
      <c r="V33" s="161"/>
      <c r="W33" s="161"/>
      <c r="X33" s="161"/>
      <c r="Y33" s="161"/>
      <c r="Z33" s="161"/>
      <c r="AA33" s="161"/>
    </row>
    <row r="34" spans="1:27" s="193" customFormat="1" ht="12.75" customHeight="1">
      <c r="A34" s="253"/>
      <c r="B34" s="453">
        <v>22</v>
      </c>
      <c r="C34" s="453"/>
      <c r="D34" s="260"/>
      <c r="E34" s="260"/>
      <c r="F34" s="260"/>
      <c r="G34" s="262">
        <f t="shared" si="3"/>
        <v>0</v>
      </c>
      <c r="H34" s="260"/>
      <c r="I34" s="262">
        <f t="shared" si="0"/>
        <v>0</v>
      </c>
      <c r="J34" s="261">
        <f t="shared" si="1"/>
        <v>1</v>
      </c>
      <c r="K34" s="262">
        <f t="shared" si="4"/>
        <v>0</v>
      </c>
      <c r="L34" s="262">
        <f t="shared" si="2"/>
        <v>0</v>
      </c>
      <c r="M34" s="254"/>
      <c r="N34" s="161"/>
      <c r="O34" s="161"/>
      <c r="P34" s="161"/>
      <c r="Q34" s="196"/>
      <c r="R34" s="161"/>
      <c r="S34" s="161"/>
      <c r="T34" s="161"/>
      <c r="U34" s="161"/>
      <c r="V34" s="161"/>
      <c r="W34" s="161"/>
      <c r="X34" s="161"/>
      <c r="Y34" s="161"/>
      <c r="Z34" s="161"/>
      <c r="AA34" s="161"/>
    </row>
    <row r="35" spans="1:27" s="193" customFormat="1" ht="12.75" customHeight="1">
      <c r="A35" s="253"/>
      <c r="B35" s="453">
        <v>23</v>
      </c>
      <c r="C35" s="453"/>
      <c r="D35" s="260"/>
      <c r="E35" s="260"/>
      <c r="F35" s="260"/>
      <c r="G35" s="262">
        <f t="shared" si="3"/>
        <v>0</v>
      </c>
      <c r="H35" s="260"/>
      <c r="I35" s="262">
        <f t="shared" si="0"/>
        <v>0</v>
      </c>
      <c r="J35" s="261">
        <f t="shared" si="1"/>
        <v>1</v>
      </c>
      <c r="K35" s="262">
        <f t="shared" si="4"/>
        <v>0</v>
      </c>
      <c r="L35" s="262">
        <f t="shared" si="2"/>
        <v>0</v>
      </c>
      <c r="M35" s="254"/>
      <c r="N35" s="161"/>
      <c r="O35" s="161"/>
      <c r="P35" s="161"/>
      <c r="Q35" s="196"/>
      <c r="R35" s="161"/>
      <c r="S35" s="161"/>
      <c r="T35" s="161"/>
      <c r="U35" s="161"/>
      <c r="V35" s="161"/>
      <c r="W35" s="161"/>
      <c r="X35" s="161"/>
      <c r="Y35" s="161"/>
      <c r="Z35" s="161"/>
      <c r="AA35" s="161"/>
    </row>
    <row r="36" spans="1:27" s="193" customFormat="1" ht="12.75" customHeight="1">
      <c r="A36" s="253"/>
      <c r="B36" s="453">
        <v>24</v>
      </c>
      <c r="C36" s="453"/>
      <c r="D36" s="260"/>
      <c r="E36" s="260"/>
      <c r="F36" s="260"/>
      <c r="G36" s="262">
        <f t="shared" si="3"/>
        <v>0</v>
      </c>
      <c r="H36" s="260"/>
      <c r="I36" s="262">
        <f t="shared" si="0"/>
        <v>0</v>
      </c>
      <c r="J36" s="261">
        <f t="shared" si="1"/>
        <v>1</v>
      </c>
      <c r="K36" s="262">
        <f t="shared" si="4"/>
        <v>0</v>
      </c>
      <c r="L36" s="262">
        <f t="shared" si="2"/>
        <v>0</v>
      </c>
      <c r="M36" s="254"/>
      <c r="N36" s="161"/>
      <c r="O36" s="161"/>
      <c r="P36" s="161"/>
      <c r="Q36" s="196"/>
      <c r="R36" s="161"/>
      <c r="S36" s="161"/>
      <c r="T36" s="161"/>
      <c r="U36" s="161"/>
      <c r="V36" s="161"/>
      <c r="W36" s="161"/>
      <c r="X36" s="161"/>
      <c r="Y36" s="161"/>
      <c r="Z36" s="161"/>
      <c r="AA36" s="161"/>
    </row>
    <row r="37" spans="1:27" s="193" customFormat="1" ht="12.75" customHeight="1">
      <c r="A37" s="253"/>
      <c r="B37" s="453">
        <v>25</v>
      </c>
      <c r="C37" s="453"/>
      <c r="D37" s="260"/>
      <c r="E37" s="260"/>
      <c r="F37" s="260"/>
      <c r="G37" s="262">
        <f t="shared" si="3"/>
        <v>0</v>
      </c>
      <c r="H37" s="260"/>
      <c r="I37" s="262">
        <f t="shared" si="0"/>
        <v>0</v>
      </c>
      <c r="J37" s="261">
        <f t="shared" si="1"/>
        <v>1</v>
      </c>
      <c r="K37" s="262">
        <f t="shared" si="4"/>
        <v>0</v>
      </c>
      <c r="L37" s="262">
        <f t="shared" si="2"/>
        <v>0</v>
      </c>
      <c r="M37" s="254"/>
      <c r="N37" s="161"/>
      <c r="O37" s="161"/>
      <c r="P37" s="161"/>
      <c r="Q37" s="196"/>
      <c r="R37" s="161"/>
      <c r="S37" s="161"/>
      <c r="T37" s="161"/>
      <c r="U37" s="161"/>
      <c r="V37" s="161"/>
      <c r="W37" s="161"/>
      <c r="X37" s="161"/>
      <c r="Y37" s="161"/>
      <c r="Z37" s="161"/>
      <c r="AA37" s="161"/>
    </row>
    <row r="38" spans="1:27" s="193" customFormat="1" ht="12.75" customHeight="1">
      <c r="A38" s="253"/>
      <c r="B38" s="453">
        <v>26</v>
      </c>
      <c r="C38" s="453"/>
      <c r="D38" s="260"/>
      <c r="E38" s="260"/>
      <c r="F38" s="260"/>
      <c r="G38" s="262">
        <f t="shared" si="3"/>
        <v>0</v>
      </c>
      <c r="H38" s="260"/>
      <c r="I38" s="262">
        <f t="shared" si="0"/>
        <v>0</v>
      </c>
      <c r="J38" s="261">
        <f t="shared" si="1"/>
        <v>1</v>
      </c>
      <c r="K38" s="262">
        <f t="shared" si="4"/>
        <v>0</v>
      </c>
      <c r="L38" s="262">
        <f t="shared" si="2"/>
        <v>0</v>
      </c>
      <c r="M38" s="254"/>
      <c r="N38" s="161"/>
      <c r="O38" s="161"/>
      <c r="P38" s="161"/>
      <c r="Q38" s="196"/>
      <c r="R38" s="161"/>
      <c r="S38" s="161"/>
      <c r="T38" s="161"/>
      <c r="U38" s="161"/>
      <c r="V38" s="161"/>
      <c r="W38" s="161"/>
      <c r="X38" s="161"/>
      <c r="Y38" s="161"/>
      <c r="Z38" s="161"/>
      <c r="AA38" s="161"/>
    </row>
    <row r="39" spans="1:27" s="193" customFormat="1" ht="12.75" customHeight="1">
      <c r="A39" s="253"/>
      <c r="B39" s="453">
        <v>27</v>
      </c>
      <c r="C39" s="453"/>
      <c r="D39" s="260"/>
      <c r="E39" s="260"/>
      <c r="F39" s="260"/>
      <c r="G39" s="262">
        <f t="shared" si="3"/>
        <v>0</v>
      </c>
      <c r="H39" s="260"/>
      <c r="I39" s="262">
        <f t="shared" si="0"/>
        <v>0</v>
      </c>
      <c r="J39" s="261">
        <f t="shared" si="1"/>
        <v>1</v>
      </c>
      <c r="K39" s="262">
        <f t="shared" si="4"/>
        <v>0</v>
      </c>
      <c r="L39" s="262">
        <f t="shared" si="2"/>
        <v>0</v>
      </c>
      <c r="M39" s="254"/>
      <c r="N39" s="161"/>
      <c r="O39" s="161"/>
      <c r="P39" s="161"/>
      <c r="Q39" s="196"/>
      <c r="R39" s="161"/>
      <c r="S39" s="161"/>
      <c r="T39" s="161"/>
      <c r="U39" s="161"/>
      <c r="V39" s="161"/>
      <c r="W39" s="161"/>
      <c r="X39" s="161"/>
      <c r="Y39" s="161"/>
      <c r="Z39" s="161"/>
      <c r="AA39" s="161"/>
    </row>
    <row r="40" spans="1:27" s="193" customFormat="1" ht="12.75" customHeight="1">
      <c r="A40" s="253"/>
      <c r="B40" s="453" t="str">
        <f>IF(B39&lt;&gt;"n/a",IF(B39&lt;'SP9-1'!$H$21,(B39+1),"n/a"),"n/a")</f>
        <v>n/a</v>
      </c>
      <c r="C40" s="453"/>
      <c r="D40" s="260"/>
      <c r="E40" s="260"/>
      <c r="F40" s="260"/>
      <c r="G40" s="262">
        <f t="shared" si="3"/>
        <v>0</v>
      </c>
      <c r="H40" s="260"/>
      <c r="I40" s="262">
        <f t="shared" si="0"/>
        <v>0</v>
      </c>
      <c r="J40" s="261">
        <f t="shared" si="1"/>
        <v>0</v>
      </c>
      <c r="K40" s="262">
        <f t="shared" si="4"/>
        <v>0</v>
      </c>
      <c r="L40" s="262">
        <f t="shared" si="2"/>
        <v>0</v>
      </c>
      <c r="M40" s="254"/>
      <c r="N40" s="161"/>
      <c r="O40" s="161"/>
      <c r="P40" s="161"/>
      <c r="Q40" s="196"/>
      <c r="R40" s="161"/>
      <c r="S40" s="161"/>
      <c r="T40" s="161"/>
      <c r="U40" s="161"/>
      <c r="V40" s="161"/>
      <c r="W40" s="161"/>
      <c r="X40" s="161"/>
      <c r="Y40" s="161"/>
      <c r="Z40" s="161"/>
      <c r="AA40" s="161"/>
    </row>
    <row r="41" spans="1:27" s="193" customFormat="1" ht="12.75" customHeight="1">
      <c r="A41" s="253"/>
      <c r="B41" s="453" t="str">
        <f>IF(B40&lt;&gt;"n/a",IF(B40&lt;'SP9-1'!$H$21,(B40+1),"n/a"),"n/a")</f>
        <v>n/a</v>
      </c>
      <c r="C41" s="453"/>
      <c r="D41" s="260"/>
      <c r="E41" s="260"/>
      <c r="F41" s="260"/>
      <c r="G41" s="262">
        <f t="shared" si="3"/>
        <v>0</v>
      </c>
      <c r="H41" s="260"/>
      <c r="I41" s="262">
        <f t="shared" si="0"/>
        <v>0</v>
      </c>
      <c r="J41" s="261">
        <f t="shared" si="1"/>
        <v>0</v>
      </c>
      <c r="K41" s="262">
        <f t="shared" si="4"/>
        <v>0</v>
      </c>
      <c r="L41" s="262">
        <f t="shared" si="2"/>
        <v>0</v>
      </c>
      <c r="M41" s="254"/>
      <c r="N41" s="161"/>
      <c r="O41" s="161"/>
      <c r="P41" s="161"/>
      <c r="Q41" s="196"/>
      <c r="R41" s="161"/>
      <c r="S41" s="161"/>
      <c r="T41" s="161"/>
      <c r="U41" s="161"/>
      <c r="V41" s="161"/>
      <c r="W41" s="161"/>
      <c r="X41" s="161"/>
      <c r="Y41" s="161"/>
      <c r="Z41" s="161"/>
      <c r="AA41" s="161"/>
    </row>
    <row r="42" spans="1:27" s="193" customFormat="1" ht="12.75" customHeight="1">
      <c r="A42" s="253"/>
      <c r="B42" s="453" t="str">
        <f>IF(B41&lt;&gt;"n/a",IF(B41&lt;'SP9-1'!$H$21,(B41+1),"n/a"),"n/a")</f>
        <v>n/a</v>
      </c>
      <c r="C42" s="453"/>
      <c r="D42" s="260"/>
      <c r="E42" s="260"/>
      <c r="F42" s="260"/>
      <c r="G42" s="262">
        <f t="shared" si="3"/>
        <v>0</v>
      </c>
      <c r="H42" s="260"/>
      <c r="I42" s="262">
        <f t="shared" si="0"/>
        <v>0</v>
      </c>
      <c r="J42" s="261">
        <f t="shared" si="1"/>
        <v>0</v>
      </c>
      <c r="K42" s="262">
        <f t="shared" si="4"/>
        <v>0</v>
      </c>
      <c r="L42" s="262">
        <f t="shared" si="2"/>
        <v>0</v>
      </c>
      <c r="M42" s="254"/>
      <c r="N42" s="161"/>
      <c r="O42" s="161"/>
      <c r="P42" s="161"/>
      <c r="Q42" s="196"/>
      <c r="R42" s="161"/>
      <c r="S42" s="161"/>
      <c r="T42" s="161"/>
      <c r="U42" s="161"/>
      <c r="V42" s="161"/>
      <c r="W42" s="161"/>
      <c r="X42" s="161"/>
      <c r="Y42" s="161"/>
      <c r="Z42" s="161"/>
      <c r="AA42" s="161"/>
    </row>
    <row r="43" spans="1:27" s="193" customFormat="1" ht="12.75" customHeight="1">
      <c r="A43" s="253"/>
      <c r="B43" s="453" t="str">
        <f>IF(B42&lt;&gt;"n/a",IF(B42&lt;'SP9-1'!$H$21,(B42+1),"n/a"),"n/a")</f>
        <v>n/a</v>
      </c>
      <c r="C43" s="453"/>
      <c r="D43" s="260"/>
      <c r="E43" s="260"/>
      <c r="F43" s="260"/>
      <c r="G43" s="262">
        <f t="shared" si="3"/>
        <v>0</v>
      </c>
      <c r="H43" s="260"/>
      <c r="I43" s="262">
        <f t="shared" si="0"/>
        <v>0</v>
      </c>
      <c r="J43" s="261">
        <f t="shared" si="1"/>
        <v>0</v>
      </c>
      <c r="K43" s="262">
        <f t="shared" si="4"/>
        <v>0</v>
      </c>
      <c r="L43" s="262">
        <f t="shared" si="2"/>
        <v>0</v>
      </c>
      <c r="M43" s="254"/>
      <c r="N43" s="161"/>
      <c r="O43" s="161"/>
      <c r="P43" s="161"/>
      <c r="Q43" s="196"/>
      <c r="R43" s="161"/>
      <c r="S43" s="161"/>
      <c r="T43" s="161"/>
      <c r="U43" s="161"/>
      <c r="V43" s="161"/>
      <c r="W43" s="161"/>
      <c r="X43" s="161"/>
      <c r="Y43" s="161"/>
      <c r="Z43" s="161"/>
      <c r="AA43" s="161"/>
    </row>
    <row r="44" spans="1:27" s="193" customFormat="1" ht="12.75" customHeight="1">
      <c r="A44" s="253"/>
      <c r="B44" s="453" t="str">
        <f>IF(B43&lt;&gt;"n/a",IF(B43&lt;'SP9-1'!$H$21,(B43+1),"n/a"),"n/a")</f>
        <v>n/a</v>
      </c>
      <c r="C44" s="453"/>
      <c r="D44" s="260"/>
      <c r="E44" s="260"/>
      <c r="F44" s="260"/>
      <c r="G44" s="262">
        <f t="shared" si="3"/>
        <v>0</v>
      </c>
      <c r="H44" s="260"/>
      <c r="I44" s="262">
        <f t="shared" si="0"/>
        <v>0</v>
      </c>
      <c r="J44" s="261">
        <f t="shared" si="1"/>
        <v>0</v>
      </c>
      <c r="K44" s="262">
        <f t="shared" si="4"/>
        <v>0</v>
      </c>
      <c r="L44" s="262">
        <f t="shared" si="2"/>
        <v>0</v>
      </c>
      <c r="M44" s="254"/>
      <c r="N44" s="161"/>
      <c r="O44" s="161"/>
      <c r="P44" s="161"/>
      <c r="Q44" s="196"/>
      <c r="R44" s="161"/>
      <c r="S44" s="161"/>
      <c r="T44" s="161"/>
      <c r="U44" s="161"/>
      <c r="V44" s="161"/>
      <c r="W44" s="161"/>
      <c r="X44" s="161"/>
      <c r="Y44" s="161"/>
      <c r="Z44" s="161"/>
      <c r="AA44" s="161"/>
    </row>
    <row r="45" spans="1:27" s="193" customFormat="1" ht="12.75" customHeight="1">
      <c r="A45" s="253"/>
      <c r="B45" s="453" t="str">
        <f>IF(B44&lt;&gt;"n/a",IF(B44&lt;'SP9-1'!$H$21,(B44+1),"n/a"),"n/a")</f>
        <v>n/a</v>
      </c>
      <c r="C45" s="453"/>
      <c r="D45" s="260"/>
      <c r="E45" s="260"/>
      <c r="F45" s="260"/>
      <c r="G45" s="262">
        <f t="shared" si="3"/>
        <v>0</v>
      </c>
      <c r="H45" s="260"/>
      <c r="I45" s="262">
        <f t="shared" si="0"/>
        <v>0</v>
      </c>
      <c r="J45" s="261">
        <f t="shared" si="1"/>
        <v>0</v>
      </c>
      <c r="K45" s="262">
        <f t="shared" si="4"/>
        <v>0</v>
      </c>
      <c r="L45" s="262">
        <f t="shared" si="2"/>
        <v>0</v>
      </c>
      <c r="M45" s="254"/>
      <c r="N45" s="161"/>
      <c r="O45" s="161"/>
      <c r="P45" s="161"/>
      <c r="Q45" s="196"/>
      <c r="R45" s="161"/>
      <c r="S45" s="161"/>
      <c r="T45" s="161"/>
      <c r="U45" s="161"/>
      <c r="V45" s="161"/>
      <c r="W45" s="161"/>
      <c r="X45" s="161"/>
      <c r="Y45" s="161"/>
      <c r="Z45" s="161"/>
      <c r="AA45" s="161"/>
    </row>
    <row r="46" spans="1:27" s="193" customFormat="1" ht="12.75" customHeight="1">
      <c r="A46" s="253"/>
      <c r="B46" s="453" t="str">
        <f>IF(B45&lt;&gt;"n/a",IF(B45&lt;'SP9-1'!$H$21,(B45+1),"n/a"),"n/a")</f>
        <v>n/a</v>
      </c>
      <c r="C46" s="453"/>
      <c r="D46" s="260"/>
      <c r="E46" s="260"/>
      <c r="F46" s="260"/>
      <c r="G46" s="262">
        <f t="shared" si="3"/>
        <v>0</v>
      </c>
      <c r="H46" s="260"/>
      <c r="I46" s="262">
        <f t="shared" si="0"/>
        <v>0</v>
      </c>
      <c r="J46" s="261">
        <f t="shared" si="1"/>
        <v>0</v>
      </c>
      <c r="K46" s="262">
        <f t="shared" si="4"/>
        <v>0</v>
      </c>
      <c r="L46" s="262">
        <f t="shared" si="2"/>
        <v>0</v>
      </c>
      <c r="M46" s="254"/>
      <c r="N46" s="161"/>
      <c r="O46" s="161"/>
      <c r="P46" s="161"/>
      <c r="Q46" s="196"/>
      <c r="R46" s="161"/>
      <c r="S46" s="161"/>
      <c r="T46" s="161"/>
      <c r="U46" s="161"/>
      <c r="V46" s="161"/>
      <c r="W46" s="161"/>
      <c r="X46" s="161"/>
      <c r="Y46" s="161"/>
      <c r="Z46" s="161"/>
      <c r="AA46" s="161"/>
    </row>
    <row r="47" spans="1:27" s="193" customFormat="1" ht="12.75" customHeight="1">
      <c r="A47" s="253"/>
      <c r="B47" s="453" t="str">
        <f>IF(B46&lt;&gt;"n/a",IF(B46&lt;'SP9-1'!$H$21,(B46+1),"n/a"),"n/a")</f>
        <v>n/a</v>
      </c>
      <c r="C47" s="453"/>
      <c r="D47" s="260"/>
      <c r="E47" s="260"/>
      <c r="F47" s="260"/>
      <c r="G47" s="262">
        <f t="shared" si="3"/>
        <v>0</v>
      </c>
      <c r="H47" s="260"/>
      <c r="I47" s="262">
        <f t="shared" si="0"/>
        <v>0</v>
      </c>
      <c r="J47" s="261">
        <f t="shared" si="1"/>
        <v>0</v>
      </c>
      <c r="K47" s="262">
        <f t="shared" si="4"/>
        <v>0</v>
      </c>
      <c r="L47" s="262">
        <f t="shared" si="2"/>
        <v>0</v>
      </c>
      <c r="M47" s="254"/>
      <c r="N47" s="161"/>
      <c r="O47" s="161"/>
      <c r="P47" s="161"/>
      <c r="Q47" s="196"/>
      <c r="R47" s="161"/>
      <c r="S47" s="161"/>
      <c r="T47" s="161"/>
      <c r="U47" s="161"/>
      <c r="V47" s="161"/>
      <c r="W47" s="161"/>
      <c r="X47" s="161"/>
      <c r="Y47" s="161"/>
      <c r="Z47" s="161"/>
      <c r="AA47" s="161"/>
    </row>
    <row r="48" spans="1:27" s="193" customFormat="1" ht="12.75" customHeight="1">
      <c r="A48" s="253"/>
      <c r="B48" s="453" t="str">
        <f>IF(B47&lt;&gt;"n/a",IF(B47&lt;'SP9-1'!$H$21,(B47+1),"n/a"),"n/a")</f>
        <v>n/a</v>
      </c>
      <c r="C48" s="453"/>
      <c r="D48" s="260"/>
      <c r="E48" s="260"/>
      <c r="F48" s="260"/>
      <c r="G48" s="262">
        <f t="shared" si="3"/>
        <v>0</v>
      </c>
      <c r="H48" s="260"/>
      <c r="I48" s="262">
        <f t="shared" si="0"/>
        <v>0</v>
      </c>
      <c r="J48" s="261">
        <f t="shared" si="1"/>
        <v>0</v>
      </c>
      <c r="K48" s="262">
        <f t="shared" si="4"/>
        <v>0</v>
      </c>
      <c r="L48" s="262">
        <f t="shared" si="2"/>
        <v>0</v>
      </c>
      <c r="M48" s="254"/>
      <c r="N48" s="161"/>
      <c r="O48" s="161"/>
      <c r="P48" s="161"/>
      <c r="Q48" s="196"/>
      <c r="R48" s="161"/>
      <c r="S48" s="161"/>
      <c r="T48" s="161"/>
      <c r="U48" s="161"/>
      <c r="V48" s="161"/>
      <c r="W48" s="161"/>
      <c r="X48" s="161"/>
      <c r="Y48" s="161"/>
      <c r="Z48" s="161"/>
      <c r="AA48" s="161"/>
    </row>
    <row r="49" spans="1:30" s="193" customFormat="1" ht="12.75" customHeight="1">
      <c r="A49" s="253"/>
      <c r="B49" s="453" t="str">
        <f>IF(B48&lt;&gt;"n/a",IF(B48&lt;'SP9-1'!$H$21,(B48+1),"n/a"),"n/a")</f>
        <v>n/a</v>
      </c>
      <c r="C49" s="453"/>
      <c r="D49" s="260"/>
      <c r="E49" s="260"/>
      <c r="F49" s="260"/>
      <c r="G49" s="262">
        <f t="shared" si="3"/>
        <v>0</v>
      </c>
      <c r="H49" s="260"/>
      <c r="I49" s="262">
        <f t="shared" si="0"/>
        <v>0</v>
      </c>
      <c r="J49" s="261">
        <f t="shared" si="1"/>
        <v>0</v>
      </c>
      <c r="K49" s="262">
        <f t="shared" si="4"/>
        <v>0</v>
      </c>
      <c r="L49" s="262">
        <f t="shared" si="2"/>
        <v>0</v>
      </c>
      <c r="M49" s="254"/>
      <c r="N49" s="161"/>
      <c r="O49" s="161"/>
      <c r="P49" s="161"/>
      <c r="Q49" s="196"/>
      <c r="R49" s="161"/>
      <c r="S49" s="161"/>
      <c r="T49" s="161"/>
      <c r="U49" s="161"/>
      <c r="V49" s="161"/>
      <c r="W49" s="161"/>
      <c r="X49" s="161"/>
      <c r="Y49" s="161"/>
      <c r="Z49" s="161"/>
      <c r="AA49" s="161"/>
    </row>
    <row r="50" spans="1:30" s="193" customFormat="1" ht="12.75" customHeight="1">
      <c r="A50" s="253"/>
      <c r="B50" s="453" t="str">
        <f>IF(B49&lt;&gt;"n/a",IF(B49&lt;'SP9-1'!$H$21,(B49+1),"n/a"),"n/a")</f>
        <v>n/a</v>
      </c>
      <c r="C50" s="453"/>
      <c r="D50" s="260"/>
      <c r="E50" s="260"/>
      <c r="F50" s="260"/>
      <c r="G50" s="262">
        <f t="shared" si="3"/>
        <v>0</v>
      </c>
      <c r="H50" s="260"/>
      <c r="I50" s="262">
        <f t="shared" si="0"/>
        <v>0</v>
      </c>
      <c r="J50" s="261">
        <f t="shared" si="1"/>
        <v>0</v>
      </c>
      <c r="K50" s="262">
        <f t="shared" si="4"/>
        <v>0</v>
      </c>
      <c r="L50" s="262">
        <f t="shared" si="2"/>
        <v>0</v>
      </c>
      <c r="M50" s="254"/>
      <c r="N50" s="466" t="str">
        <f>IF(ABS(L$54)&lt;0.5,"Funding Gap has been calculated","Funding Gap needs Recalculation  - use instructions below")</f>
        <v>Funding Gap has been calculated</v>
      </c>
      <c r="O50" s="466"/>
      <c r="P50" s="466"/>
      <c r="Q50" s="466"/>
      <c r="R50" s="466"/>
      <c r="S50" s="466"/>
      <c r="T50" s="466"/>
      <c r="U50" s="466"/>
      <c r="V50" s="161"/>
      <c r="W50" s="161"/>
      <c r="X50" s="161"/>
      <c r="Y50" s="161"/>
      <c r="Z50" s="161"/>
      <c r="AA50" s="161"/>
    </row>
    <row r="51" spans="1:30" s="193" customFormat="1" ht="12.75" customHeight="1">
      <c r="A51" s="253"/>
      <c r="B51" s="453" t="str">
        <f>IF(B50&lt;&gt;"n/a",IF(B50&lt;'SP9-1'!$H$21,(B50+1),"n/a"),"n/a")</f>
        <v>n/a</v>
      </c>
      <c r="C51" s="453"/>
      <c r="D51" s="260"/>
      <c r="E51" s="260"/>
      <c r="F51" s="260"/>
      <c r="G51" s="262">
        <f t="shared" si="3"/>
        <v>0</v>
      </c>
      <c r="H51" s="260"/>
      <c r="I51" s="262">
        <f t="shared" si="0"/>
        <v>0</v>
      </c>
      <c r="J51" s="261">
        <f t="shared" si="1"/>
        <v>0</v>
      </c>
      <c r="K51" s="262">
        <f t="shared" si="4"/>
        <v>0</v>
      </c>
      <c r="L51" s="262">
        <f>H51*J51</f>
        <v>0</v>
      </c>
      <c r="M51" s="254"/>
      <c r="N51" s="466"/>
      <c r="O51" s="466"/>
      <c r="P51" s="466"/>
      <c r="Q51" s="466"/>
      <c r="R51" s="466"/>
      <c r="S51" s="466"/>
      <c r="T51" s="466"/>
      <c r="U51" s="466"/>
      <c r="V51" s="161"/>
      <c r="W51" s="161"/>
      <c r="X51" s="161"/>
      <c r="Y51" s="161"/>
      <c r="Z51" s="161"/>
      <c r="AA51" s="161"/>
    </row>
    <row r="52" spans="1:30" s="193" customFormat="1" ht="12.75" customHeight="1">
      <c r="A52" s="253"/>
      <c r="B52" s="453" t="str">
        <f>IF(B51&lt;&gt;"n/a",IF(B51&lt;'SP9-1'!$H$21,(B51+1),"n/a"),"n/a")</f>
        <v>n/a</v>
      </c>
      <c r="C52" s="453"/>
      <c r="D52" s="260"/>
      <c r="E52" s="260"/>
      <c r="F52" s="260"/>
      <c r="G52" s="262">
        <f t="shared" si="3"/>
        <v>0</v>
      </c>
      <c r="H52" s="260"/>
      <c r="I52" s="262">
        <f t="shared" si="0"/>
        <v>0</v>
      </c>
      <c r="J52" s="261">
        <f t="shared" si="1"/>
        <v>0</v>
      </c>
      <c r="K52" s="262">
        <f t="shared" si="4"/>
        <v>0</v>
      </c>
      <c r="L52" s="262">
        <f t="shared" si="2"/>
        <v>0</v>
      </c>
      <c r="M52" s="254"/>
      <c r="N52" s="466"/>
      <c r="O52" s="466"/>
      <c r="P52" s="466"/>
      <c r="Q52" s="466"/>
      <c r="R52" s="466"/>
      <c r="S52" s="466"/>
      <c r="T52" s="466"/>
      <c r="U52" s="466"/>
      <c r="V52" s="161"/>
      <c r="W52" s="161"/>
      <c r="X52" s="161"/>
      <c r="Y52" s="161"/>
      <c r="Z52" s="161"/>
      <c r="AA52" s="161"/>
    </row>
    <row r="53" spans="1:30" s="193" customFormat="1" ht="3" customHeight="1">
      <c r="A53" s="253"/>
      <c r="B53" s="266"/>
      <c r="C53" s="266"/>
      <c r="D53" s="266"/>
      <c r="E53" s="266"/>
      <c r="F53" s="266"/>
      <c r="G53" s="266"/>
      <c r="H53" s="266"/>
      <c r="I53" s="266"/>
      <c r="J53" s="266"/>
      <c r="K53" s="266"/>
      <c r="L53" s="266"/>
      <c r="M53" s="254"/>
      <c r="N53" s="161"/>
      <c r="O53" s="161"/>
      <c r="P53" s="161"/>
      <c r="Q53" s="161"/>
      <c r="R53" s="161"/>
      <c r="S53" s="161"/>
      <c r="T53" s="161"/>
      <c r="U53" s="161"/>
      <c r="V53" s="185"/>
      <c r="W53" s="161"/>
      <c r="X53" s="161"/>
      <c r="Y53" s="161"/>
      <c r="Z53" s="161"/>
      <c r="AA53" s="161"/>
    </row>
    <row r="54" spans="1:30" s="193" customFormat="1" ht="14.25" customHeight="1">
      <c r="A54" s="227">
        <v>13</v>
      </c>
      <c r="B54" s="449" t="s">
        <v>468</v>
      </c>
      <c r="C54" s="449"/>
      <c r="D54" s="449"/>
      <c r="E54" s="449"/>
      <c r="F54" s="266"/>
      <c r="G54" s="266"/>
      <c r="H54" s="266"/>
      <c r="I54" s="266"/>
      <c r="J54" s="266"/>
      <c r="K54" s="267" t="s">
        <v>469</v>
      </c>
      <c r="L54" s="325">
        <f>SUM(K13:K52)</f>
        <v>0</v>
      </c>
      <c r="M54" s="254"/>
      <c r="N54" s="467" t="s">
        <v>470</v>
      </c>
      <c r="O54" s="467"/>
      <c r="P54" s="467"/>
      <c r="Q54" s="467"/>
      <c r="R54" s="467"/>
      <c r="S54" s="467"/>
      <c r="T54" s="467"/>
      <c r="U54" s="467"/>
      <c r="V54" s="161"/>
      <c r="W54" s="161"/>
      <c r="X54" s="161"/>
      <c r="Y54" s="161"/>
      <c r="Z54" s="161"/>
      <c r="AA54" s="161"/>
    </row>
    <row r="55" spans="1:30" s="193" customFormat="1" ht="13.5">
      <c r="A55" s="227">
        <v>14</v>
      </c>
      <c r="B55" s="449" t="s">
        <v>471</v>
      </c>
      <c r="C55" s="449"/>
      <c r="D55" s="449"/>
      <c r="E55" s="449"/>
      <c r="F55" s="266"/>
      <c r="G55" s="266"/>
      <c r="H55" s="266"/>
      <c r="I55" s="266"/>
      <c r="J55" s="266"/>
      <c r="K55" s="267" t="s">
        <v>472</v>
      </c>
      <c r="L55" s="262">
        <f>SUM(H13:H52)</f>
        <v>0</v>
      </c>
      <c r="M55" s="254"/>
      <c r="N55" s="467"/>
      <c r="O55" s="467"/>
      <c r="P55" s="467"/>
      <c r="Q55" s="467"/>
      <c r="R55" s="467"/>
      <c r="S55" s="467"/>
      <c r="T55" s="467"/>
      <c r="U55" s="467"/>
      <c r="V55" s="161"/>
      <c r="W55" s="161"/>
      <c r="X55" s="161"/>
      <c r="Y55" s="161"/>
      <c r="Z55" s="161"/>
      <c r="AA55" s="161"/>
    </row>
    <row r="56" spans="1:30" s="193" customFormat="1" ht="13.5" customHeight="1">
      <c r="A56" s="227">
        <v>15</v>
      </c>
      <c r="B56" s="449" t="s">
        <v>473</v>
      </c>
      <c r="C56" s="449"/>
      <c r="D56" s="449"/>
      <c r="E56" s="449"/>
      <c r="F56" s="266"/>
      <c r="G56" s="266"/>
      <c r="H56" s="266"/>
      <c r="I56" s="266"/>
      <c r="J56" s="266"/>
      <c r="K56" s="267" t="s">
        <v>474</v>
      </c>
      <c r="L56" s="262">
        <f>SUM(L13:L52)</f>
        <v>0</v>
      </c>
      <c r="M56" s="254"/>
      <c r="N56" s="467"/>
      <c r="O56" s="467"/>
      <c r="P56" s="467"/>
      <c r="Q56" s="467"/>
      <c r="R56" s="467"/>
      <c r="S56" s="467"/>
      <c r="T56" s="467"/>
      <c r="U56" s="467"/>
      <c r="V56" s="161"/>
      <c r="W56" s="161"/>
      <c r="X56" s="161"/>
      <c r="Y56" s="161"/>
      <c r="Z56" s="161"/>
      <c r="AA56" s="161"/>
    </row>
    <row r="57" spans="1:30" s="193" customFormat="1" ht="3.75" customHeight="1">
      <c r="A57" s="253"/>
      <c r="B57" s="266"/>
      <c r="C57" s="266"/>
      <c r="D57" s="266"/>
      <c r="E57" s="266"/>
      <c r="F57" s="266"/>
      <c r="G57" s="266"/>
      <c r="H57" s="266"/>
      <c r="I57" s="266"/>
      <c r="J57" s="266"/>
      <c r="K57" s="266"/>
      <c r="L57" s="266"/>
      <c r="M57" s="254"/>
      <c r="N57" s="194"/>
      <c r="O57" s="194"/>
      <c r="P57" s="194"/>
      <c r="Q57" s="194"/>
      <c r="R57" s="194"/>
      <c r="S57" s="194"/>
      <c r="T57" s="194"/>
      <c r="U57" s="194"/>
      <c r="V57" s="161"/>
      <c r="W57" s="161"/>
      <c r="X57" s="161"/>
      <c r="Y57" s="161"/>
      <c r="Z57" s="161"/>
      <c r="AA57" s="161"/>
    </row>
    <row r="58" spans="1:30" s="193" customFormat="1" ht="13.5" customHeight="1">
      <c r="A58" s="253"/>
      <c r="B58" s="263" t="s">
        <v>475</v>
      </c>
      <c r="C58" s="263"/>
      <c r="D58" s="266"/>
      <c r="E58" s="266"/>
      <c r="F58" s="266"/>
      <c r="G58" s="266"/>
      <c r="H58" s="266"/>
      <c r="I58" s="266"/>
      <c r="J58" s="266"/>
      <c r="K58" s="266"/>
      <c r="L58" s="266"/>
      <c r="M58" s="254"/>
      <c r="N58" s="194"/>
      <c r="O58" s="194"/>
      <c r="P58" s="194"/>
      <c r="Q58" s="194"/>
      <c r="R58" s="194"/>
      <c r="S58" s="194"/>
      <c r="T58" s="194"/>
      <c r="U58" s="194"/>
      <c r="V58" s="161"/>
      <c r="W58" s="161"/>
      <c r="X58" s="161"/>
      <c r="Y58" s="161"/>
      <c r="Z58" s="161"/>
      <c r="AA58" s="161"/>
    </row>
    <row r="59" spans="1:30" s="193" customFormat="1" ht="36.75" customHeight="1">
      <c r="A59" s="253"/>
      <c r="B59" s="464" t="s">
        <v>458</v>
      </c>
      <c r="C59" s="464"/>
      <c r="D59" s="464" t="s">
        <v>476</v>
      </c>
      <c r="E59" s="464"/>
      <c r="F59" s="464"/>
      <c r="G59" s="464"/>
      <c r="H59" s="464"/>
      <c r="I59" s="464"/>
      <c r="J59" s="464"/>
      <c r="K59" s="258" t="s">
        <v>477</v>
      </c>
      <c r="L59" s="258" t="s">
        <v>478</v>
      </c>
      <c r="M59" s="264"/>
      <c r="N59" s="161"/>
      <c r="O59" s="161"/>
      <c r="P59" s="197"/>
      <c r="Q59" s="161"/>
      <c r="R59" s="161"/>
      <c r="S59" s="197"/>
      <c r="T59" s="161"/>
      <c r="U59" s="161"/>
      <c r="V59" s="161"/>
      <c r="W59" s="161"/>
      <c r="X59" s="161"/>
      <c r="Y59" s="161"/>
      <c r="Z59" s="161"/>
      <c r="AA59" s="161"/>
    </row>
    <row r="60" spans="1:30" s="193" customFormat="1" ht="12.75" customHeight="1">
      <c r="A60" s="253"/>
      <c r="B60" s="453">
        <v>1</v>
      </c>
      <c r="C60" s="453"/>
      <c r="D60" s="468"/>
      <c r="E60" s="468"/>
      <c r="F60" s="468"/>
      <c r="G60" s="468"/>
      <c r="H60" s="468"/>
      <c r="I60" s="468"/>
      <c r="J60" s="468"/>
      <c r="K60" s="261">
        <f>Tables!H19</f>
        <v>0.98039215686274506</v>
      </c>
      <c r="L60" s="262">
        <f t="shared" ref="L60:L65" si="5">D60*K60</f>
        <v>0</v>
      </c>
      <c r="M60" s="254"/>
      <c r="N60" s="161"/>
      <c r="O60" s="161"/>
      <c r="P60" s="190"/>
      <c r="Q60" s="195"/>
      <c r="R60" s="161"/>
      <c r="S60" s="190"/>
      <c r="T60" s="195"/>
      <c r="U60" s="161"/>
      <c r="V60" s="161"/>
      <c r="W60" s="161"/>
      <c r="X60" s="161"/>
      <c r="Y60" s="161"/>
      <c r="Z60" s="161"/>
      <c r="AA60" s="161"/>
    </row>
    <row r="61" spans="1:30" s="193" customFormat="1" ht="12.75" customHeight="1">
      <c r="A61" s="253"/>
      <c r="B61" s="453">
        <v>2</v>
      </c>
      <c r="C61" s="453"/>
      <c r="D61" s="468"/>
      <c r="E61" s="468"/>
      <c r="F61" s="468"/>
      <c r="G61" s="468"/>
      <c r="H61" s="468"/>
      <c r="I61" s="468"/>
      <c r="J61" s="468"/>
      <c r="K61" s="261">
        <f>Tables!H20</f>
        <v>0.96116878123798533</v>
      </c>
      <c r="L61" s="262">
        <f t="shared" si="5"/>
        <v>0</v>
      </c>
      <c r="M61" s="254"/>
      <c r="N61" s="161"/>
      <c r="O61" s="161"/>
      <c r="P61" s="190"/>
      <c r="Q61" s="195"/>
      <c r="R61" s="161"/>
      <c r="S61" s="190"/>
      <c r="T61" s="195"/>
      <c r="U61" s="469" t="s">
        <v>479</v>
      </c>
      <c r="V61" s="470"/>
      <c r="W61" s="470"/>
      <c r="X61" s="470"/>
      <c r="Y61" s="470"/>
      <c r="Z61" s="470"/>
      <c r="AA61" s="470"/>
      <c r="AB61" s="470"/>
      <c r="AC61" s="470"/>
      <c r="AD61" s="471"/>
    </row>
    <row r="62" spans="1:30" s="193" customFormat="1" ht="12.75" customHeight="1">
      <c r="A62" s="253"/>
      <c r="B62" s="453">
        <v>3</v>
      </c>
      <c r="C62" s="453"/>
      <c r="D62" s="468"/>
      <c r="E62" s="468"/>
      <c r="F62" s="468"/>
      <c r="G62" s="468"/>
      <c r="H62" s="468"/>
      <c r="I62" s="468"/>
      <c r="J62" s="468"/>
      <c r="K62" s="261">
        <f>Tables!H21</f>
        <v>0.94232233454704462</v>
      </c>
      <c r="L62" s="262">
        <f t="shared" si="5"/>
        <v>0</v>
      </c>
      <c r="M62" s="254"/>
      <c r="N62" s="161"/>
      <c r="O62" s="161"/>
      <c r="P62" s="190"/>
      <c r="Q62" s="195"/>
      <c r="R62" s="161"/>
      <c r="S62" s="190"/>
      <c r="T62" s="195"/>
      <c r="U62" s="472"/>
      <c r="V62" s="473"/>
      <c r="W62" s="473"/>
      <c r="X62" s="473"/>
      <c r="Y62" s="473"/>
      <c r="Z62" s="473"/>
      <c r="AA62" s="473"/>
      <c r="AB62" s="473"/>
      <c r="AC62" s="473"/>
      <c r="AD62" s="474"/>
    </row>
    <row r="63" spans="1:30" s="193" customFormat="1" ht="12.75" customHeight="1">
      <c r="A63" s="253"/>
      <c r="B63" s="453">
        <v>4</v>
      </c>
      <c r="C63" s="453"/>
      <c r="D63" s="468"/>
      <c r="E63" s="468"/>
      <c r="F63" s="468"/>
      <c r="G63" s="468"/>
      <c r="H63" s="468"/>
      <c r="I63" s="468"/>
      <c r="J63" s="468"/>
      <c r="K63" s="261">
        <f>Tables!H22</f>
        <v>0.92384542602651432</v>
      </c>
      <c r="L63" s="262">
        <f t="shared" si="5"/>
        <v>0</v>
      </c>
      <c r="M63" s="254"/>
      <c r="N63" s="161"/>
      <c r="O63" s="161"/>
      <c r="P63" s="190"/>
      <c r="Q63" s="195"/>
      <c r="R63" s="161"/>
      <c r="S63" s="190"/>
      <c r="T63" s="195"/>
      <c r="U63" s="472"/>
      <c r="V63" s="473"/>
      <c r="W63" s="473"/>
      <c r="X63" s="473"/>
      <c r="Y63" s="473"/>
      <c r="Z63" s="473"/>
      <c r="AA63" s="473"/>
      <c r="AB63" s="473"/>
      <c r="AC63" s="473"/>
      <c r="AD63" s="474"/>
    </row>
    <row r="64" spans="1:30" s="193" customFormat="1" ht="12.75" customHeight="1">
      <c r="A64" s="253"/>
      <c r="B64" s="453">
        <v>5</v>
      </c>
      <c r="C64" s="453"/>
      <c r="D64" s="468"/>
      <c r="E64" s="468"/>
      <c r="F64" s="468"/>
      <c r="G64" s="468"/>
      <c r="H64" s="468"/>
      <c r="I64" s="468"/>
      <c r="J64" s="468"/>
      <c r="K64" s="261">
        <f>Tables!H23</f>
        <v>0.90573080982991583</v>
      </c>
      <c r="L64" s="262">
        <f t="shared" si="5"/>
        <v>0</v>
      </c>
      <c r="M64" s="254"/>
      <c r="N64" s="161"/>
      <c r="O64" s="161"/>
      <c r="P64" s="190"/>
      <c r="Q64" s="195"/>
      <c r="R64" s="161"/>
      <c r="S64" s="190"/>
      <c r="T64" s="195"/>
      <c r="U64" s="472"/>
      <c r="V64" s="473"/>
      <c r="W64" s="473"/>
      <c r="X64" s="473"/>
      <c r="Y64" s="473"/>
      <c r="Z64" s="473"/>
      <c r="AA64" s="473"/>
      <c r="AB64" s="473"/>
      <c r="AC64" s="473"/>
      <c r="AD64" s="474"/>
    </row>
    <row r="65" spans="1:30" s="193" customFormat="1" ht="12.75" customHeight="1">
      <c r="A65" s="253"/>
      <c r="B65" s="268" t="s">
        <v>480</v>
      </c>
      <c r="C65" s="269">
        <f>'SP9-1'!H21</f>
        <v>0</v>
      </c>
      <c r="D65" s="468"/>
      <c r="E65" s="468"/>
      <c r="F65" s="468"/>
      <c r="G65" s="468"/>
      <c r="H65" s="468"/>
      <c r="I65" s="468"/>
      <c r="J65" s="468"/>
      <c r="K65" s="261">
        <f>F71-F70</f>
        <v>22.091810219607865</v>
      </c>
      <c r="L65" s="262">
        <f t="shared" si="5"/>
        <v>0</v>
      </c>
      <c r="M65" s="254"/>
      <c r="N65" s="161"/>
      <c r="O65" s="161"/>
      <c r="P65" s="190"/>
      <c r="Q65" s="195"/>
      <c r="R65" s="161"/>
      <c r="S65" s="190"/>
      <c r="T65" s="195"/>
      <c r="U65" s="475"/>
      <c r="V65" s="476"/>
      <c r="W65" s="476"/>
      <c r="X65" s="476"/>
      <c r="Y65" s="476"/>
      <c r="Z65" s="476"/>
      <c r="AA65" s="476"/>
      <c r="AB65" s="476"/>
      <c r="AC65" s="476"/>
      <c r="AD65" s="477"/>
    </row>
    <row r="66" spans="1:30" s="193" customFormat="1" ht="13.5" customHeight="1">
      <c r="A66" s="227">
        <v>19</v>
      </c>
      <c r="B66" s="449" t="s">
        <v>406</v>
      </c>
      <c r="C66" s="449"/>
      <c r="D66" s="449"/>
      <c r="E66" s="449"/>
      <c r="F66" s="266"/>
      <c r="G66" s="266"/>
      <c r="H66" s="266"/>
      <c r="I66" s="266"/>
      <c r="J66" s="266"/>
      <c r="K66" s="267" t="s">
        <v>411</v>
      </c>
      <c r="L66" s="262">
        <f>SUM(L60:L65)</f>
        <v>0</v>
      </c>
      <c r="M66" s="256" t="s">
        <v>407</v>
      </c>
      <c r="N66" s="161"/>
      <c r="O66" s="161"/>
      <c r="P66" s="161"/>
      <c r="Q66" s="198"/>
      <c r="R66" s="161"/>
      <c r="S66" s="161"/>
      <c r="T66" s="198"/>
      <c r="U66" s="161"/>
      <c r="V66" s="161"/>
      <c r="W66" s="161"/>
      <c r="X66" s="161"/>
      <c r="Y66" s="161"/>
      <c r="Z66" s="161"/>
      <c r="AA66" s="161"/>
    </row>
    <row r="67" spans="1:30" s="193" customFormat="1" ht="13.5" customHeight="1">
      <c r="A67" s="254"/>
      <c r="B67" s="255" t="s">
        <v>481</v>
      </c>
      <c r="C67" s="255"/>
      <c r="D67" s="254"/>
      <c r="E67" s="254"/>
      <c r="F67" s="254"/>
      <c r="G67" s="254"/>
      <c r="H67" s="254"/>
      <c r="I67" s="254"/>
      <c r="J67" s="254"/>
      <c r="K67" s="254"/>
      <c r="L67" s="257"/>
      <c r="M67" s="254"/>
      <c r="N67" s="161"/>
      <c r="O67" s="161"/>
      <c r="P67" s="161"/>
      <c r="Q67" s="161"/>
      <c r="R67" s="161"/>
      <c r="S67" s="161"/>
      <c r="T67" s="161"/>
      <c r="U67" s="161"/>
      <c r="V67" s="161"/>
      <c r="W67" s="161"/>
      <c r="X67" s="161"/>
      <c r="Y67" s="161"/>
      <c r="Z67" s="161"/>
      <c r="AA67" s="161"/>
    </row>
    <row r="68" spans="1:30" ht="15" customHeight="1">
      <c r="A68" s="188"/>
      <c r="B68" s="188"/>
      <c r="C68" s="188"/>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row>
    <row r="69" spans="1:30" ht="15" customHeight="1">
      <c r="A69" s="188"/>
      <c r="B69" s="188"/>
      <c r="C69" s="188"/>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row>
    <row r="70" spans="1:30" hidden="1">
      <c r="A70" s="188"/>
      <c r="B70" s="188"/>
      <c r="C70" s="188"/>
      <c r="D70" s="188">
        <v>6</v>
      </c>
      <c r="E70" s="188"/>
      <c r="F70" s="188">
        <f>Tables!H14</f>
        <v>5.657260329058472</v>
      </c>
      <c r="G70" s="188"/>
      <c r="H70" s="188"/>
      <c r="I70" s="188"/>
      <c r="J70" s="188"/>
      <c r="K70" s="188"/>
      <c r="L70" s="188"/>
      <c r="M70" s="188"/>
      <c r="N70" s="188"/>
      <c r="O70" s="188"/>
      <c r="P70" s="188"/>
      <c r="Q70" s="188"/>
      <c r="R70" s="188"/>
      <c r="S70" s="188"/>
      <c r="T70" s="188"/>
      <c r="U70" s="188"/>
      <c r="V70" s="188"/>
      <c r="W70" s="188"/>
      <c r="X70" s="188"/>
      <c r="Y70" s="188"/>
      <c r="Z70" s="188"/>
      <c r="AA70" s="188"/>
    </row>
    <row r="71" spans="1:30" hidden="1">
      <c r="A71" s="188"/>
      <c r="B71" s="188"/>
      <c r="C71" s="188"/>
      <c r="D71" s="188">
        <f>'SP9-1'!H21</f>
        <v>0</v>
      </c>
      <c r="E71" s="188"/>
      <c r="F71" s="188">
        <f>Tables!H8</f>
        <v>27.749070548666339</v>
      </c>
      <c r="G71" s="188"/>
      <c r="H71" s="188"/>
      <c r="I71" s="188"/>
      <c r="J71" s="188"/>
      <c r="K71" s="188"/>
      <c r="L71" s="188"/>
      <c r="M71" s="188"/>
      <c r="N71" s="188"/>
      <c r="O71" s="188"/>
      <c r="P71" s="188"/>
      <c r="Q71" s="188"/>
      <c r="R71" s="188"/>
      <c r="S71" s="188"/>
      <c r="T71" s="188"/>
      <c r="U71" s="188"/>
      <c r="V71" s="188"/>
      <c r="W71" s="188"/>
      <c r="X71" s="188"/>
      <c r="Y71" s="188"/>
      <c r="Z71" s="188"/>
      <c r="AA71" s="188"/>
    </row>
    <row r="72" spans="1:30">
      <c r="A72" s="188"/>
      <c r="B72" s="188"/>
      <c r="C72" s="188"/>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row>
    <row r="73" spans="1:30">
      <c r="A73" s="188"/>
      <c r="B73" s="188"/>
      <c r="C73" s="188"/>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row>
    <row r="74" spans="1:30">
      <c r="A74" s="188"/>
      <c r="B74" s="188"/>
      <c r="C74" s="188"/>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row>
    <row r="75" spans="1:30">
      <c r="A75" s="188"/>
      <c r="B75" s="188"/>
      <c r="C75" s="188"/>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row>
    <row r="76" spans="1:30">
      <c r="A76" s="188"/>
      <c r="B76" s="188"/>
      <c r="C76" s="188"/>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row>
    <row r="77" spans="1:30">
      <c r="A77" s="188"/>
      <c r="B77" s="188"/>
      <c r="C77" s="188"/>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row>
    <row r="78" spans="1:30">
      <c r="A78" s="188"/>
      <c r="B78" s="188"/>
      <c r="C78" s="188"/>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row>
    <row r="79" spans="1:30">
      <c r="A79" s="188"/>
      <c r="B79" s="188"/>
      <c r="C79" s="188"/>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row>
    <row r="80" spans="1:30">
      <c r="A80" s="188"/>
      <c r="B80" s="188"/>
      <c r="C80" s="188"/>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row>
    <row r="81" spans="1:27">
      <c r="A81" s="188"/>
      <c r="B81" s="188"/>
      <c r="C81" s="188"/>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row>
    <row r="82" spans="1:27">
      <c r="A82" s="188"/>
      <c r="B82" s="188"/>
      <c r="C82" s="188"/>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row>
    <row r="83" spans="1:27">
      <c r="A83" s="188"/>
      <c r="B83" s="188"/>
      <c r="C83" s="188"/>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row>
    <row r="84" spans="1:27">
      <c r="A84" s="188"/>
      <c r="B84" s="188"/>
      <c r="C84" s="188"/>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row>
    <row r="85" spans="1:27">
      <c r="A85" s="188"/>
      <c r="B85" s="188"/>
      <c r="C85" s="188"/>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row>
    <row r="86" spans="1:27">
      <c r="A86" s="188"/>
      <c r="B86" s="188"/>
      <c r="C86" s="188"/>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row>
    <row r="87" spans="1:27">
      <c r="A87" s="188"/>
      <c r="B87" s="188"/>
      <c r="C87" s="188"/>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row>
    <row r="88" spans="1:27">
      <c r="A88" s="188"/>
      <c r="B88" s="188"/>
      <c r="C88" s="188"/>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row>
    <row r="89" spans="1:27">
      <c r="A89" s="188"/>
      <c r="B89" s="188"/>
      <c r="C89" s="188"/>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row>
    <row r="90" spans="1:27">
      <c r="A90" s="188"/>
      <c r="B90" s="188"/>
      <c r="C90" s="188"/>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row>
    <row r="91" spans="1:27">
      <c r="A91" s="188"/>
      <c r="B91" s="188"/>
      <c r="C91" s="188"/>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row>
    <row r="92" spans="1:27">
      <c r="A92" s="188"/>
      <c r="B92" s="188"/>
      <c r="C92" s="188"/>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row>
    <row r="93" spans="1:27">
      <c r="A93" s="188"/>
      <c r="B93" s="188"/>
      <c r="C93" s="188"/>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row>
    <row r="94" spans="1:27">
      <c r="A94" s="188"/>
      <c r="B94" s="188"/>
      <c r="C94" s="188"/>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row>
    <row r="95" spans="1:27">
      <c r="A95" s="188"/>
      <c r="B95" s="188"/>
      <c r="C95" s="188"/>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row>
    <row r="96" spans="1:27">
      <c r="A96" s="188"/>
      <c r="B96" s="188"/>
      <c r="C96" s="188"/>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row>
    <row r="97" spans="1:27">
      <c r="A97" s="188"/>
      <c r="B97" s="188"/>
      <c r="C97" s="188"/>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row>
    <row r="98" spans="1:27">
      <c r="A98" s="188"/>
      <c r="B98" s="188"/>
      <c r="C98" s="188"/>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row>
    <row r="99" spans="1:27">
      <c r="A99" s="188"/>
      <c r="B99" s="188"/>
      <c r="C99" s="188"/>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row>
    <row r="100" spans="1:27">
      <c r="A100" s="188"/>
      <c r="B100" s="188"/>
      <c r="C100" s="188"/>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row>
    <row r="101" spans="1:27">
      <c r="A101" s="188"/>
      <c r="B101" s="188"/>
      <c r="C101" s="188"/>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row>
    <row r="102" spans="1:27">
      <c r="A102" s="188"/>
      <c r="B102" s="188"/>
      <c r="C102" s="188"/>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row>
    <row r="103" spans="1:27">
      <c r="A103" s="188"/>
      <c r="B103" s="188"/>
      <c r="C103" s="188"/>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row>
  </sheetData>
  <sheetProtection algorithmName="SHA-512" hashValue="aSOcNgjNpkD0UXNQjjpctN6RW4nOOHD2HW+CZeK+hSezVzDfZrDE4eZpjTeT3KcUzg4zlulRr2H5XzxUayukfg==" saltValue="i2lOt4EKXEyzszfXhLnL8A==" spinCount="100000" sheet="1" objects="1" scenarios="1"/>
  <protectedRanges>
    <protectedRange sqref="V12:V14 D7:I10 J8:V8 K7:T7 J9:T10" name="Range1_1"/>
    <protectedRange sqref="V15" name="Range3_1"/>
    <protectedRange sqref="V17:V20" name="Range5_1"/>
    <protectedRange sqref="U9:AB11" name="Range1_1_1"/>
  </protectedRanges>
  <mergeCells count="71">
    <mergeCell ref="B66:E66"/>
    <mergeCell ref="U61:AD65"/>
    <mergeCell ref="B62:C62"/>
    <mergeCell ref="D62:J62"/>
    <mergeCell ref="B63:C63"/>
    <mergeCell ref="D63:J63"/>
    <mergeCell ref="B64:C64"/>
    <mergeCell ref="D64:J64"/>
    <mergeCell ref="D65:J65"/>
    <mergeCell ref="B59:C59"/>
    <mergeCell ref="D59:J59"/>
    <mergeCell ref="B60:C60"/>
    <mergeCell ref="D60:J60"/>
    <mergeCell ref="B61:C61"/>
    <mergeCell ref="D61:J61"/>
    <mergeCell ref="N50:U52"/>
    <mergeCell ref="B51:C51"/>
    <mergeCell ref="B52:C52"/>
    <mergeCell ref="B54:E54"/>
    <mergeCell ref="N54:U56"/>
    <mergeCell ref="B55:E55"/>
    <mergeCell ref="B56:E56"/>
    <mergeCell ref="B50:C50"/>
    <mergeCell ref="B45:C45"/>
    <mergeCell ref="B46:C46"/>
    <mergeCell ref="B47:C47"/>
    <mergeCell ref="B48:C48"/>
    <mergeCell ref="B49:C49"/>
    <mergeCell ref="B44:C44"/>
    <mergeCell ref="B33:C33"/>
    <mergeCell ref="B34:C34"/>
    <mergeCell ref="B35:C35"/>
    <mergeCell ref="B36:C36"/>
    <mergeCell ref="B37:C37"/>
    <mergeCell ref="B38:C38"/>
    <mergeCell ref="B39:C39"/>
    <mergeCell ref="B40:C40"/>
    <mergeCell ref="B41:C41"/>
    <mergeCell ref="B42:C42"/>
    <mergeCell ref="B43:C43"/>
    <mergeCell ref="B32:C32"/>
    <mergeCell ref="B21:C21"/>
    <mergeCell ref="B22:C22"/>
    <mergeCell ref="B23:C23"/>
    <mergeCell ref="B24:C24"/>
    <mergeCell ref="B25:C25"/>
    <mergeCell ref="B26:C26"/>
    <mergeCell ref="B27:C27"/>
    <mergeCell ref="B28:C28"/>
    <mergeCell ref="B29:C29"/>
    <mergeCell ref="B30:C30"/>
    <mergeCell ref="B31:C31"/>
    <mergeCell ref="B20:C20"/>
    <mergeCell ref="U9:AB11"/>
    <mergeCell ref="B10:H10"/>
    <mergeCell ref="K10:L10"/>
    <mergeCell ref="B12:C12"/>
    <mergeCell ref="B13:C13"/>
    <mergeCell ref="B14:C14"/>
    <mergeCell ref="B9:H9"/>
    <mergeCell ref="K9:L9"/>
    <mergeCell ref="B15:C15"/>
    <mergeCell ref="B16:C16"/>
    <mergeCell ref="B17:C17"/>
    <mergeCell ref="B18:C18"/>
    <mergeCell ref="B19:C19"/>
    <mergeCell ref="B4:M4"/>
    <mergeCell ref="B7:H7"/>
    <mergeCell ref="K7:L7"/>
    <mergeCell ref="B8:H8"/>
    <mergeCell ref="K8:L8"/>
  </mergeCells>
  <conditionalFormatting sqref="N50">
    <cfRule type="expression" dxfId="0" priority="1" stopIfTrue="1">
      <formula>"abs(l54)&gt;0.5"</formula>
    </cfRule>
  </conditionalFormatting>
  <printOptions horizontalCentered="1"/>
  <pageMargins left="0.74803149606299213" right="0.74803149606299213" top="0.98425196850393704" bottom="0.98425196850393704" header="0.51181102362204722" footer="0.51181102362204722"/>
  <pageSetup paperSize="9" scale="80" orientation="portrait" r:id="rId1"/>
  <headerFooter scaleWithDoc="0" alignWithMargins="0">
    <oddHeader>&amp;L&amp;"-,Regular"&amp;8&amp;F&amp;R&amp;"-,Regular"&amp;8&amp;A
____________________________________________________________________________________________________</oddHeader>
    <oddFooter>&amp;L&amp;"-,Regular"&amp;8_____________________________________________________________________________________________________
NZ Transport Agency’s Economic evaluation manual 
Effective from Jul 2013</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436045-D3B9-4BAB-8154-E689B1D6DFCD}">
  <sheetPr>
    <pageSetUpPr fitToPage="1"/>
  </sheetPr>
  <dimension ref="A1:S27"/>
  <sheetViews>
    <sheetView zoomScaleNormal="100" workbookViewId="0"/>
  </sheetViews>
  <sheetFormatPr defaultRowHeight="12.75"/>
  <cols>
    <col min="1" max="1" width="3.125" style="191" customWidth="1"/>
    <col min="2" max="6" width="13.75" style="191" customWidth="1"/>
    <col min="7" max="7" width="3.125" style="191" customWidth="1"/>
    <col min="8" max="12" width="9" style="191"/>
    <col min="13" max="13" width="12.75" style="191" customWidth="1"/>
    <col min="14" max="256" width="9" style="191"/>
    <col min="257" max="257" width="3.125" style="191" customWidth="1"/>
    <col min="258" max="262" width="13.75" style="191" customWidth="1"/>
    <col min="263" max="263" width="3.125" style="191" customWidth="1"/>
    <col min="264" max="268" width="9" style="191"/>
    <col min="269" max="269" width="12.75" style="191" customWidth="1"/>
    <col min="270" max="512" width="9" style="191"/>
    <col min="513" max="513" width="3.125" style="191" customWidth="1"/>
    <col min="514" max="518" width="13.75" style="191" customWidth="1"/>
    <col min="519" max="519" width="3.125" style="191" customWidth="1"/>
    <col min="520" max="524" width="9" style="191"/>
    <col min="525" max="525" width="12.75" style="191" customWidth="1"/>
    <col min="526" max="768" width="9" style="191"/>
    <col min="769" max="769" width="3.125" style="191" customWidth="1"/>
    <col min="770" max="774" width="13.75" style="191" customWidth="1"/>
    <col min="775" max="775" width="3.125" style="191" customWidth="1"/>
    <col min="776" max="780" width="9" style="191"/>
    <col min="781" max="781" width="12.75" style="191" customWidth="1"/>
    <col min="782" max="1024" width="9" style="191"/>
    <col min="1025" max="1025" width="3.125" style="191" customWidth="1"/>
    <col min="1026" max="1030" width="13.75" style="191" customWidth="1"/>
    <col min="1031" max="1031" width="3.125" style="191" customWidth="1"/>
    <col min="1032" max="1036" width="9" style="191"/>
    <col min="1037" max="1037" width="12.75" style="191" customWidth="1"/>
    <col min="1038" max="1280" width="9" style="191"/>
    <col min="1281" max="1281" width="3.125" style="191" customWidth="1"/>
    <col min="1282" max="1286" width="13.75" style="191" customWidth="1"/>
    <col min="1287" max="1287" width="3.125" style="191" customWidth="1"/>
    <col min="1288" max="1292" width="9" style="191"/>
    <col min="1293" max="1293" width="12.75" style="191" customWidth="1"/>
    <col min="1294" max="1536" width="9" style="191"/>
    <col min="1537" max="1537" width="3.125" style="191" customWidth="1"/>
    <col min="1538" max="1542" width="13.75" style="191" customWidth="1"/>
    <col min="1543" max="1543" width="3.125" style="191" customWidth="1"/>
    <col min="1544" max="1548" width="9" style="191"/>
    <col min="1549" max="1549" width="12.75" style="191" customWidth="1"/>
    <col min="1550" max="1792" width="9" style="191"/>
    <col min="1793" max="1793" width="3.125" style="191" customWidth="1"/>
    <col min="1794" max="1798" width="13.75" style="191" customWidth="1"/>
    <col min="1799" max="1799" width="3.125" style="191" customWidth="1"/>
    <col min="1800" max="1804" width="9" style="191"/>
    <col min="1805" max="1805" width="12.75" style="191" customWidth="1"/>
    <col min="1806" max="2048" width="9" style="191"/>
    <col min="2049" max="2049" width="3.125" style="191" customWidth="1"/>
    <col min="2050" max="2054" width="13.75" style="191" customWidth="1"/>
    <col min="2055" max="2055" width="3.125" style="191" customWidth="1"/>
    <col min="2056" max="2060" width="9" style="191"/>
    <col min="2061" max="2061" width="12.75" style="191" customWidth="1"/>
    <col min="2062" max="2304" width="9" style="191"/>
    <col min="2305" max="2305" width="3.125" style="191" customWidth="1"/>
    <col min="2306" max="2310" width="13.75" style="191" customWidth="1"/>
    <col min="2311" max="2311" width="3.125" style="191" customWidth="1"/>
    <col min="2312" max="2316" width="9" style="191"/>
    <col min="2317" max="2317" width="12.75" style="191" customWidth="1"/>
    <col min="2318" max="2560" width="9" style="191"/>
    <col min="2561" max="2561" width="3.125" style="191" customWidth="1"/>
    <col min="2562" max="2566" width="13.75" style="191" customWidth="1"/>
    <col min="2567" max="2567" width="3.125" style="191" customWidth="1"/>
    <col min="2568" max="2572" width="9" style="191"/>
    <col min="2573" max="2573" width="12.75" style="191" customWidth="1"/>
    <col min="2574" max="2816" width="9" style="191"/>
    <col min="2817" max="2817" width="3.125" style="191" customWidth="1"/>
    <col min="2818" max="2822" width="13.75" style="191" customWidth="1"/>
    <col min="2823" max="2823" width="3.125" style="191" customWidth="1"/>
    <col min="2824" max="2828" width="9" style="191"/>
    <col min="2829" max="2829" width="12.75" style="191" customWidth="1"/>
    <col min="2830" max="3072" width="9" style="191"/>
    <col min="3073" max="3073" width="3.125" style="191" customWidth="1"/>
    <col min="3074" max="3078" width="13.75" style="191" customWidth="1"/>
    <col min="3079" max="3079" width="3.125" style="191" customWidth="1"/>
    <col min="3080" max="3084" width="9" style="191"/>
    <col min="3085" max="3085" width="12.75" style="191" customWidth="1"/>
    <col min="3086" max="3328" width="9" style="191"/>
    <col min="3329" max="3329" width="3.125" style="191" customWidth="1"/>
    <col min="3330" max="3334" width="13.75" style="191" customWidth="1"/>
    <col min="3335" max="3335" width="3.125" style="191" customWidth="1"/>
    <col min="3336" max="3340" width="9" style="191"/>
    <col min="3341" max="3341" width="12.75" style="191" customWidth="1"/>
    <col min="3342" max="3584" width="9" style="191"/>
    <col min="3585" max="3585" width="3.125" style="191" customWidth="1"/>
    <col min="3586" max="3590" width="13.75" style="191" customWidth="1"/>
    <col min="3591" max="3591" width="3.125" style="191" customWidth="1"/>
    <col min="3592" max="3596" width="9" style="191"/>
    <col min="3597" max="3597" width="12.75" style="191" customWidth="1"/>
    <col min="3598" max="3840" width="9" style="191"/>
    <col min="3841" max="3841" width="3.125" style="191" customWidth="1"/>
    <col min="3842" max="3846" width="13.75" style="191" customWidth="1"/>
    <col min="3847" max="3847" width="3.125" style="191" customWidth="1"/>
    <col min="3848" max="3852" width="9" style="191"/>
    <col min="3853" max="3853" width="12.75" style="191" customWidth="1"/>
    <col min="3854" max="4096" width="9" style="191"/>
    <col min="4097" max="4097" width="3.125" style="191" customWidth="1"/>
    <col min="4098" max="4102" width="13.75" style="191" customWidth="1"/>
    <col min="4103" max="4103" width="3.125" style="191" customWidth="1"/>
    <col min="4104" max="4108" width="9" style="191"/>
    <col min="4109" max="4109" width="12.75" style="191" customWidth="1"/>
    <col min="4110" max="4352" width="9" style="191"/>
    <col min="4353" max="4353" width="3.125" style="191" customWidth="1"/>
    <col min="4354" max="4358" width="13.75" style="191" customWidth="1"/>
    <col min="4359" max="4359" width="3.125" style="191" customWidth="1"/>
    <col min="4360" max="4364" width="9" style="191"/>
    <col min="4365" max="4365" width="12.75" style="191" customWidth="1"/>
    <col min="4366" max="4608" width="9" style="191"/>
    <col min="4609" max="4609" width="3.125" style="191" customWidth="1"/>
    <col min="4610" max="4614" width="13.75" style="191" customWidth="1"/>
    <col min="4615" max="4615" width="3.125" style="191" customWidth="1"/>
    <col min="4616" max="4620" width="9" style="191"/>
    <col min="4621" max="4621" width="12.75" style="191" customWidth="1"/>
    <col min="4622" max="4864" width="9" style="191"/>
    <col min="4865" max="4865" width="3.125" style="191" customWidth="1"/>
    <col min="4866" max="4870" width="13.75" style="191" customWidth="1"/>
    <col min="4871" max="4871" width="3.125" style="191" customWidth="1"/>
    <col min="4872" max="4876" width="9" style="191"/>
    <col min="4877" max="4877" width="12.75" style="191" customWidth="1"/>
    <col min="4878" max="5120" width="9" style="191"/>
    <col min="5121" max="5121" width="3.125" style="191" customWidth="1"/>
    <col min="5122" max="5126" width="13.75" style="191" customWidth="1"/>
    <col min="5127" max="5127" width="3.125" style="191" customWidth="1"/>
    <col min="5128" max="5132" width="9" style="191"/>
    <col min="5133" max="5133" width="12.75" style="191" customWidth="1"/>
    <col min="5134" max="5376" width="9" style="191"/>
    <col min="5377" max="5377" width="3.125" style="191" customWidth="1"/>
    <col min="5378" max="5382" width="13.75" style="191" customWidth="1"/>
    <col min="5383" max="5383" width="3.125" style="191" customWidth="1"/>
    <col min="5384" max="5388" width="9" style="191"/>
    <col min="5389" max="5389" width="12.75" style="191" customWidth="1"/>
    <col min="5390" max="5632" width="9" style="191"/>
    <col min="5633" max="5633" width="3.125" style="191" customWidth="1"/>
    <col min="5634" max="5638" width="13.75" style="191" customWidth="1"/>
    <col min="5639" max="5639" width="3.125" style="191" customWidth="1"/>
    <col min="5640" max="5644" width="9" style="191"/>
    <col min="5645" max="5645" width="12.75" style="191" customWidth="1"/>
    <col min="5646" max="5888" width="9" style="191"/>
    <col min="5889" max="5889" width="3.125" style="191" customWidth="1"/>
    <col min="5890" max="5894" width="13.75" style="191" customWidth="1"/>
    <col min="5895" max="5895" width="3.125" style="191" customWidth="1"/>
    <col min="5896" max="5900" width="9" style="191"/>
    <col min="5901" max="5901" width="12.75" style="191" customWidth="1"/>
    <col min="5902" max="6144" width="9" style="191"/>
    <col min="6145" max="6145" width="3.125" style="191" customWidth="1"/>
    <col min="6146" max="6150" width="13.75" style="191" customWidth="1"/>
    <col min="6151" max="6151" width="3.125" style="191" customWidth="1"/>
    <col min="6152" max="6156" width="9" style="191"/>
    <col min="6157" max="6157" width="12.75" style="191" customWidth="1"/>
    <col min="6158" max="6400" width="9" style="191"/>
    <col min="6401" max="6401" width="3.125" style="191" customWidth="1"/>
    <col min="6402" max="6406" width="13.75" style="191" customWidth="1"/>
    <col min="6407" max="6407" width="3.125" style="191" customWidth="1"/>
    <col min="6408" max="6412" width="9" style="191"/>
    <col min="6413" max="6413" width="12.75" style="191" customWidth="1"/>
    <col min="6414" max="6656" width="9" style="191"/>
    <col min="6657" max="6657" width="3.125" style="191" customWidth="1"/>
    <col min="6658" max="6662" width="13.75" style="191" customWidth="1"/>
    <col min="6663" max="6663" width="3.125" style="191" customWidth="1"/>
    <col min="6664" max="6668" width="9" style="191"/>
    <col min="6669" max="6669" width="12.75" style="191" customWidth="1"/>
    <col min="6670" max="6912" width="9" style="191"/>
    <col min="6913" max="6913" width="3.125" style="191" customWidth="1"/>
    <col min="6914" max="6918" width="13.75" style="191" customWidth="1"/>
    <col min="6919" max="6919" width="3.125" style="191" customWidth="1"/>
    <col min="6920" max="6924" width="9" style="191"/>
    <col min="6925" max="6925" width="12.75" style="191" customWidth="1"/>
    <col min="6926" max="7168" width="9" style="191"/>
    <col min="7169" max="7169" width="3.125" style="191" customWidth="1"/>
    <col min="7170" max="7174" width="13.75" style="191" customWidth="1"/>
    <col min="7175" max="7175" width="3.125" style="191" customWidth="1"/>
    <col min="7176" max="7180" width="9" style="191"/>
    <col min="7181" max="7181" width="12.75" style="191" customWidth="1"/>
    <col min="7182" max="7424" width="9" style="191"/>
    <col min="7425" max="7425" width="3.125" style="191" customWidth="1"/>
    <col min="7426" max="7430" width="13.75" style="191" customWidth="1"/>
    <col min="7431" max="7431" width="3.125" style="191" customWidth="1"/>
    <col min="7432" max="7436" width="9" style="191"/>
    <col min="7437" max="7437" width="12.75" style="191" customWidth="1"/>
    <col min="7438" max="7680" width="9" style="191"/>
    <col min="7681" max="7681" width="3.125" style="191" customWidth="1"/>
    <col min="7682" max="7686" width="13.75" style="191" customWidth="1"/>
    <col min="7687" max="7687" width="3.125" style="191" customWidth="1"/>
    <col min="7688" max="7692" width="9" style="191"/>
    <col min="7693" max="7693" width="12.75" style="191" customWidth="1"/>
    <col min="7694" max="7936" width="9" style="191"/>
    <col min="7937" max="7937" width="3.125" style="191" customWidth="1"/>
    <col min="7938" max="7942" width="13.75" style="191" customWidth="1"/>
    <col min="7943" max="7943" width="3.125" style="191" customWidth="1"/>
    <col min="7944" max="7948" width="9" style="191"/>
    <col min="7949" max="7949" width="12.75" style="191" customWidth="1"/>
    <col min="7950" max="8192" width="9" style="191"/>
    <col min="8193" max="8193" width="3.125" style="191" customWidth="1"/>
    <col min="8194" max="8198" width="13.75" style="191" customWidth="1"/>
    <col min="8199" max="8199" width="3.125" style="191" customWidth="1"/>
    <col min="8200" max="8204" width="9" style="191"/>
    <col min="8205" max="8205" width="12.75" style="191" customWidth="1"/>
    <col min="8206" max="8448" width="9" style="191"/>
    <col min="8449" max="8449" width="3.125" style="191" customWidth="1"/>
    <col min="8450" max="8454" width="13.75" style="191" customWidth="1"/>
    <col min="8455" max="8455" width="3.125" style="191" customWidth="1"/>
    <col min="8456" max="8460" width="9" style="191"/>
    <col min="8461" max="8461" width="12.75" style="191" customWidth="1"/>
    <col min="8462" max="8704" width="9" style="191"/>
    <col min="8705" max="8705" width="3.125" style="191" customWidth="1"/>
    <col min="8706" max="8710" width="13.75" style="191" customWidth="1"/>
    <col min="8711" max="8711" width="3.125" style="191" customWidth="1"/>
    <col min="8712" max="8716" width="9" style="191"/>
    <col min="8717" max="8717" width="12.75" style="191" customWidth="1"/>
    <col min="8718" max="8960" width="9" style="191"/>
    <col min="8961" max="8961" width="3.125" style="191" customWidth="1"/>
    <col min="8962" max="8966" width="13.75" style="191" customWidth="1"/>
    <col min="8967" max="8967" width="3.125" style="191" customWidth="1"/>
    <col min="8968" max="8972" width="9" style="191"/>
    <col min="8973" max="8973" width="12.75" style="191" customWidth="1"/>
    <col min="8974" max="9216" width="9" style="191"/>
    <col min="9217" max="9217" width="3.125" style="191" customWidth="1"/>
    <col min="9218" max="9222" width="13.75" style="191" customWidth="1"/>
    <col min="9223" max="9223" width="3.125" style="191" customWidth="1"/>
    <col min="9224" max="9228" width="9" style="191"/>
    <col min="9229" max="9229" width="12.75" style="191" customWidth="1"/>
    <col min="9230" max="9472" width="9" style="191"/>
    <col min="9473" max="9473" width="3.125" style="191" customWidth="1"/>
    <col min="9474" max="9478" width="13.75" style="191" customWidth="1"/>
    <col min="9479" max="9479" width="3.125" style="191" customWidth="1"/>
    <col min="9480" max="9484" width="9" style="191"/>
    <col min="9485" max="9485" width="12.75" style="191" customWidth="1"/>
    <col min="9486" max="9728" width="9" style="191"/>
    <col min="9729" max="9729" width="3.125" style="191" customWidth="1"/>
    <col min="9730" max="9734" width="13.75" style="191" customWidth="1"/>
    <col min="9735" max="9735" width="3.125" style="191" customWidth="1"/>
    <col min="9736" max="9740" width="9" style="191"/>
    <col min="9741" max="9741" width="12.75" style="191" customWidth="1"/>
    <col min="9742" max="9984" width="9" style="191"/>
    <col min="9985" max="9985" width="3.125" style="191" customWidth="1"/>
    <col min="9986" max="9990" width="13.75" style="191" customWidth="1"/>
    <col min="9991" max="9991" width="3.125" style="191" customWidth="1"/>
    <col min="9992" max="9996" width="9" style="191"/>
    <col min="9997" max="9997" width="12.75" style="191" customWidth="1"/>
    <col min="9998" max="10240" width="9" style="191"/>
    <col min="10241" max="10241" width="3.125" style="191" customWidth="1"/>
    <col min="10242" max="10246" width="13.75" style="191" customWidth="1"/>
    <col min="10247" max="10247" width="3.125" style="191" customWidth="1"/>
    <col min="10248" max="10252" width="9" style="191"/>
    <col min="10253" max="10253" width="12.75" style="191" customWidth="1"/>
    <col min="10254" max="10496" width="9" style="191"/>
    <col min="10497" max="10497" width="3.125" style="191" customWidth="1"/>
    <col min="10498" max="10502" width="13.75" style="191" customWidth="1"/>
    <col min="10503" max="10503" width="3.125" style="191" customWidth="1"/>
    <col min="10504" max="10508" width="9" style="191"/>
    <col min="10509" max="10509" width="12.75" style="191" customWidth="1"/>
    <col min="10510" max="10752" width="9" style="191"/>
    <col min="10753" max="10753" width="3.125" style="191" customWidth="1"/>
    <col min="10754" max="10758" width="13.75" style="191" customWidth="1"/>
    <col min="10759" max="10759" width="3.125" style="191" customWidth="1"/>
    <col min="10760" max="10764" width="9" style="191"/>
    <col min="10765" max="10765" width="12.75" style="191" customWidth="1"/>
    <col min="10766" max="11008" width="9" style="191"/>
    <col min="11009" max="11009" width="3.125" style="191" customWidth="1"/>
    <col min="11010" max="11014" width="13.75" style="191" customWidth="1"/>
    <col min="11015" max="11015" width="3.125" style="191" customWidth="1"/>
    <col min="11016" max="11020" width="9" style="191"/>
    <col min="11021" max="11021" width="12.75" style="191" customWidth="1"/>
    <col min="11022" max="11264" width="9" style="191"/>
    <col min="11265" max="11265" width="3.125" style="191" customWidth="1"/>
    <col min="11266" max="11270" width="13.75" style="191" customWidth="1"/>
    <col min="11271" max="11271" width="3.125" style="191" customWidth="1"/>
    <col min="11272" max="11276" width="9" style="191"/>
    <col min="11277" max="11277" width="12.75" style="191" customWidth="1"/>
    <col min="11278" max="11520" width="9" style="191"/>
    <col min="11521" max="11521" width="3.125" style="191" customWidth="1"/>
    <col min="11522" max="11526" width="13.75" style="191" customWidth="1"/>
    <col min="11527" max="11527" width="3.125" style="191" customWidth="1"/>
    <col min="11528" max="11532" width="9" style="191"/>
    <col min="11533" max="11533" width="12.75" style="191" customWidth="1"/>
    <col min="11534" max="11776" width="9" style="191"/>
    <col min="11777" max="11777" width="3.125" style="191" customWidth="1"/>
    <col min="11778" max="11782" width="13.75" style="191" customWidth="1"/>
    <col min="11783" max="11783" width="3.125" style="191" customWidth="1"/>
    <col min="11784" max="11788" width="9" style="191"/>
    <col min="11789" max="11789" width="12.75" style="191" customWidth="1"/>
    <col min="11790" max="12032" width="9" style="191"/>
    <col min="12033" max="12033" width="3.125" style="191" customWidth="1"/>
    <col min="12034" max="12038" width="13.75" style="191" customWidth="1"/>
    <col min="12039" max="12039" width="3.125" style="191" customWidth="1"/>
    <col min="12040" max="12044" width="9" style="191"/>
    <col min="12045" max="12045" width="12.75" style="191" customWidth="1"/>
    <col min="12046" max="12288" width="9" style="191"/>
    <col min="12289" max="12289" width="3.125" style="191" customWidth="1"/>
    <col min="12290" max="12294" width="13.75" style="191" customWidth="1"/>
    <col min="12295" max="12295" width="3.125" style="191" customWidth="1"/>
    <col min="12296" max="12300" width="9" style="191"/>
    <col min="12301" max="12301" width="12.75" style="191" customWidth="1"/>
    <col min="12302" max="12544" width="9" style="191"/>
    <col min="12545" max="12545" width="3.125" style="191" customWidth="1"/>
    <col min="12546" max="12550" width="13.75" style="191" customWidth="1"/>
    <col min="12551" max="12551" width="3.125" style="191" customWidth="1"/>
    <col min="12552" max="12556" width="9" style="191"/>
    <col min="12557" max="12557" width="12.75" style="191" customWidth="1"/>
    <col min="12558" max="12800" width="9" style="191"/>
    <col min="12801" max="12801" width="3.125" style="191" customWidth="1"/>
    <col min="12802" max="12806" width="13.75" style="191" customWidth="1"/>
    <col min="12807" max="12807" width="3.125" style="191" customWidth="1"/>
    <col min="12808" max="12812" width="9" style="191"/>
    <col min="12813" max="12813" width="12.75" style="191" customWidth="1"/>
    <col min="12814" max="13056" width="9" style="191"/>
    <col min="13057" max="13057" width="3.125" style="191" customWidth="1"/>
    <col min="13058" max="13062" width="13.75" style="191" customWidth="1"/>
    <col min="13063" max="13063" width="3.125" style="191" customWidth="1"/>
    <col min="13064" max="13068" width="9" style="191"/>
    <col min="13069" max="13069" width="12.75" style="191" customWidth="1"/>
    <col min="13070" max="13312" width="9" style="191"/>
    <col min="13313" max="13313" width="3.125" style="191" customWidth="1"/>
    <col min="13314" max="13318" width="13.75" style="191" customWidth="1"/>
    <col min="13319" max="13319" width="3.125" style="191" customWidth="1"/>
    <col min="13320" max="13324" width="9" style="191"/>
    <col min="13325" max="13325" width="12.75" style="191" customWidth="1"/>
    <col min="13326" max="13568" width="9" style="191"/>
    <col min="13569" max="13569" width="3.125" style="191" customWidth="1"/>
    <col min="13570" max="13574" width="13.75" style="191" customWidth="1"/>
    <col min="13575" max="13575" width="3.125" style="191" customWidth="1"/>
    <col min="13576" max="13580" width="9" style="191"/>
    <col min="13581" max="13581" width="12.75" style="191" customWidth="1"/>
    <col min="13582" max="13824" width="9" style="191"/>
    <col min="13825" max="13825" width="3.125" style="191" customWidth="1"/>
    <col min="13826" max="13830" width="13.75" style="191" customWidth="1"/>
    <col min="13831" max="13831" width="3.125" style="191" customWidth="1"/>
    <col min="13832" max="13836" width="9" style="191"/>
    <col min="13837" max="13837" width="12.75" style="191" customWidth="1"/>
    <col min="13838" max="14080" width="9" style="191"/>
    <col min="14081" max="14081" width="3.125" style="191" customWidth="1"/>
    <col min="14082" max="14086" width="13.75" style="191" customWidth="1"/>
    <col min="14087" max="14087" width="3.125" style="191" customWidth="1"/>
    <col min="14088" max="14092" width="9" style="191"/>
    <col min="14093" max="14093" width="12.75" style="191" customWidth="1"/>
    <col min="14094" max="14336" width="9" style="191"/>
    <col min="14337" max="14337" width="3.125" style="191" customWidth="1"/>
    <col min="14338" max="14342" width="13.75" style="191" customWidth="1"/>
    <col min="14343" max="14343" width="3.125" style="191" customWidth="1"/>
    <col min="14344" max="14348" width="9" style="191"/>
    <col min="14349" max="14349" width="12.75" style="191" customWidth="1"/>
    <col min="14350" max="14592" width="9" style="191"/>
    <col min="14593" max="14593" width="3.125" style="191" customWidth="1"/>
    <col min="14594" max="14598" width="13.75" style="191" customWidth="1"/>
    <col min="14599" max="14599" width="3.125" style="191" customWidth="1"/>
    <col min="14600" max="14604" width="9" style="191"/>
    <col min="14605" max="14605" width="12.75" style="191" customWidth="1"/>
    <col min="14606" max="14848" width="9" style="191"/>
    <col min="14849" max="14849" width="3.125" style="191" customWidth="1"/>
    <col min="14850" max="14854" width="13.75" style="191" customWidth="1"/>
    <col min="14855" max="14855" width="3.125" style="191" customWidth="1"/>
    <col min="14856" max="14860" width="9" style="191"/>
    <col min="14861" max="14861" width="12.75" style="191" customWidth="1"/>
    <col min="14862" max="15104" width="9" style="191"/>
    <col min="15105" max="15105" width="3.125" style="191" customWidth="1"/>
    <col min="15106" max="15110" width="13.75" style="191" customWidth="1"/>
    <col min="15111" max="15111" width="3.125" style="191" customWidth="1"/>
    <col min="15112" max="15116" width="9" style="191"/>
    <col min="15117" max="15117" width="12.75" style="191" customWidth="1"/>
    <col min="15118" max="15360" width="9" style="191"/>
    <col min="15361" max="15361" width="3.125" style="191" customWidth="1"/>
    <col min="15362" max="15366" width="13.75" style="191" customWidth="1"/>
    <col min="15367" max="15367" width="3.125" style="191" customWidth="1"/>
    <col min="15368" max="15372" width="9" style="191"/>
    <col min="15373" max="15373" width="12.75" style="191" customWidth="1"/>
    <col min="15374" max="15616" width="9" style="191"/>
    <col min="15617" max="15617" width="3.125" style="191" customWidth="1"/>
    <col min="15618" max="15622" width="13.75" style="191" customWidth="1"/>
    <col min="15623" max="15623" width="3.125" style="191" customWidth="1"/>
    <col min="15624" max="15628" width="9" style="191"/>
    <col min="15629" max="15629" width="12.75" style="191" customWidth="1"/>
    <col min="15630" max="15872" width="9" style="191"/>
    <col min="15873" max="15873" width="3.125" style="191" customWidth="1"/>
    <col min="15874" max="15878" width="13.75" style="191" customWidth="1"/>
    <col min="15879" max="15879" width="3.125" style="191" customWidth="1"/>
    <col min="15880" max="15884" width="9" style="191"/>
    <col min="15885" max="15885" width="12.75" style="191" customWidth="1"/>
    <col min="15886" max="16128" width="9" style="191"/>
    <col min="16129" max="16129" width="3.125" style="191" customWidth="1"/>
    <col min="16130" max="16134" width="13.75" style="191" customWidth="1"/>
    <col min="16135" max="16135" width="3.125" style="191" customWidth="1"/>
    <col min="16136" max="16140" width="9" style="191"/>
    <col min="16141" max="16141" width="12.75" style="191" customWidth="1"/>
    <col min="16142" max="16384" width="9" style="191"/>
  </cols>
  <sheetData>
    <row r="1" spans="1:19" s="160" customFormat="1" ht="16.5" customHeight="1">
      <c r="H1" s="161" t="s">
        <v>374</v>
      </c>
    </row>
    <row r="2" spans="1:19" s="165" customFormat="1" ht="19.5" customHeight="1">
      <c r="A2" s="162" t="s">
        <v>375</v>
      </c>
      <c r="B2" s="161"/>
      <c r="C2" s="161"/>
      <c r="D2" s="161"/>
      <c r="E2" s="161"/>
      <c r="F2" s="302" t="str">
        <f>'SP9-1'!$H$2</f>
        <v>Spreadsheet released May 2025</v>
      </c>
      <c r="G2" s="161"/>
      <c r="H2" s="164" t="s">
        <v>376</v>
      </c>
      <c r="I2" s="161"/>
      <c r="J2" s="161"/>
      <c r="K2" s="161"/>
      <c r="L2" s="161"/>
      <c r="M2" s="161"/>
      <c r="N2" s="161"/>
      <c r="O2" s="161"/>
      <c r="P2" s="161"/>
      <c r="Q2" s="161"/>
      <c r="R2" s="161"/>
      <c r="S2" s="161"/>
    </row>
    <row r="3" spans="1:19" s="160" customFormat="1" ht="15" customHeight="1">
      <c r="A3" s="166" t="s">
        <v>482</v>
      </c>
      <c r="B3" s="161"/>
      <c r="C3" s="161"/>
      <c r="D3" s="161"/>
      <c r="E3" s="161"/>
      <c r="F3" s="161"/>
      <c r="G3" s="161"/>
      <c r="H3" s="161"/>
      <c r="I3" s="161"/>
      <c r="J3" s="161"/>
      <c r="K3" s="161"/>
      <c r="L3" s="161"/>
      <c r="M3" s="161"/>
      <c r="N3" s="161"/>
      <c r="O3" s="161"/>
      <c r="P3" s="161"/>
      <c r="Q3" s="161"/>
      <c r="R3" s="161"/>
      <c r="S3" s="161"/>
    </row>
    <row r="4" spans="1:19" s="160" customFormat="1" ht="96" customHeight="1">
      <c r="A4" s="166"/>
      <c r="B4" s="478" t="s">
        <v>483</v>
      </c>
      <c r="C4" s="478"/>
      <c r="D4" s="478"/>
      <c r="E4" s="478"/>
      <c r="F4" s="478"/>
      <c r="G4" s="478"/>
      <c r="H4" s="161"/>
      <c r="I4" s="161"/>
      <c r="J4" s="161"/>
      <c r="K4" s="161"/>
      <c r="L4" s="161"/>
      <c r="M4" s="161"/>
      <c r="N4" s="161"/>
      <c r="O4" s="161"/>
      <c r="P4" s="161"/>
      <c r="Q4" s="161"/>
      <c r="R4" s="161"/>
      <c r="S4" s="161"/>
    </row>
    <row r="5" spans="1:19" s="160" customFormat="1" ht="11.25" customHeight="1">
      <c r="A5" s="167"/>
      <c r="B5" s="161"/>
      <c r="C5" s="161"/>
      <c r="D5" s="161"/>
      <c r="E5" s="161"/>
      <c r="F5" s="161"/>
      <c r="G5" s="161"/>
      <c r="H5" s="161"/>
      <c r="I5" s="161"/>
      <c r="J5" s="161"/>
      <c r="K5" s="161"/>
      <c r="L5" s="161"/>
      <c r="M5" s="161"/>
      <c r="N5" s="161"/>
      <c r="O5" s="161"/>
      <c r="P5" s="161"/>
      <c r="Q5" s="161"/>
      <c r="R5" s="161"/>
      <c r="S5" s="161"/>
    </row>
    <row r="6" spans="1:19" s="161" customFormat="1" ht="3.75" customHeight="1">
      <c r="A6" s="253"/>
      <c r="B6" s="254"/>
      <c r="C6" s="254"/>
      <c r="D6" s="254"/>
      <c r="E6" s="254"/>
      <c r="F6" s="254"/>
      <c r="G6" s="254"/>
    </row>
    <row r="7" spans="1:19" s="199" customFormat="1" ht="18.600000000000001" customHeight="1">
      <c r="A7" s="227">
        <v>1</v>
      </c>
      <c r="B7" s="479" t="s">
        <v>484</v>
      </c>
      <c r="C7" s="479"/>
      <c r="D7" s="273"/>
      <c r="E7" s="273"/>
      <c r="F7" s="273"/>
      <c r="G7" s="273"/>
    </row>
    <row r="8" spans="1:19" s="160" customFormat="1" ht="18.600000000000001" customHeight="1">
      <c r="A8" s="253"/>
      <c r="B8" s="276" t="s">
        <v>455</v>
      </c>
      <c r="C8" s="276"/>
      <c r="D8" s="276"/>
      <c r="E8" s="276"/>
      <c r="F8" s="277">
        <f>'SP9-3'!K9</f>
        <v>0</v>
      </c>
      <c r="G8" s="227" t="s">
        <v>485</v>
      </c>
    </row>
    <row r="9" spans="1:19" s="160" customFormat="1" ht="18.600000000000001" customHeight="1">
      <c r="A9" s="253"/>
      <c r="B9" s="276" t="s">
        <v>486</v>
      </c>
      <c r="C9" s="276"/>
      <c r="D9" s="276"/>
      <c r="E9" s="276"/>
      <c r="F9" s="323">
        <f>'SP9-3'!K10</f>
        <v>0</v>
      </c>
      <c r="G9" s="227" t="s">
        <v>487</v>
      </c>
    </row>
    <row r="10" spans="1:19" s="160" customFormat="1" ht="18.600000000000001" customHeight="1">
      <c r="A10" s="253"/>
      <c r="B10" s="276" t="s">
        <v>488</v>
      </c>
      <c r="C10" s="276"/>
      <c r="D10" s="276"/>
      <c r="E10" s="276"/>
      <c r="F10" s="277">
        <f>'SP9-3'!K8</f>
        <v>0</v>
      </c>
      <c r="G10" s="227" t="s">
        <v>489</v>
      </c>
    </row>
    <row r="11" spans="1:19" s="160" customFormat="1" ht="18.600000000000001" customHeight="1">
      <c r="A11" s="253"/>
      <c r="B11" s="276" t="s">
        <v>490</v>
      </c>
      <c r="C11" s="276"/>
      <c r="D11" s="276"/>
      <c r="E11" s="276"/>
      <c r="F11" s="278"/>
      <c r="G11" s="227" t="s">
        <v>491</v>
      </c>
    </row>
    <row r="12" spans="1:19" s="160" customFormat="1" ht="18.600000000000001" customHeight="1">
      <c r="A12" s="253"/>
      <c r="B12" s="276" t="s">
        <v>492</v>
      </c>
      <c r="C12" s="276"/>
      <c r="D12" s="276"/>
      <c r="E12" s="276"/>
      <c r="F12" s="324">
        <f>F11-F10</f>
        <v>0</v>
      </c>
      <c r="G12" s="227" t="s">
        <v>493</v>
      </c>
    </row>
    <row r="13" spans="1:19" s="160" customFormat="1" ht="18.600000000000001" customHeight="1">
      <c r="A13" s="253"/>
      <c r="B13" s="276" t="s">
        <v>494</v>
      </c>
      <c r="C13" s="276"/>
      <c r="D13" s="276"/>
      <c r="E13" s="276"/>
      <c r="F13" s="262">
        <f>F8*F12*0.5</f>
        <v>0</v>
      </c>
      <c r="G13" s="275" t="s">
        <v>495</v>
      </c>
    </row>
    <row r="14" spans="1:19" s="160" customFormat="1" ht="18.600000000000001" customHeight="1">
      <c r="A14" s="253"/>
      <c r="B14" s="276"/>
      <c r="C14" s="276"/>
      <c r="D14" s="276"/>
      <c r="E14" s="276"/>
      <c r="F14" s="276"/>
      <c r="G14" s="273"/>
    </row>
    <row r="15" spans="1:19" s="199" customFormat="1" ht="18.600000000000001" customHeight="1">
      <c r="A15" s="227">
        <v>2</v>
      </c>
      <c r="B15" s="449" t="s">
        <v>496</v>
      </c>
      <c r="C15" s="449"/>
      <c r="D15" s="279"/>
      <c r="E15" s="279"/>
      <c r="F15" s="279"/>
      <c r="G15" s="273"/>
    </row>
    <row r="16" spans="1:19" s="160" customFormat="1" ht="31.5" customHeight="1">
      <c r="A16" s="253"/>
      <c r="B16" s="480" t="s">
        <v>497</v>
      </c>
      <c r="C16" s="480"/>
      <c r="D16" s="480"/>
      <c r="E16" s="480"/>
      <c r="F16" s="480"/>
      <c r="G16" s="274"/>
    </row>
    <row r="17" spans="1:10" s="160" customFormat="1" ht="19.350000000000001" customHeight="1">
      <c r="A17" s="255"/>
      <c r="B17" s="276" t="s">
        <v>498</v>
      </c>
      <c r="C17" s="280" t="s">
        <v>499</v>
      </c>
      <c r="D17" s="281">
        <f>Tables!U8</f>
        <v>-0.99016372140870601</v>
      </c>
      <c r="E17" s="282" t="s">
        <v>500</v>
      </c>
      <c r="F17" s="262">
        <f>F13*D17</f>
        <v>0</v>
      </c>
      <c r="G17" s="227" t="s">
        <v>501</v>
      </c>
    </row>
    <row r="18" spans="1:10" s="165" customFormat="1" ht="13.35" customHeight="1">
      <c r="A18" s="253"/>
      <c r="B18" s="255" t="s">
        <v>502</v>
      </c>
      <c r="C18" s="255"/>
      <c r="D18" s="255"/>
      <c r="E18" s="270"/>
      <c r="F18" s="270"/>
      <c r="G18" s="270"/>
    </row>
    <row r="19" spans="1:10" ht="2.25" customHeight="1">
      <c r="A19" s="271"/>
      <c r="B19" s="255"/>
      <c r="C19" s="255"/>
      <c r="D19" s="255"/>
      <c r="E19" s="255"/>
      <c r="F19" s="255"/>
      <c r="G19" s="272"/>
    </row>
    <row r="20" spans="1:10" ht="13.35" customHeight="1">
      <c r="A20" s="200"/>
      <c r="B20" s="201"/>
      <c r="C20" s="201"/>
      <c r="D20" s="201"/>
      <c r="E20" s="201"/>
      <c r="F20" s="201"/>
      <c r="G20" s="201"/>
    </row>
    <row r="21" spans="1:10">
      <c r="A21" s="200"/>
      <c r="B21" s="202"/>
      <c r="C21" s="202"/>
      <c r="D21" s="202"/>
      <c r="E21" s="202"/>
      <c r="F21" s="202"/>
      <c r="G21" s="202"/>
    </row>
    <row r="22" spans="1:10" hidden="1">
      <c r="A22" s="200"/>
      <c r="B22" s="203" t="s">
        <v>503</v>
      </c>
      <c r="C22" s="203"/>
      <c r="D22" s="203"/>
      <c r="E22" s="203"/>
      <c r="F22" s="203"/>
      <c r="G22" s="203"/>
    </row>
    <row r="23" spans="1:10" hidden="1">
      <c r="A23" s="204"/>
      <c r="B23" s="247">
        <f>F13*(('SP9-1'!H21-1)+(('SP9-1'!H21-1)*('SP9-1'!H21)/2))</f>
        <v>0</v>
      </c>
      <c r="C23" s="203"/>
      <c r="D23" s="203"/>
      <c r="E23" s="203"/>
      <c r="F23" s="203"/>
      <c r="G23" s="203"/>
    </row>
    <row r="24" spans="1:10">
      <c r="A24" s="204"/>
      <c r="B24" s="188"/>
      <c r="C24" s="188"/>
      <c r="D24" s="188"/>
      <c r="E24" s="188"/>
      <c r="F24" s="188"/>
      <c r="G24" s="188"/>
      <c r="H24" s="188"/>
      <c r="I24" s="188"/>
      <c r="J24" s="188"/>
    </row>
    <row r="27" spans="1:10">
      <c r="I27" s="205"/>
    </row>
  </sheetData>
  <sheetProtection algorithmName="SHA-512" hashValue="qFH2/CbPlWf53bc0OdiHZKHbgz3UdzyYbb0VzLC0FzizRkNV8718kaHEpI/UN23iSc60CsVYnZTG3/VmmTQIsA==" saltValue="oOCnsFvETRYuZpE+k85G1Q==" spinCount="100000" sheet="1"/>
  <protectedRanges>
    <protectedRange sqref="E22:F22" name="Range10"/>
  </protectedRanges>
  <mergeCells count="4">
    <mergeCell ref="B4:G4"/>
    <mergeCell ref="B7:C7"/>
    <mergeCell ref="B15:C15"/>
    <mergeCell ref="B16:F16"/>
  </mergeCells>
  <dataValidations count="1">
    <dataValidation type="list" allowBlank="1" showInputMessage="1" showErrorMessage="1" errorTitle="Incorrect input" error="Please click the arrow and select your road type" prompt="Select your road type" sqref="E7:F7 JA7:JB7 SW7:SX7 ACS7:ACT7 AMO7:AMP7 AWK7:AWL7 BGG7:BGH7 BQC7:BQD7 BZY7:BZZ7 CJU7:CJV7 CTQ7:CTR7 DDM7:DDN7 DNI7:DNJ7 DXE7:DXF7 EHA7:EHB7 EQW7:EQX7 FAS7:FAT7 FKO7:FKP7 FUK7:FUL7 GEG7:GEH7 GOC7:GOD7 GXY7:GXZ7 HHU7:HHV7 HRQ7:HRR7 IBM7:IBN7 ILI7:ILJ7 IVE7:IVF7 JFA7:JFB7 JOW7:JOX7 JYS7:JYT7 KIO7:KIP7 KSK7:KSL7 LCG7:LCH7 LMC7:LMD7 LVY7:LVZ7 MFU7:MFV7 MPQ7:MPR7 MZM7:MZN7 NJI7:NJJ7 NTE7:NTF7 ODA7:ODB7 OMW7:OMX7 OWS7:OWT7 PGO7:PGP7 PQK7:PQL7 QAG7:QAH7 QKC7:QKD7 QTY7:QTZ7 RDU7:RDV7 RNQ7:RNR7 RXM7:RXN7 SHI7:SHJ7 SRE7:SRF7 TBA7:TBB7 TKW7:TKX7 TUS7:TUT7 UEO7:UEP7 UOK7:UOL7 UYG7:UYH7 VIC7:VID7 VRY7:VRZ7 WBU7:WBV7 WLQ7:WLR7 WVM7:WVN7 E65543:F65543 JA65543:JB65543 SW65543:SX65543 ACS65543:ACT65543 AMO65543:AMP65543 AWK65543:AWL65543 BGG65543:BGH65543 BQC65543:BQD65543 BZY65543:BZZ65543 CJU65543:CJV65543 CTQ65543:CTR65543 DDM65543:DDN65543 DNI65543:DNJ65543 DXE65543:DXF65543 EHA65543:EHB65543 EQW65543:EQX65543 FAS65543:FAT65543 FKO65543:FKP65543 FUK65543:FUL65543 GEG65543:GEH65543 GOC65543:GOD65543 GXY65543:GXZ65543 HHU65543:HHV65543 HRQ65543:HRR65543 IBM65543:IBN65543 ILI65543:ILJ65543 IVE65543:IVF65543 JFA65543:JFB65543 JOW65543:JOX65543 JYS65543:JYT65543 KIO65543:KIP65543 KSK65543:KSL65543 LCG65543:LCH65543 LMC65543:LMD65543 LVY65543:LVZ65543 MFU65543:MFV65543 MPQ65543:MPR65543 MZM65543:MZN65543 NJI65543:NJJ65543 NTE65543:NTF65543 ODA65543:ODB65543 OMW65543:OMX65543 OWS65543:OWT65543 PGO65543:PGP65543 PQK65543:PQL65543 QAG65543:QAH65543 QKC65543:QKD65543 QTY65543:QTZ65543 RDU65543:RDV65543 RNQ65543:RNR65543 RXM65543:RXN65543 SHI65543:SHJ65543 SRE65543:SRF65543 TBA65543:TBB65543 TKW65543:TKX65543 TUS65543:TUT65543 UEO65543:UEP65543 UOK65543:UOL65543 UYG65543:UYH65543 VIC65543:VID65543 VRY65543:VRZ65543 WBU65543:WBV65543 WLQ65543:WLR65543 WVM65543:WVN65543 E131079:F131079 JA131079:JB131079 SW131079:SX131079 ACS131079:ACT131079 AMO131079:AMP131079 AWK131079:AWL131079 BGG131079:BGH131079 BQC131079:BQD131079 BZY131079:BZZ131079 CJU131079:CJV131079 CTQ131079:CTR131079 DDM131079:DDN131079 DNI131079:DNJ131079 DXE131079:DXF131079 EHA131079:EHB131079 EQW131079:EQX131079 FAS131079:FAT131079 FKO131079:FKP131079 FUK131079:FUL131079 GEG131079:GEH131079 GOC131079:GOD131079 GXY131079:GXZ131079 HHU131079:HHV131079 HRQ131079:HRR131079 IBM131079:IBN131079 ILI131079:ILJ131079 IVE131079:IVF131079 JFA131079:JFB131079 JOW131079:JOX131079 JYS131079:JYT131079 KIO131079:KIP131079 KSK131079:KSL131079 LCG131079:LCH131079 LMC131079:LMD131079 LVY131079:LVZ131079 MFU131079:MFV131079 MPQ131079:MPR131079 MZM131079:MZN131079 NJI131079:NJJ131079 NTE131079:NTF131079 ODA131079:ODB131079 OMW131079:OMX131079 OWS131079:OWT131079 PGO131079:PGP131079 PQK131079:PQL131079 QAG131079:QAH131079 QKC131079:QKD131079 QTY131079:QTZ131079 RDU131079:RDV131079 RNQ131079:RNR131079 RXM131079:RXN131079 SHI131079:SHJ131079 SRE131079:SRF131079 TBA131079:TBB131079 TKW131079:TKX131079 TUS131079:TUT131079 UEO131079:UEP131079 UOK131079:UOL131079 UYG131079:UYH131079 VIC131079:VID131079 VRY131079:VRZ131079 WBU131079:WBV131079 WLQ131079:WLR131079 WVM131079:WVN131079 E196615:F196615 JA196615:JB196615 SW196615:SX196615 ACS196615:ACT196615 AMO196615:AMP196615 AWK196615:AWL196615 BGG196615:BGH196615 BQC196615:BQD196615 BZY196615:BZZ196615 CJU196615:CJV196615 CTQ196615:CTR196615 DDM196615:DDN196615 DNI196615:DNJ196615 DXE196615:DXF196615 EHA196615:EHB196615 EQW196615:EQX196615 FAS196615:FAT196615 FKO196615:FKP196615 FUK196615:FUL196615 GEG196615:GEH196615 GOC196615:GOD196615 GXY196615:GXZ196615 HHU196615:HHV196615 HRQ196615:HRR196615 IBM196615:IBN196615 ILI196615:ILJ196615 IVE196615:IVF196615 JFA196615:JFB196615 JOW196615:JOX196615 JYS196615:JYT196615 KIO196615:KIP196615 KSK196615:KSL196615 LCG196615:LCH196615 LMC196615:LMD196615 LVY196615:LVZ196615 MFU196615:MFV196615 MPQ196615:MPR196615 MZM196615:MZN196615 NJI196615:NJJ196615 NTE196615:NTF196615 ODA196615:ODB196615 OMW196615:OMX196615 OWS196615:OWT196615 PGO196615:PGP196615 PQK196615:PQL196615 QAG196615:QAH196615 QKC196615:QKD196615 QTY196615:QTZ196615 RDU196615:RDV196615 RNQ196615:RNR196615 RXM196615:RXN196615 SHI196615:SHJ196615 SRE196615:SRF196615 TBA196615:TBB196615 TKW196615:TKX196615 TUS196615:TUT196615 UEO196615:UEP196615 UOK196615:UOL196615 UYG196615:UYH196615 VIC196615:VID196615 VRY196615:VRZ196615 WBU196615:WBV196615 WLQ196615:WLR196615 WVM196615:WVN196615 E262151:F262151 JA262151:JB262151 SW262151:SX262151 ACS262151:ACT262151 AMO262151:AMP262151 AWK262151:AWL262151 BGG262151:BGH262151 BQC262151:BQD262151 BZY262151:BZZ262151 CJU262151:CJV262151 CTQ262151:CTR262151 DDM262151:DDN262151 DNI262151:DNJ262151 DXE262151:DXF262151 EHA262151:EHB262151 EQW262151:EQX262151 FAS262151:FAT262151 FKO262151:FKP262151 FUK262151:FUL262151 GEG262151:GEH262151 GOC262151:GOD262151 GXY262151:GXZ262151 HHU262151:HHV262151 HRQ262151:HRR262151 IBM262151:IBN262151 ILI262151:ILJ262151 IVE262151:IVF262151 JFA262151:JFB262151 JOW262151:JOX262151 JYS262151:JYT262151 KIO262151:KIP262151 KSK262151:KSL262151 LCG262151:LCH262151 LMC262151:LMD262151 LVY262151:LVZ262151 MFU262151:MFV262151 MPQ262151:MPR262151 MZM262151:MZN262151 NJI262151:NJJ262151 NTE262151:NTF262151 ODA262151:ODB262151 OMW262151:OMX262151 OWS262151:OWT262151 PGO262151:PGP262151 PQK262151:PQL262151 QAG262151:QAH262151 QKC262151:QKD262151 QTY262151:QTZ262151 RDU262151:RDV262151 RNQ262151:RNR262151 RXM262151:RXN262151 SHI262151:SHJ262151 SRE262151:SRF262151 TBA262151:TBB262151 TKW262151:TKX262151 TUS262151:TUT262151 UEO262151:UEP262151 UOK262151:UOL262151 UYG262151:UYH262151 VIC262151:VID262151 VRY262151:VRZ262151 WBU262151:WBV262151 WLQ262151:WLR262151 WVM262151:WVN262151 E327687:F327687 JA327687:JB327687 SW327687:SX327687 ACS327687:ACT327687 AMO327687:AMP327687 AWK327687:AWL327687 BGG327687:BGH327687 BQC327687:BQD327687 BZY327687:BZZ327687 CJU327687:CJV327687 CTQ327687:CTR327687 DDM327687:DDN327687 DNI327687:DNJ327687 DXE327687:DXF327687 EHA327687:EHB327687 EQW327687:EQX327687 FAS327687:FAT327687 FKO327687:FKP327687 FUK327687:FUL327687 GEG327687:GEH327687 GOC327687:GOD327687 GXY327687:GXZ327687 HHU327687:HHV327687 HRQ327687:HRR327687 IBM327687:IBN327687 ILI327687:ILJ327687 IVE327687:IVF327687 JFA327687:JFB327687 JOW327687:JOX327687 JYS327687:JYT327687 KIO327687:KIP327687 KSK327687:KSL327687 LCG327687:LCH327687 LMC327687:LMD327687 LVY327687:LVZ327687 MFU327687:MFV327687 MPQ327687:MPR327687 MZM327687:MZN327687 NJI327687:NJJ327687 NTE327687:NTF327687 ODA327687:ODB327687 OMW327687:OMX327687 OWS327687:OWT327687 PGO327687:PGP327687 PQK327687:PQL327687 QAG327687:QAH327687 QKC327687:QKD327687 QTY327687:QTZ327687 RDU327687:RDV327687 RNQ327687:RNR327687 RXM327687:RXN327687 SHI327687:SHJ327687 SRE327687:SRF327687 TBA327687:TBB327687 TKW327687:TKX327687 TUS327687:TUT327687 UEO327687:UEP327687 UOK327687:UOL327687 UYG327687:UYH327687 VIC327687:VID327687 VRY327687:VRZ327687 WBU327687:WBV327687 WLQ327687:WLR327687 WVM327687:WVN327687 E393223:F393223 JA393223:JB393223 SW393223:SX393223 ACS393223:ACT393223 AMO393223:AMP393223 AWK393223:AWL393223 BGG393223:BGH393223 BQC393223:BQD393223 BZY393223:BZZ393223 CJU393223:CJV393223 CTQ393223:CTR393223 DDM393223:DDN393223 DNI393223:DNJ393223 DXE393223:DXF393223 EHA393223:EHB393223 EQW393223:EQX393223 FAS393223:FAT393223 FKO393223:FKP393223 FUK393223:FUL393223 GEG393223:GEH393223 GOC393223:GOD393223 GXY393223:GXZ393223 HHU393223:HHV393223 HRQ393223:HRR393223 IBM393223:IBN393223 ILI393223:ILJ393223 IVE393223:IVF393223 JFA393223:JFB393223 JOW393223:JOX393223 JYS393223:JYT393223 KIO393223:KIP393223 KSK393223:KSL393223 LCG393223:LCH393223 LMC393223:LMD393223 LVY393223:LVZ393223 MFU393223:MFV393223 MPQ393223:MPR393223 MZM393223:MZN393223 NJI393223:NJJ393223 NTE393223:NTF393223 ODA393223:ODB393223 OMW393223:OMX393223 OWS393223:OWT393223 PGO393223:PGP393223 PQK393223:PQL393223 QAG393223:QAH393223 QKC393223:QKD393223 QTY393223:QTZ393223 RDU393223:RDV393223 RNQ393223:RNR393223 RXM393223:RXN393223 SHI393223:SHJ393223 SRE393223:SRF393223 TBA393223:TBB393223 TKW393223:TKX393223 TUS393223:TUT393223 UEO393223:UEP393223 UOK393223:UOL393223 UYG393223:UYH393223 VIC393223:VID393223 VRY393223:VRZ393223 WBU393223:WBV393223 WLQ393223:WLR393223 WVM393223:WVN393223 E458759:F458759 JA458759:JB458759 SW458759:SX458759 ACS458759:ACT458759 AMO458759:AMP458759 AWK458759:AWL458759 BGG458759:BGH458759 BQC458759:BQD458759 BZY458759:BZZ458759 CJU458759:CJV458759 CTQ458759:CTR458759 DDM458759:DDN458759 DNI458759:DNJ458759 DXE458759:DXF458759 EHA458759:EHB458759 EQW458759:EQX458759 FAS458759:FAT458759 FKO458759:FKP458759 FUK458759:FUL458759 GEG458759:GEH458759 GOC458759:GOD458759 GXY458759:GXZ458759 HHU458759:HHV458759 HRQ458759:HRR458759 IBM458759:IBN458759 ILI458759:ILJ458759 IVE458759:IVF458759 JFA458759:JFB458759 JOW458759:JOX458759 JYS458759:JYT458759 KIO458759:KIP458759 KSK458759:KSL458759 LCG458759:LCH458759 LMC458759:LMD458759 LVY458759:LVZ458759 MFU458759:MFV458759 MPQ458759:MPR458759 MZM458759:MZN458759 NJI458759:NJJ458759 NTE458759:NTF458759 ODA458759:ODB458759 OMW458759:OMX458759 OWS458759:OWT458759 PGO458759:PGP458759 PQK458759:PQL458759 QAG458759:QAH458759 QKC458759:QKD458759 QTY458759:QTZ458759 RDU458759:RDV458759 RNQ458759:RNR458759 RXM458759:RXN458759 SHI458759:SHJ458759 SRE458759:SRF458759 TBA458759:TBB458759 TKW458759:TKX458759 TUS458759:TUT458759 UEO458759:UEP458759 UOK458759:UOL458759 UYG458759:UYH458759 VIC458759:VID458759 VRY458759:VRZ458759 WBU458759:WBV458759 WLQ458759:WLR458759 WVM458759:WVN458759 E524295:F524295 JA524295:JB524295 SW524295:SX524295 ACS524295:ACT524295 AMO524295:AMP524295 AWK524295:AWL524295 BGG524295:BGH524295 BQC524295:BQD524295 BZY524295:BZZ524295 CJU524295:CJV524295 CTQ524295:CTR524295 DDM524295:DDN524295 DNI524295:DNJ524295 DXE524295:DXF524295 EHA524295:EHB524295 EQW524295:EQX524295 FAS524295:FAT524295 FKO524295:FKP524295 FUK524295:FUL524295 GEG524295:GEH524295 GOC524295:GOD524295 GXY524295:GXZ524295 HHU524295:HHV524295 HRQ524295:HRR524295 IBM524295:IBN524295 ILI524295:ILJ524295 IVE524295:IVF524295 JFA524295:JFB524295 JOW524295:JOX524295 JYS524295:JYT524295 KIO524295:KIP524295 KSK524295:KSL524295 LCG524295:LCH524295 LMC524295:LMD524295 LVY524295:LVZ524295 MFU524295:MFV524295 MPQ524295:MPR524295 MZM524295:MZN524295 NJI524295:NJJ524295 NTE524295:NTF524295 ODA524295:ODB524295 OMW524295:OMX524295 OWS524295:OWT524295 PGO524295:PGP524295 PQK524295:PQL524295 QAG524295:QAH524295 QKC524295:QKD524295 QTY524295:QTZ524295 RDU524295:RDV524295 RNQ524295:RNR524295 RXM524295:RXN524295 SHI524295:SHJ524295 SRE524295:SRF524295 TBA524295:TBB524295 TKW524295:TKX524295 TUS524295:TUT524295 UEO524295:UEP524295 UOK524295:UOL524295 UYG524295:UYH524295 VIC524295:VID524295 VRY524295:VRZ524295 WBU524295:WBV524295 WLQ524295:WLR524295 WVM524295:WVN524295 E589831:F589831 JA589831:JB589831 SW589831:SX589831 ACS589831:ACT589831 AMO589831:AMP589831 AWK589831:AWL589831 BGG589831:BGH589831 BQC589831:BQD589831 BZY589831:BZZ589831 CJU589831:CJV589831 CTQ589831:CTR589831 DDM589831:DDN589831 DNI589831:DNJ589831 DXE589831:DXF589831 EHA589831:EHB589831 EQW589831:EQX589831 FAS589831:FAT589831 FKO589831:FKP589831 FUK589831:FUL589831 GEG589831:GEH589831 GOC589831:GOD589831 GXY589831:GXZ589831 HHU589831:HHV589831 HRQ589831:HRR589831 IBM589831:IBN589831 ILI589831:ILJ589831 IVE589831:IVF589831 JFA589831:JFB589831 JOW589831:JOX589831 JYS589831:JYT589831 KIO589831:KIP589831 KSK589831:KSL589831 LCG589831:LCH589831 LMC589831:LMD589831 LVY589831:LVZ589831 MFU589831:MFV589831 MPQ589831:MPR589831 MZM589831:MZN589831 NJI589831:NJJ589831 NTE589831:NTF589831 ODA589831:ODB589831 OMW589831:OMX589831 OWS589831:OWT589831 PGO589831:PGP589831 PQK589831:PQL589831 QAG589831:QAH589831 QKC589831:QKD589831 QTY589831:QTZ589831 RDU589831:RDV589831 RNQ589831:RNR589831 RXM589831:RXN589831 SHI589831:SHJ589831 SRE589831:SRF589831 TBA589831:TBB589831 TKW589831:TKX589831 TUS589831:TUT589831 UEO589831:UEP589831 UOK589831:UOL589831 UYG589831:UYH589831 VIC589831:VID589831 VRY589831:VRZ589831 WBU589831:WBV589831 WLQ589831:WLR589831 WVM589831:WVN589831 E655367:F655367 JA655367:JB655367 SW655367:SX655367 ACS655367:ACT655367 AMO655367:AMP655367 AWK655367:AWL655367 BGG655367:BGH655367 BQC655367:BQD655367 BZY655367:BZZ655367 CJU655367:CJV655367 CTQ655367:CTR655367 DDM655367:DDN655367 DNI655367:DNJ655367 DXE655367:DXF655367 EHA655367:EHB655367 EQW655367:EQX655367 FAS655367:FAT655367 FKO655367:FKP655367 FUK655367:FUL655367 GEG655367:GEH655367 GOC655367:GOD655367 GXY655367:GXZ655367 HHU655367:HHV655367 HRQ655367:HRR655367 IBM655367:IBN655367 ILI655367:ILJ655367 IVE655367:IVF655367 JFA655367:JFB655367 JOW655367:JOX655367 JYS655367:JYT655367 KIO655367:KIP655367 KSK655367:KSL655367 LCG655367:LCH655367 LMC655367:LMD655367 LVY655367:LVZ655367 MFU655367:MFV655367 MPQ655367:MPR655367 MZM655367:MZN655367 NJI655367:NJJ655367 NTE655367:NTF655367 ODA655367:ODB655367 OMW655367:OMX655367 OWS655367:OWT655367 PGO655367:PGP655367 PQK655367:PQL655367 QAG655367:QAH655367 QKC655367:QKD655367 QTY655367:QTZ655367 RDU655367:RDV655367 RNQ655367:RNR655367 RXM655367:RXN655367 SHI655367:SHJ655367 SRE655367:SRF655367 TBA655367:TBB655367 TKW655367:TKX655367 TUS655367:TUT655367 UEO655367:UEP655367 UOK655367:UOL655367 UYG655367:UYH655367 VIC655367:VID655367 VRY655367:VRZ655367 WBU655367:WBV655367 WLQ655367:WLR655367 WVM655367:WVN655367 E720903:F720903 JA720903:JB720903 SW720903:SX720903 ACS720903:ACT720903 AMO720903:AMP720903 AWK720903:AWL720903 BGG720903:BGH720903 BQC720903:BQD720903 BZY720903:BZZ720903 CJU720903:CJV720903 CTQ720903:CTR720903 DDM720903:DDN720903 DNI720903:DNJ720903 DXE720903:DXF720903 EHA720903:EHB720903 EQW720903:EQX720903 FAS720903:FAT720903 FKO720903:FKP720903 FUK720903:FUL720903 GEG720903:GEH720903 GOC720903:GOD720903 GXY720903:GXZ720903 HHU720903:HHV720903 HRQ720903:HRR720903 IBM720903:IBN720903 ILI720903:ILJ720903 IVE720903:IVF720903 JFA720903:JFB720903 JOW720903:JOX720903 JYS720903:JYT720903 KIO720903:KIP720903 KSK720903:KSL720903 LCG720903:LCH720903 LMC720903:LMD720903 LVY720903:LVZ720903 MFU720903:MFV720903 MPQ720903:MPR720903 MZM720903:MZN720903 NJI720903:NJJ720903 NTE720903:NTF720903 ODA720903:ODB720903 OMW720903:OMX720903 OWS720903:OWT720903 PGO720903:PGP720903 PQK720903:PQL720903 QAG720903:QAH720903 QKC720903:QKD720903 QTY720903:QTZ720903 RDU720903:RDV720903 RNQ720903:RNR720903 RXM720903:RXN720903 SHI720903:SHJ720903 SRE720903:SRF720903 TBA720903:TBB720903 TKW720903:TKX720903 TUS720903:TUT720903 UEO720903:UEP720903 UOK720903:UOL720903 UYG720903:UYH720903 VIC720903:VID720903 VRY720903:VRZ720903 WBU720903:WBV720903 WLQ720903:WLR720903 WVM720903:WVN720903 E786439:F786439 JA786439:JB786439 SW786439:SX786439 ACS786439:ACT786439 AMO786439:AMP786439 AWK786439:AWL786439 BGG786439:BGH786439 BQC786439:BQD786439 BZY786439:BZZ786439 CJU786439:CJV786439 CTQ786439:CTR786439 DDM786439:DDN786439 DNI786439:DNJ786439 DXE786439:DXF786439 EHA786439:EHB786439 EQW786439:EQX786439 FAS786439:FAT786439 FKO786439:FKP786439 FUK786439:FUL786439 GEG786439:GEH786439 GOC786439:GOD786439 GXY786439:GXZ786439 HHU786439:HHV786439 HRQ786439:HRR786439 IBM786439:IBN786439 ILI786439:ILJ786439 IVE786439:IVF786439 JFA786439:JFB786439 JOW786439:JOX786439 JYS786439:JYT786439 KIO786439:KIP786439 KSK786439:KSL786439 LCG786439:LCH786439 LMC786439:LMD786439 LVY786439:LVZ786439 MFU786439:MFV786439 MPQ786439:MPR786439 MZM786439:MZN786439 NJI786439:NJJ786439 NTE786439:NTF786439 ODA786439:ODB786439 OMW786439:OMX786439 OWS786439:OWT786439 PGO786439:PGP786439 PQK786439:PQL786439 QAG786439:QAH786439 QKC786439:QKD786439 QTY786439:QTZ786439 RDU786439:RDV786439 RNQ786439:RNR786439 RXM786439:RXN786439 SHI786439:SHJ786439 SRE786439:SRF786439 TBA786439:TBB786439 TKW786439:TKX786439 TUS786439:TUT786439 UEO786439:UEP786439 UOK786439:UOL786439 UYG786439:UYH786439 VIC786439:VID786439 VRY786439:VRZ786439 WBU786439:WBV786439 WLQ786439:WLR786439 WVM786439:WVN786439 E851975:F851975 JA851975:JB851975 SW851975:SX851975 ACS851975:ACT851975 AMO851975:AMP851975 AWK851975:AWL851975 BGG851975:BGH851975 BQC851975:BQD851975 BZY851975:BZZ851975 CJU851975:CJV851975 CTQ851975:CTR851975 DDM851975:DDN851975 DNI851975:DNJ851975 DXE851975:DXF851975 EHA851975:EHB851975 EQW851975:EQX851975 FAS851975:FAT851975 FKO851975:FKP851975 FUK851975:FUL851975 GEG851975:GEH851975 GOC851975:GOD851975 GXY851975:GXZ851975 HHU851975:HHV851975 HRQ851975:HRR851975 IBM851975:IBN851975 ILI851975:ILJ851975 IVE851975:IVF851975 JFA851975:JFB851975 JOW851975:JOX851975 JYS851975:JYT851975 KIO851975:KIP851975 KSK851975:KSL851975 LCG851975:LCH851975 LMC851975:LMD851975 LVY851975:LVZ851975 MFU851975:MFV851975 MPQ851975:MPR851975 MZM851975:MZN851975 NJI851975:NJJ851975 NTE851975:NTF851975 ODA851975:ODB851975 OMW851975:OMX851975 OWS851975:OWT851975 PGO851975:PGP851975 PQK851975:PQL851975 QAG851975:QAH851975 QKC851975:QKD851975 QTY851975:QTZ851975 RDU851975:RDV851975 RNQ851975:RNR851975 RXM851975:RXN851975 SHI851975:SHJ851975 SRE851975:SRF851975 TBA851975:TBB851975 TKW851975:TKX851975 TUS851975:TUT851975 UEO851975:UEP851975 UOK851975:UOL851975 UYG851975:UYH851975 VIC851975:VID851975 VRY851975:VRZ851975 WBU851975:WBV851975 WLQ851975:WLR851975 WVM851975:WVN851975 E917511:F917511 JA917511:JB917511 SW917511:SX917511 ACS917511:ACT917511 AMO917511:AMP917511 AWK917511:AWL917511 BGG917511:BGH917511 BQC917511:BQD917511 BZY917511:BZZ917511 CJU917511:CJV917511 CTQ917511:CTR917511 DDM917511:DDN917511 DNI917511:DNJ917511 DXE917511:DXF917511 EHA917511:EHB917511 EQW917511:EQX917511 FAS917511:FAT917511 FKO917511:FKP917511 FUK917511:FUL917511 GEG917511:GEH917511 GOC917511:GOD917511 GXY917511:GXZ917511 HHU917511:HHV917511 HRQ917511:HRR917511 IBM917511:IBN917511 ILI917511:ILJ917511 IVE917511:IVF917511 JFA917511:JFB917511 JOW917511:JOX917511 JYS917511:JYT917511 KIO917511:KIP917511 KSK917511:KSL917511 LCG917511:LCH917511 LMC917511:LMD917511 LVY917511:LVZ917511 MFU917511:MFV917511 MPQ917511:MPR917511 MZM917511:MZN917511 NJI917511:NJJ917511 NTE917511:NTF917511 ODA917511:ODB917511 OMW917511:OMX917511 OWS917511:OWT917511 PGO917511:PGP917511 PQK917511:PQL917511 QAG917511:QAH917511 QKC917511:QKD917511 QTY917511:QTZ917511 RDU917511:RDV917511 RNQ917511:RNR917511 RXM917511:RXN917511 SHI917511:SHJ917511 SRE917511:SRF917511 TBA917511:TBB917511 TKW917511:TKX917511 TUS917511:TUT917511 UEO917511:UEP917511 UOK917511:UOL917511 UYG917511:UYH917511 VIC917511:VID917511 VRY917511:VRZ917511 WBU917511:WBV917511 WLQ917511:WLR917511 WVM917511:WVN917511 E983047:F983047 JA983047:JB983047 SW983047:SX983047 ACS983047:ACT983047 AMO983047:AMP983047 AWK983047:AWL983047 BGG983047:BGH983047 BQC983047:BQD983047 BZY983047:BZZ983047 CJU983047:CJV983047 CTQ983047:CTR983047 DDM983047:DDN983047 DNI983047:DNJ983047 DXE983047:DXF983047 EHA983047:EHB983047 EQW983047:EQX983047 FAS983047:FAT983047 FKO983047:FKP983047 FUK983047:FUL983047 GEG983047:GEH983047 GOC983047:GOD983047 GXY983047:GXZ983047 HHU983047:HHV983047 HRQ983047:HRR983047 IBM983047:IBN983047 ILI983047:ILJ983047 IVE983047:IVF983047 JFA983047:JFB983047 JOW983047:JOX983047 JYS983047:JYT983047 KIO983047:KIP983047 KSK983047:KSL983047 LCG983047:LCH983047 LMC983047:LMD983047 LVY983047:LVZ983047 MFU983047:MFV983047 MPQ983047:MPR983047 MZM983047:MZN983047 NJI983047:NJJ983047 NTE983047:NTF983047 ODA983047:ODB983047 OMW983047:OMX983047 OWS983047:OWT983047 PGO983047:PGP983047 PQK983047:PQL983047 QAG983047:QAH983047 QKC983047:QKD983047 QTY983047:QTZ983047 RDU983047:RDV983047 RNQ983047:RNR983047 RXM983047:RXN983047 SHI983047:SHJ983047 SRE983047:SRF983047 TBA983047:TBB983047 TKW983047:TKX983047 TUS983047:TUT983047 UEO983047:UEP983047 UOK983047:UOL983047 UYG983047:UYH983047 VIC983047:VID983047 VRY983047:VRZ983047 WBU983047:WBV983047 WLQ983047:WLR983047 WVM983047:WVN983047" xr:uid="{0AA4B5F1-F728-4D73-B022-197C38F740BF}">
      <formula1>#REF!</formula1>
    </dataValidation>
  </dataValidations>
  <printOptions horizontalCentered="1"/>
  <pageMargins left="0.74803149606299213" right="0.74803149606299213" top="0.98425196850393704" bottom="0.98425196850393704" header="0.51181102362204722" footer="0.51181102362204722"/>
  <pageSetup paperSize="9" orientation="portrait" r:id="rId1"/>
  <headerFooter scaleWithDoc="0" alignWithMargins="0">
    <oddHeader>&amp;L&amp;"-,Regular"&amp;8&amp;F&amp;R&amp;"-,Regular"&amp;8&amp;A
____________________________________________________________________________________________________</oddHeader>
    <oddFooter>&amp;L&amp;"-,Regular"&amp;8____________________________________________________________________________________________
NZ Transport Agency’s Economic evaluation manual 
Effective from Jul 2013</oddFooter>
  </headerFooter>
  <colBreaks count="1" manualBreakCount="1">
    <brk id="7" max="1048575"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143F5-D13A-40A7-BF7E-351291D44934}">
  <sheetPr>
    <pageSetUpPr fitToPage="1"/>
  </sheetPr>
  <dimension ref="A1:S35"/>
  <sheetViews>
    <sheetView zoomScaleNormal="100" workbookViewId="0"/>
  </sheetViews>
  <sheetFormatPr defaultRowHeight="12.75"/>
  <cols>
    <col min="1" max="1" width="3.125" style="191" customWidth="1"/>
    <col min="2" max="2" width="23.75" style="191" customWidth="1"/>
    <col min="3" max="3" width="59.875" style="191" customWidth="1"/>
    <col min="4" max="4" width="7.625" style="191" customWidth="1"/>
    <col min="5" max="5" width="11.625" style="191" customWidth="1"/>
    <col min="6" max="6" width="4.375" style="191" customWidth="1"/>
    <col min="7" max="7" width="24.625" style="191" customWidth="1"/>
    <col min="8" max="8" width="17.875" style="221" customWidth="1"/>
    <col min="9" max="9" width="13.625" style="191" customWidth="1"/>
    <col min="10" max="10" width="3" style="191" customWidth="1"/>
    <col min="11" max="11" width="5.5" style="191" customWidth="1"/>
    <col min="12" max="12" width="5.75" style="191" customWidth="1"/>
    <col min="13" max="13" width="8.375" style="218" customWidth="1"/>
    <col min="14" max="14" width="20" style="191" customWidth="1"/>
    <col min="15" max="256" width="9" style="191"/>
    <col min="257" max="257" width="3.125" style="191" customWidth="1"/>
    <col min="258" max="261" width="15.625" style="191" customWidth="1"/>
    <col min="262" max="262" width="3.125" style="191" customWidth="1"/>
    <col min="263" max="263" width="11.875" style="191" customWidth="1"/>
    <col min="264" max="264" width="3.125" style="191" customWidth="1"/>
    <col min="265" max="265" width="13.625" style="191" customWidth="1"/>
    <col min="266" max="266" width="3" style="191" customWidth="1"/>
    <col min="267" max="267" width="5.5" style="191" customWidth="1"/>
    <col min="268" max="268" width="5.75" style="191" customWidth="1"/>
    <col min="269" max="269" width="8.375" style="191" customWidth="1"/>
    <col min="270" max="270" width="20" style="191" customWidth="1"/>
    <col min="271" max="512" width="9" style="191"/>
    <col min="513" max="513" width="3.125" style="191" customWidth="1"/>
    <col min="514" max="517" width="15.625" style="191" customWidth="1"/>
    <col min="518" max="518" width="3.125" style="191" customWidth="1"/>
    <col min="519" max="519" width="11.875" style="191" customWidth="1"/>
    <col min="520" max="520" width="3.125" style="191" customWidth="1"/>
    <col min="521" max="521" width="13.625" style="191" customWidth="1"/>
    <col min="522" max="522" width="3" style="191" customWidth="1"/>
    <col min="523" max="523" width="5.5" style="191" customWidth="1"/>
    <col min="524" max="524" width="5.75" style="191" customWidth="1"/>
    <col min="525" max="525" width="8.375" style="191" customWidth="1"/>
    <col min="526" max="526" width="20" style="191" customWidth="1"/>
    <col min="527" max="768" width="9" style="191"/>
    <col min="769" max="769" width="3.125" style="191" customWidth="1"/>
    <col min="770" max="773" width="15.625" style="191" customWidth="1"/>
    <col min="774" max="774" width="3.125" style="191" customWidth="1"/>
    <col min="775" max="775" width="11.875" style="191" customWidth="1"/>
    <col min="776" max="776" width="3.125" style="191" customWidth="1"/>
    <col min="777" max="777" width="13.625" style="191" customWidth="1"/>
    <col min="778" max="778" width="3" style="191" customWidth="1"/>
    <col min="779" max="779" width="5.5" style="191" customWidth="1"/>
    <col min="780" max="780" width="5.75" style="191" customWidth="1"/>
    <col min="781" max="781" width="8.375" style="191" customWidth="1"/>
    <col min="782" max="782" width="20" style="191" customWidth="1"/>
    <col min="783" max="1024" width="9" style="191"/>
    <col min="1025" max="1025" width="3.125" style="191" customWidth="1"/>
    <col min="1026" max="1029" width="15.625" style="191" customWidth="1"/>
    <col min="1030" max="1030" width="3.125" style="191" customWidth="1"/>
    <col min="1031" max="1031" width="11.875" style="191" customWidth="1"/>
    <col min="1032" max="1032" width="3.125" style="191" customWidth="1"/>
    <col min="1033" max="1033" width="13.625" style="191" customWidth="1"/>
    <col min="1034" max="1034" width="3" style="191" customWidth="1"/>
    <col min="1035" max="1035" width="5.5" style="191" customWidth="1"/>
    <col min="1036" max="1036" width="5.75" style="191" customWidth="1"/>
    <col min="1037" max="1037" width="8.375" style="191" customWidth="1"/>
    <col min="1038" max="1038" width="20" style="191" customWidth="1"/>
    <col min="1039" max="1280" width="9" style="191"/>
    <col min="1281" max="1281" width="3.125" style="191" customWidth="1"/>
    <col min="1282" max="1285" width="15.625" style="191" customWidth="1"/>
    <col min="1286" max="1286" width="3.125" style="191" customWidth="1"/>
    <col min="1287" max="1287" width="11.875" style="191" customWidth="1"/>
    <col min="1288" max="1288" width="3.125" style="191" customWidth="1"/>
    <col min="1289" max="1289" width="13.625" style="191" customWidth="1"/>
    <col min="1290" max="1290" width="3" style="191" customWidth="1"/>
    <col min="1291" max="1291" width="5.5" style="191" customWidth="1"/>
    <col min="1292" max="1292" width="5.75" style="191" customWidth="1"/>
    <col min="1293" max="1293" width="8.375" style="191" customWidth="1"/>
    <col min="1294" max="1294" width="20" style="191" customWidth="1"/>
    <col min="1295" max="1536" width="9" style="191"/>
    <col min="1537" max="1537" width="3.125" style="191" customWidth="1"/>
    <col min="1538" max="1541" width="15.625" style="191" customWidth="1"/>
    <col min="1542" max="1542" width="3.125" style="191" customWidth="1"/>
    <col min="1543" max="1543" width="11.875" style="191" customWidth="1"/>
    <col min="1544" max="1544" width="3.125" style="191" customWidth="1"/>
    <col min="1545" max="1545" width="13.625" style="191" customWidth="1"/>
    <col min="1546" max="1546" width="3" style="191" customWidth="1"/>
    <col min="1547" max="1547" width="5.5" style="191" customWidth="1"/>
    <col min="1548" max="1548" width="5.75" style="191" customWidth="1"/>
    <col min="1549" max="1549" width="8.375" style="191" customWidth="1"/>
    <col min="1550" max="1550" width="20" style="191" customWidth="1"/>
    <col min="1551" max="1792" width="9" style="191"/>
    <col min="1793" max="1793" width="3.125" style="191" customWidth="1"/>
    <col min="1794" max="1797" width="15.625" style="191" customWidth="1"/>
    <col min="1798" max="1798" width="3.125" style="191" customWidth="1"/>
    <col min="1799" max="1799" width="11.875" style="191" customWidth="1"/>
    <col min="1800" max="1800" width="3.125" style="191" customWidth="1"/>
    <col min="1801" max="1801" width="13.625" style="191" customWidth="1"/>
    <col min="1802" max="1802" width="3" style="191" customWidth="1"/>
    <col min="1803" max="1803" width="5.5" style="191" customWidth="1"/>
    <col min="1804" max="1804" width="5.75" style="191" customWidth="1"/>
    <col min="1805" max="1805" width="8.375" style="191" customWidth="1"/>
    <col min="1806" max="1806" width="20" style="191" customWidth="1"/>
    <col min="1807" max="2048" width="9" style="191"/>
    <col min="2049" max="2049" width="3.125" style="191" customWidth="1"/>
    <col min="2050" max="2053" width="15.625" style="191" customWidth="1"/>
    <col min="2054" max="2054" width="3.125" style="191" customWidth="1"/>
    <col min="2055" max="2055" width="11.875" style="191" customWidth="1"/>
    <col min="2056" max="2056" width="3.125" style="191" customWidth="1"/>
    <col min="2057" max="2057" width="13.625" style="191" customWidth="1"/>
    <col min="2058" max="2058" width="3" style="191" customWidth="1"/>
    <col min="2059" max="2059" width="5.5" style="191" customWidth="1"/>
    <col min="2060" max="2060" width="5.75" style="191" customWidth="1"/>
    <col min="2061" max="2061" width="8.375" style="191" customWidth="1"/>
    <col min="2062" max="2062" width="20" style="191" customWidth="1"/>
    <col min="2063" max="2304" width="9" style="191"/>
    <col min="2305" max="2305" width="3.125" style="191" customWidth="1"/>
    <col min="2306" max="2309" width="15.625" style="191" customWidth="1"/>
    <col min="2310" max="2310" width="3.125" style="191" customWidth="1"/>
    <col min="2311" max="2311" width="11.875" style="191" customWidth="1"/>
    <col min="2312" max="2312" width="3.125" style="191" customWidth="1"/>
    <col min="2313" max="2313" width="13.625" style="191" customWidth="1"/>
    <col min="2314" max="2314" width="3" style="191" customWidth="1"/>
    <col min="2315" max="2315" width="5.5" style="191" customWidth="1"/>
    <col min="2316" max="2316" width="5.75" style="191" customWidth="1"/>
    <col min="2317" max="2317" width="8.375" style="191" customWidth="1"/>
    <col min="2318" max="2318" width="20" style="191" customWidth="1"/>
    <col min="2319" max="2560" width="9" style="191"/>
    <col min="2561" max="2561" width="3.125" style="191" customWidth="1"/>
    <col min="2562" max="2565" width="15.625" style="191" customWidth="1"/>
    <col min="2566" max="2566" width="3.125" style="191" customWidth="1"/>
    <col min="2567" max="2567" width="11.875" style="191" customWidth="1"/>
    <col min="2568" max="2568" width="3.125" style="191" customWidth="1"/>
    <col min="2569" max="2569" width="13.625" style="191" customWidth="1"/>
    <col min="2570" max="2570" width="3" style="191" customWidth="1"/>
    <col min="2571" max="2571" width="5.5" style="191" customWidth="1"/>
    <col min="2572" max="2572" width="5.75" style="191" customWidth="1"/>
    <col min="2573" max="2573" width="8.375" style="191" customWidth="1"/>
    <col min="2574" max="2574" width="20" style="191" customWidth="1"/>
    <col min="2575" max="2816" width="9" style="191"/>
    <col min="2817" max="2817" width="3.125" style="191" customWidth="1"/>
    <col min="2818" max="2821" width="15.625" style="191" customWidth="1"/>
    <col min="2822" max="2822" width="3.125" style="191" customWidth="1"/>
    <col min="2823" max="2823" width="11.875" style="191" customWidth="1"/>
    <col min="2824" max="2824" width="3.125" style="191" customWidth="1"/>
    <col min="2825" max="2825" width="13.625" style="191" customWidth="1"/>
    <col min="2826" max="2826" width="3" style="191" customWidth="1"/>
    <col min="2827" max="2827" width="5.5" style="191" customWidth="1"/>
    <col min="2828" max="2828" width="5.75" style="191" customWidth="1"/>
    <col min="2829" max="2829" width="8.375" style="191" customWidth="1"/>
    <col min="2830" max="2830" width="20" style="191" customWidth="1"/>
    <col min="2831" max="3072" width="9" style="191"/>
    <col min="3073" max="3073" width="3.125" style="191" customWidth="1"/>
    <col min="3074" max="3077" width="15.625" style="191" customWidth="1"/>
    <col min="3078" max="3078" width="3.125" style="191" customWidth="1"/>
    <col min="3079" max="3079" width="11.875" style="191" customWidth="1"/>
    <col min="3080" max="3080" width="3.125" style="191" customWidth="1"/>
    <col min="3081" max="3081" width="13.625" style="191" customWidth="1"/>
    <col min="3082" max="3082" width="3" style="191" customWidth="1"/>
    <col min="3083" max="3083" width="5.5" style="191" customWidth="1"/>
    <col min="3084" max="3084" width="5.75" style="191" customWidth="1"/>
    <col min="3085" max="3085" width="8.375" style="191" customWidth="1"/>
    <col min="3086" max="3086" width="20" style="191" customWidth="1"/>
    <col min="3087" max="3328" width="9" style="191"/>
    <col min="3329" max="3329" width="3.125" style="191" customWidth="1"/>
    <col min="3330" max="3333" width="15.625" style="191" customWidth="1"/>
    <col min="3334" max="3334" width="3.125" style="191" customWidth="1"/>
    <col min="3335" max="3335" width="11.875" style="191" customWidth="1"/>
    <col min="3336" max="3336" width="3.125" style="191" customWidth="1"/>
    <col min="3337" max="3337" width="13.625" style="191" customWidth="1"/>
    <col min="3338" max="3338" width="3" style="191" customWidth="1"/>
    <col min="3339" max="3339" width="5.5" style="191" customWidth="1"/>
    <col min="3340" max="3340" width="5.75" style="191" customWidth="1"/>
    <col min="3341" max="3341" width="8.375" style="191" customWidth="1"/>
    <col min="3342" max="3342" width="20" style="191" customWidth="1"/>
    <col min="3343" max="3584" width="9" style="191"/>
    <col min="3585" max="3585" width="3.125" style="191" customWidth="1"/>
    <col min="3586" max="3589" width="15.625" style="191" customWidth="1"/>
    <col min="3590" max="3590" width="3.125" style="191" customWidth="1"/>
    <col min="3591" max="3591" width="11.875" style="191" customWidth="1"/>
    <col min="3592" max="3592" width="3.125" style="191" customWidth="1"/>
    <col min="3593" max="3593" width="13.625" style="191" customWidth="1"/>
    <col min="3594" max="3594" width="3" style="191" customWidth="1"/>
    <col min="3595" max="3595" width="5.5" style="191" customWidth="1"/>
    <col min="3596" max="3596" width="5.75" style="191" customWidth="1"/>
    <col min="3597" max="3597" width="8.375" style="191" customWidth="1"/>
    <col min="3598" max="3598" width="20" style="191" customWidth="1"/>
    <col min="3599" max="3840" width="9" style="191"/>
    <col min="3841" max="3841" width="3.125" style="191" customWidth="1"/>
    <col min="3842" max="3845" width="15.625" style="191" customWidth="1"/>
    <col min="3846" max="3846" width="3.125" style="191" customWidth="1"/>
    <col min="3847" max="3847" width="11.875" style="191" customWidth="1"/>
    <col min="3848" max="3848" width="3.125" style="191" customWidth="1"/>
    <col min="3849" max="3849" width="13.625" style="191" customWidth="1"/>
    <col min="3850" max="3850" width="3" style="191" customWidth="1"/>
    <col min="3851" max="3851" width="5.5" style="191" customWidth="1"/>
    <col min="3852" max="3852" width="5.75" style="191" customWidth="1"/>
    <col min="3853" max="3853" width="8.375" style="191" customWidth="1"/>
    <col min="3854" max="3854" width="20" style="191" customWidth="1"/>
    <col min="3855" max="4096" width="9" style="191"/>
    <col min="4097" max="4097" width="3.125" style="191" customWidth="1"/>
    <col min="4098" max="4101" width="15.625" style="191" customWidth="1"/>
    <col min="4102" max="4102" width="3.125" style="191" customWidth="1"/>
    <col min="4103" max="4103" width="11.875" style="191" customWidth="1"/>
    <col min="4104" max="4104" width="3.125" style="191" customWidth="1"/>
    <col min="4105" max="4105" width="13.625" style="191" customWidth="1"/>
    <col min="4106" max="4106" width="3" style="191" customWidth="1"/>
    <col min="4107" max="4107" width="5.5" style="191" customWidth="1"/>
    <col min="4108" max="4108" width="5.75" style="191" customWidth="1"/>
    <col min="4109" max="4109" width="8.375" style="191" customWidth="1"/>
    <col min="4110" max="4110" width="20" style="191" customWidth="1"/>
    <col min="4111" max="4352" width="9" style="191"/>
    <col min="4353" max="4353" width="3.125" style="191" customWidth="1"/>
    <col min="4354" max="4357" width="15.625" style="191" customWidth="1"/>
    <col min="4358" max="4358" width="3.125" style="191" customWidth="1"/>
    <col min="4359" max="4359" width="11.875" style="191" customWidth="1"/>
    <col min="4360" max="4360" width="3.125" style="191" customWidth="1"/>
    <col min="4361" max="4361" width="13.625" style="191" customWidth="1"/>
    <col min="4362" max="4362" width="3" style="191" customWidth="1"/>
    <col min="4363" max="4363" width="5.5" style="191" customWidth="1"/>
    <col min="4364" max="4364" width="5.75" style="191" customWidth="1"/>
    <col min="4365" max="4365" width="8.375" style="191" customWidth="1"/>
    <col min="4366" max="4366" width="20" style="191" customWidth="1"/>
    <col min="4367" max="4608" width="9" style="191"/>
    <col min="4609" max="4609" width="3.125" style="191" customWidth="1"/>
    <col min="4610" max="4613" width="15.625" style="191" customWidth="1"/>
    <col min="4614" max="4614" width="3.125" style="191" customWidth="1"/>
    <col min="4615" max="4615" width="11.875" style="191" customWidth="1"/>
    <col min="4616" max="4616" width="3.125" style="191" customWidth="1"/>
    <col min="4617" max="4617" width="13.625" style="191" customWidth="1"/>
    <col min="4618" max="4618" width="3" style="191" customWidth="1"/>
    <col min="4619" max="4619" width="5.5" style="191" customWidth="1"/>
    <col min="4620" max="4620" width="5.75" style="191" customWidth="1"/>
    <col min="4621" max="4621" width="8.375" style="191" customWidth="1"/>
    <col min="4622" max="4622" width="20" style="191" customWidth="1"/>
    <col min="4623" max="4864" width="9" style="191"/>
    <col min="4865" max="4865" width="3.125" style="191" customWidth="1"/>
    <col min="4866" max="4869" width="15.625" style="191" customWidth="1"/>
    <col min="4870" max="4870" width="3.125" style="191" customWidth="1"/>
    <col min="4871" max="4871" width="11.875" style="191" customWidth="1"/>
    <col min="4872" max="4872" width="3.125" style="191" customWidth="1"/>
    <col min="4873" max="4873" width="13.625" style="191" customWidth="1"/>
    <col min="4874" max="4874" width="3" style="191" customWidth="1"/>
    <col min="4875" max="4875" width="5.5" style="191" customWidth="1"/>
    <col min="4876" max="4876" width="5.75" style="191" customWidth="1"/>
    <col min="4877" max="4877" width="8.375" style="191" customWidth="1"/>
    <col min="4878" max="4878" width="20" style="191" customWidth="1"/>
    <col min="4879" max="5120" width="9" style="191"/>
    <col min="5121" max="5121" width="3.125" style="191" customWidth="1"/>
    <col min="5122" max="5125" width="15.625" style="191" customWidth="1"/>
    <col min="5126" max="5126" width="3.125" style="191" customWidth="1"/>
    <col min="5127" max="5127" width="11.875" style="191" customWidth="1"/>
    <col min="5128" max="5128" width="3.125" style="191" customWidth="1"/>
    <col min="5129" max="5129" width="13.625" style="191" customWidth="1"/>
    <col min="5130" max="5130" width="3" style="191" customWidth="1"/>
    <col min="5131" max="5131" width="5.5" style="191" customWidth="1"/>
    <col min="5132" max="5132" width="5.75" style="191" customWidth="1"/>
    <col min="5133" max="5133" width="8.375" style="191" customWidth="1"/>
    <col min="5134" max="5134" width="20" style="191" customWidth="1"/>
    <col min="5135" max="5376" width="9" style="191"/>
    <col min="5377" max="5377" width="3.125" style="191" customWidth="1"/>
    <col min="5378" max="5381" width="15.625" style="191" customWidth="1"/>
    <col min="5382" max="5382" width="3.125" style="191" customWidth="1"/>
    <col min="5383" max="5383" width="11.875" style="191" customWidth="1"/>
    <col min="5384" max="5384" width="3.125" style="191" customWidth="1"/>
    <col min="5385" max="5385" width="13.625" style="191" customWidth="1"/>
    <col min="5386" max="5386" width="3" style="191" customWidth="1"/>
    <col min="5387" max="5387" width="5.5" style="191" customWidth="1"/>
    <col min="5388" max="5388" width="5.75" style="191" customWidth="1"/>
    <col min="5389" max="5389" width="8.375" style="191" customWidth="1"/>
    <col min="5390" max="5390" width="20" style="191" customWidth="1"/>
    <col min="5391" max="5632" width="9" style="191"/>
    <col min="5633" max="5633" width="3.125" style="191" customWidth="1"/>
    <col min="5634" max="5637" width="15.625" style="191" customWidth="1"/>
    <col min="5638" max="5638" width="3.125" style="191" customWidth="1"/>
    <col min="5639" max="5639" width="11.875" style="191" customWidth="1"/>
    <col min="5640" max="5640" width="3.125" style="191" customWidth="1"/>
    <col min="5641" max="5641" width="13.625" style="191" customWidth="1"/>
    <col min="5642" max="5642" width="3" style="191" customWidth="1"/>
    <col min="5643" max="5643" width="5.5" style="191" customWidth="1"/>
    <col min="5644" max="5644" width="5.75" style="191" customWidth="1"/>
    <col min="5645" max="5645" width="8.375" style="191" customWidth="1"/>
    <col min="5646" max="5646" width="20" style="191" customWidth="1"/>
    <col min="5647" max="5888" width="9" style="191"/>
    <col min="5889" max="5889" width="3.125" style="191" customWidth="1"/>
    <col min="5890" max="5893" width="15.625" style="191" customWidth="1"/>
    <col min="5894" max="5894" width="3.125" style="191" customWidth="1"/>
    <col min="5895" max="5895" width="11.875" style="191" customWidth="1"/>
    <col min="5896" max="5896" width="3.125" style="191" customWidth="1"/>
    <col min="5897" max="5897" width="13.625" style="191" customWidth="1"/>
    <col min="5898" max="5898" width="3" style="191" customWidth="1"/>
    <col min="5899" max="5899" width="5.5" style="191" customWidth="1"/>
    <col min="5900" max="5900" width="5.75" style="191" customWidth="1"/>
    <col min="5901" max="5901" width="8.375" style="191" customWidth="1"/>
    <col min="5902" max="5902" width="20" style="191" customWidth="1"/>
    <col min="5903" max="6144" width="9" style="191"/>
    <col min="6145" max="6145" width="3.125" style="191" customWidth="1"/>
    <col min="6146" max="6149" width="15.625" style="191" customWidth="1"/>
    <col min="6150" max="6150" width="3.125" style="191" customWidth="1"/>
    <col min="6151" max="6151" width="11.875" style="191" customWidth="1"/>
    <col min="6152" max="6152" width="3.125" style="191" customWidth="1"/>
    <col min="6153" max="6153" width="13.625" style="191" customWidth="1"/>
    <col min="6154" max="6154" width="3" style="191" customWidth="1"/>
    <col min="6155" max="6155" width="5.5" style="191" customWidth="1"/>
    <col min="6156" max="6156" width="5.75" style="191" customWidth="1"/>
    <col min="6157" max="6157" width="8.375" style="191" customWidth="1"/>
    <col min="6158" max="6158" width="20" style="191" customWidth="1"/>
    <col min="6159" max="6400" width="9" style="191"/>
    <col min="6401" max="6401" width="3.125" style="191" customWidth="1"/>
    <col min="6402" max="6405" width="15.625" style="191" customWidth="1"/>
    <col min="6406" max="6406" width="3.125" style="191" customWidth="1"/>
    <col min="6407" max="6407" width="11.875" style="191" customWidth="1"/>
    <col min="6408" max="6408" width="3.125" style="191" customWidth="1"/>
    <col min="6409" max="6409" width="13.625" style="191" customWidth="1"/>
    <col min="6410" max="6410" width="3" style="191" customWidth="1"/>
    <col min="6411" max="6411" width="5.5" style="191" customWidth="1"/>
    <col min="6412" max="6412" width="5.75" style="191" customWidth="1"/>
    <col min="6413" max="6413" width="8.375" style="191" customWidth="1"/>
    <col min="6414" max="6414" width="20" style="191" customWidth="1"/>
    <col min="6415" max="6656" width="9" style="191"/>
    <col min="6657" max="6657" width="3.125" style="191" customWidth="1"/>
    <col min="6658" max="6661" width="15.625" style="191" customWidth="1"/>
    <col min="6662" max="6662" width="3.125" style="191" customWidth="1"/>
    <col min="6663" max="6663" width="11.875" style="191" customWidth="1"/>
    <col min="6664" max="6664" width="3.125" style="191" customWidth="1"/>
    <col min="6665" max="6665" width="13.625" style="191" customWidth="1"/>
    <col min="6666" max="6666" width="3" style="191" customWidth="1"/>
    <col min="6667" max="6667" width="5.5" style="191" customWidth="1"/>
    <col min="6668" max="6668" width="5.75" style="191" customWidth="1"/>
    <col min="6669" max="6669" width="8.375" style="191" customWidth="1"/>
    <col min="6670" max="6670" width="20" style="191" customWidth="1"/>
    <col min="6671" max="6912" width="9" style="191"/>
    <col min="6913" max="6913" width="3.125" style="191" customWidth="1"/>
    <col min="6914" max="6917" width="15.625" style="191" customWidth="1"/>
    <col min="6918" max="6918" width="3.125" style="191" customWidth="1"/>
    <col min="6919" max="6919" width="11.875" style="191" customWidth="1"/>
    <col min="6920" max="6920" width="3.125" style="191" customWidth="1"/>
    <col min="6921" max="6921" width="13.625" style="191" customWidth="1"/>
    <col min="6922" max="6922" width="3" style="191" customWidth="1"/>
    <col min="6923" max="6923" width="5.5" style="191" customWidth="1"/>
    <col min="6924" max="6924" width="5.75" style="191" customWidth="1"/>
    <col min="6925" max="6925" width="8.375" style="191" customWidth="1"/>
    <col min="6926" max="6926" width="20" style="191" customWidth="1"/>
    <col min="6927" max="7168" width="9" style="191"/>
    <col min="7169" max="7169" width="3.125" style="191" customWidth="1"/>
    <col min="7170" max="7173" width="15.625" style="191" customWidth="1"/>
    <col min="7174" max="7174" width="3.125" style="191" customWidth="1"/>
    <col min="7175" max="7175" width="11.875" style="191" customWidth="1"/>
    <col min="7176" max="7176" width="3.125" style="191" customWidth="1"/>
    <col min="7177" max="7177" width="13.625" style="191" customWidth="1"/>
    <col min="7178" max="7178" width="3" style="191" customWidth="1"/>
    <col min="7179" max="7179" width="5.5" style="191" customWidth="1"/>
    <col min="7180" max="7180" width="5.75" style="191" customWidth="1"/>
    <col min="7181" max="7181" width="8.375" style="191" customWidth="1"/>
    <col min="7182" max="7182" width="20" style="191" customWidth="1"/>
    <col min="7183" max="7424" width="9" style="191"/>
    <col min="7425" max="7425" width="3.125" style="191" customWidth="1"/>
    <col min="7426" max="7429" width="15.625" style="191" customWidth="1"/>
    <col min="7430" max="7430" width="3.125" style="191" customWidth="1"/>
    <col min="7431" max="7431" width="11.875" style="191" customWidth="1"/>
    <col min="7432" max="7432" width="3.125" style="191" customWidth="1"/>
    <col min="7433" max="7433" width="13.625" style="191" customWidth="1"/>
    <col min="7434" max="7434" width="3" style="191" customWidth="1"/>
    <col min="7435" max="7435" width="5.5" style="191" customWidth="1"/>
    <col min="7436" max="7436" width="5.75" style="191" customWidth="1"/>
    <col min="7437" max="7437" width="8.375" style="191" customWidth="1"/>
    <col min="7438" max="7438" width="20" style="191" customWidth="1"/>
    <col min="7439" max="7680" width="9" style="191"/>
    <col min="7681" max="7681" width="3.125" style="191" customWidth="1"/>
    <col min="7682" max="7685" width="15.625" style="191" customWidth="1"/>
    <col min="7686" max="7686" width="3.125" style="191" customWidth="1"/>
    <col min="7687" max="7687" width="11.875" style="191" customWidth="1"/>
    <col min="7688" max="7688" width="3.125" style="191" customWidth="1"/>
    <col min="7689" max="7689" width="13.625" style="191" customWidth="1"/>
    <col min="7690" max="7690" width="3" style="191" customWidth="1"/>
    <col min="7691" max="7691" width="5.5" style="191" customWidth="1"/>
    <col min="7692" max="7692" width="5.75" style="191" customWidth="1"/>
    <col min="7693" max="7693" width="8.375" style="191" customWidth="1"/>
    <col min="7694" max="7694" width="20" style="191" customWidth="1"/>
    <col min="7695" max="7936" width="9" style="191"/>
    <col min="7937" max="7937" width="3.125" style="191" customWidth="1"/>
    <col min="7938" max="7941" width="15.625" style="191" customWidth="1"/>
    <col min="7942" max="7942" width="3.125" style="191" customWidth="1"/>
    <col min="7943" max="7943" width="11.875" style="191" customWidth="1"/>
    <col min="7944" max="7944" width="3.125" style="191" customWidth="1"/>
    <col min="7945" max="7945" width="13.625" style="191" customWidth="1"/>
    <col min="7946" max="7946" width="3" style="191" customWidth="1"/>
    <col min="7947" max="7947" width="5.5" style="191" customWidth="1"/>
    <col min="7948" max="7948" width="5.75" style="191" customWidth="1"/>
    <col min="7949" max="7949" width="8.375" style="191" customWidth="1"/>
    <col min="7950" max="7950" width="20" style="191" customWidth="1"/>
    <col min="7951" max="8192" width="9" style="191"/>
    <col min="8193" max="8193" width="3.125" style="191" customWidth="1"/>
    <col min="8194" max="8197" width="15.625" style="191" customWidth="1"/>
    <col min="8198" max="8198" width="3.125" style="191" customWidth="1"/>
    <col min="8199" max="8199" width="11.875" style="191" customWidth="1"/>
    <col min="8200" max="8200" width="3.125" style="191" customWidth="1"/>
    <col min="8201" max="8201" width="13.625" style="191" customWidth="1"/>
    <col min="8202" max="8202" width="3" style="191" customWidth="1"/>
    <col min="8203" max="8203" width="5.5" style="191" customWidth="1"/>
    <col min="8204" max="8204" width="5.75" style="191" customWidth="1"/>
    <col min="8205" max="8205" width="8.375" style="191" customWidth="1"/>
    <col min="8206" max="8206" width="20" style="191" customWidth="1"/>
    <col min="8207" max="8448" width="9" style="191"/>
    <col min="8449" max="8449" width="3.125" style="191" customWidth="1"/>
    <col min="8450" max="8453" width="15.625" style="191" customWidth="1"/>
    <col min="8454" max="8454" width="3.125" style="191" customWidth="1"/>
    <col min="8455" max="8455" width="11.875" style="191" customWidth="1"/>
    <col min="8456" max="8456" width="3.125" style="191" customWidth="1"/>
    <col min="8457" max="8457" width="13.625" style="191" customWidth="1"/>
    <col min="8458" max="8458" width="3" style="191" customWidth="1"/>
    <col min="8459" max="8459" width="5.5" style="191" customWidth="1"/>
    <col min="8460" max="8460" width="5.75" style="191" customWidth="1"/>
    <col min="8461" max="8461" width="8.375" style="191" customWidth="1"/>
    <col min="8462" max="8462" width="20" style="191" customWidth="1"/>
    <col min="8463" max="8704" width="9" style="191"/>
    <col min="8705" max="8705" width="3.125" style="191" customWidth="1"/>
    <col min="8706" max="8709" width="15.625" style="191" customWidth="1"/>
    <col min="8710" max="8710" width="3.125" style="191" customWidth="1"/>
    <col min="8711" max="8711" width="11.875" style="191" customWidth="1"/>
    <col min="8712" max="8712" width="3.125" style="191" customWidth="1"/>
    <col min="8713" max="8713" width="13.625" style="191" customWidth="1"/>
    <col min="8714" max="8714" width="3" style="191" customWidth="1"/>
    <col min="8715" max="8715" width="5.5" style="191" customWidth="1"/>
    <col min="8716" max="8716" width="5.75" style="191" customWidth="1"/>
    <col min="8717" max="8717" width="8.375" style="191" customWidth="1"/>
    <col min="8718" max="8718" width="20" style="191" customWidth="1"/>
    <col min="8719" max="8960" width="9" style="191"/>
    <col min="8961" max="8961" width="3.125" style="191" customWidth="1"/>
    <col min="8962" max="8965" width="15.625" style="191" customWidth="1"/>
    <col min="8966" max="8966" width="3.125" style="191" customWidth="1"/>
    <col min="8967" max="8967" width="11.875" style="191" customWidth="1"/>
    <col min="8968" max="8968" width="3.125" style="191" customWidth="1"/>
    <col min="8969" max="8969" width="13.625" style="191" customWidth="1"/>
    <col min="8970" max="8970" width="3" style="191" customWidth="1"/>
    <col min="8971" max="8971" width="5.5" style="191" customWidth="1"/>
    <col min="8972" max="8972" width="5.75" style="191" customWidth="1"/>
    <col min="8973" max="8973" width="8.375" style="191" customWidth="1"/>
    <col min="8974" max="8974" width="20" style="191" customWidth="1"/>
    <col min="8975" max="9216" width="9" style="191"/>
    <col min="9217" max="9217" width="3.125" style="191" customWidth="1"/>
    <col min="9218" max="9221" width="15.625" style="191" customWidth="1"/>
    <col min="9222" max="9222" width="3.125" style="191" customWidth="1"/>
    <col min="9223" max="9223" width="11.875" style="191" customWidth="1"/>
    <col min="9224" max="9224" width="3.125" style="191" customWidth="1"/>
    <col min="9225" max="9225" width="13.625" style="191" customWidth="1"/>
    <col min="9226" max="9226" width="3" style="191" customWidth="1"/>
    <col min="9227" max="9227" width="5.5" style="191" customWidth="1"/>
    <col min="9228" max="9228" width="5.75" style="191" customWidth="1"/>
    <col min="9229" max="9229" width="8.375" style="191" customWidth="1"/>
    <col min="9230" max="9230" width="20" style="191" customWidth="1"/>
    <col min="9231" max="9472" width="9" style="191"/>
    <col min="9473" max="9473" width="3.125" style="191" customWidth="1"/>
    <col min="9474" max="9477" width="15.625" style="191" customWidth="1"/>
    <col min="9478" max="9478" width="3.125" style="191" customWidth="1"/>
    <col min="9479" max="9479" width="11.875" style="191" customWidth="1"/>
    <col min="9480" max="9480" width="3.125" style="191" customWidth="1"/>
    <col min="9481" max="9481" width="13.625" style="191" customWidth="1"/>
    <col min="9482" max="9482" width="3" style="191" customWidth="1"/>
    <col min="9483" max="9483" width="5.5" style="191" customWidth="1"/>
    <col min="9484" max="9484" width="5.75" style="191" customWidth="1"/>
    <col min="9485" max="9485" width="8.375" style="191" customWidth="1"/>
    <col min="9486" max="9486" width="20" style="191" customWidth="1"/>
    <col min="9487" max="9728" width="9" style="191"/>
    <col min="9729" max="9729" width="3.125" style="191" customWidth="1"/>
    <col min="9730" max="9733" width="15.625" style="191" customWidth="1"/>
    <col min="9734" max="9734" width="3.125" style="191" customWidth="1"/>
    <col min="9735" max="9735" width="11.875" style="191" customWidth="1"/>
    <col min="9736" max="9736" width="3.125" style="191" customWidth="1"/>
    <col min="9737" max="9737" width="13.625" style="191" customWidth="1"/>
    <col min="9738" max="9738" width="3" style="191" customWidth="1"/>
    <col min="9739" max="9739" width="5.5" style="191" customWidth="1"/>
    <col min="9740" max="9740" width="5.75" style="191" customWidth="1"/>
    <col min="9741" max="9741" width="8.375" style="191" customWidth="1"/>
    <col min="9742" max="9742" width="20" style="191" customWidth="1"/>
    <col min="9743" max="9984" width="9" style="191"/>
    <col min="9985" max="9985" width="3.125" style="191" customWidth="1"/>
    <col min="9986" max="9989" width="15.625" style="191" customWidth="1"/>
    <col min="9990" max="9990" width="3.125" style="191" customWidth="1"/>
    <col min="9991" max="9991" width="11.875" style="191" customWidth="1"/>
    <col min="9992" max="9992" width="3.125" style="191" customWidth="1"/>
    <col min="9993" max="9993" width="13.625" style="191" customWidth="1"/>
    <col min="9994" max="9994" width="3" style="191" customWidth="1"/>
    <col min="9995" max="9995" width="5.5" style="191" customWidth="1"/>
    <col min="9996" max="9996" width="5.75" style="191" customWidth="1"/>
    <col min="9997" max="9997" width="8.375" style="191" customWidth="1"/>
    <col min="9998" max="9998" width="20" style="191" customWidth="1"/>
    <col min="9999" max="10240" width="9" style="191"/>
    <col min="10241" max="10241" width="3.125" style="191" customWidth="1"/>
    <col min="10242" max="10245" width="15.625" style="191" customWidth="1"/>
    <col min="10246" max="10246" width="3.125" style="191" customWidth="1"/>
    <col min="10247" max="10247" width="11.875" style="191" customWidth="1"/>
    <col min="10248" max="10248" width="3.125" style="191" customWidth="1"/>
    <col min="10249" max="10249" width="13.625" style="191" customWidth="1"/>
    <col min="10250" max="10250" width="3" style="191" customWidth="1"/>
    <col min="10251" max="10251" width="5.5" style="191" customWidth="1"/>
    <col min="10252" max="10252" width="5.75" style="191" customWidth="1"/>
    <col min="10253" max="10253" width="8.375" style="191" customWidth="1"/>
    <col min="10254" max="10254" width="20" style="191" customWidth="1"/>
    <col min="10255" max="10496" width="9" style="191"/>
    <col min="10497" max="10497" width="3.125" style="191" customWidth="1"/>
    <col min="10498" max="10501" width="15.625" style="191" customWidth="1"/>
    <col min="10502" max="10502" width="3.125" style="191" customWidth="1"/>
    <col min="10503" max="10503" width="11.875" style="191" customWidth="1"/>
    <col min="10504" max="10504" width="3.125" style="191" customWidth="1"/>
    <col min="10505" max="10505" width="13.625" style="191" customWidth="1"/>
    <col min="10506" max="10506" width="3" style="191" customWidth="1"/>
    <col min="10507" max="10507" width="5.5" style="191" customWidth="1"/>
    <col min="10508" max="10508" width="5.75" style="191" customWidth="1"/>
    <col min="10509" max="10509" width="8.375" style="191" customWidth="1"/>
    <col min="10510" max="10510" width="20" style="191" customWidth="1"/>
    <col min="10511" max="10752" width="9" style="191"/>
    <col min="10753" max="10753" width="3.125" style="191" customWidth="1"/>
    <col min="10754" max="10757" width="15.625" style="191" customWidth="1"/>
    <col min="10758" max="10758" width="3.125" style="191" customWidth="1"/>
    <col min="10759" max="10759" width="11.875" style="191" customWidth="1"/>
    <col min="10760" max="10760" width="3.125" style="191" customWidth="1"/>
    <col min="10761" max="10761" width="13.625" style="191" customWidth="1"/>
    <col min="10762" max="10762" width="3" style="191" customWidth="1"/>
    <col min="10763" max="10763" width="5.5" style="191" customWidth="1"/>
    <col min="10764" max="10764" width="5.75" style="191" customWidth="1"/>
    <col min="10765" max="10765" width="8.375" style="191" customWidth="1"/>
    <col min="10766" max="10766" width="20" style="191" customWidth="1"/>
    <col min="10767" max="11008" width="9" style="191"/>
    <col min="11009" max="11009" width="3.125" style="191" customWidth="1"/>
    <col min="11010" max="11013" width="15.625" style="191" customWidth="1"/>
    <col min="11014" max="11014" width="3.125" style="191" customWidth="1"/>
    <col min="11015" max="11015" width="11.875" style="191" customWidth="1"/>
    <col min="11016" max="11016" width="3.125" style="191" customWidth="1"/>
    <col min="11017" max="11017" width="13.625" style="191" customWidth="1"/>
    <col min="11018" max="11018" width="3" style="191" customWidth="1"/>
    <col min="11019" max="11019" width="5.5" style="191" customWidth="1"/>
    <col min="11020" max="11020" width="5.75" style="191" customWidth="1"/>
    <col min="11021" max="11021" width="8.375" style="191" customWidth="1"/>
    <col min="11022" max="11022" width="20" style="191" customWidth="1"/>
    <col min="11023" max="11264" width="9" style="191"/>
    <col min="11265" max="11265" width="3.125" style="191" customWidth="1"/>
    <col min="11266" max="11269" width="15.625" style="191" customWidth="1"/>
    <col min="11270" max="11270" width="3.125" style="191" customWidth="1"/>
    <col min="11271" max="11271" width="11.875" style="191" customWidth="1"/>
    <col min="11272" max="11272" width="3.125" style="191" customWidth="1"/>
    <col min="11273" max="11273" width="13.625" style="191" customWidth="1"/>
    <col min="11274" max="11274" width="3" style="191" customWidth="1"/>
    <col min="11275" max="11275" width="5.5" style="191" customWidth="1"/>
    <col min="11276" max="11276" width="5.75" style="191" customWidth="1"/>
    <col min="11277" max="11277" width="8.375" style="191" customWidth="1"/>
    <col min="11278" max="11278" width="20" style="191" customWidth="1"/>
    <col min="11279" max="11520" width="9" style="191"/>
    <col min="11521" max="11521" width="3.125" style="191" customWidth="1"/>
    <col min="11522" max="11525" width="15.625" style="191" customWidth="1"/>
    <col min="11526" max="11526" width="3.125" style="191" customWidth="1"/>
    <col min="11527" max="11527" width="11.875" style="191" customWidth="1"/>
    <col min="11528" max="11528" width="3.125" style="191" customWidth="1"/>
    <col min="11529" max="11529" width="13.625" style="191" customWidth="1"/>
    <col min="11530" max="11530" width="3" style="191" customWidth="1"/>
    <col min="11531" max="11531" width="5.5" style="191" customWidth="1"/>
    <col min="11532" max="11532" width="5.75" style="191" customWidth="1"/>
    <col min="11533" max="11533" width="8.375" style="191" customWidth="1"/>
    <col min="11534" max="11534" width="20" style="191" customWidth="1"/>
    <col min="11535" max="11776" width="9" style="191"/>
    <col min="11777" max="11777" width="3.125" style="191" customWidth="1"/>
    <col min="11778" max="11781" width="15.625" style="191" customWidth="1"/>
    <col min="11782" max="11782" width="3.125" style="191" customWidth="1"/>
    <col min="11783" max="11783" width="11.875" style="191" customWidth="1"/>
    <col min="11784" max="11784" width="3.125" style="191" customWidth="1"/>
    <col min="11785" max="11785" width="13.625" style="191" customWidth="1"/>
    <col min="11786" max="11786" width="3" style="191" customWidth="1"/>
    <col min="11787" max="11787" width="5.5" style="191" customWidth="1"/>
    <col min="11788" max="11788" width="5.75" style="191" customWidth="1"/>
    <col min="11789" max="11789" width="8.375" style="191" customWidth="1"/>
    <col min="11790" max="11790" width="20" style="191" customWidth="1"/>
    <col min="11791" max="12032" width="9" style="191"/>
    <col min="12033" max="12033" width="3.125" style="191" customWidth="1"/>
    <col min="12034" max="12037" width="15.625" style="191" customWidth="1"/>
    <col min="12038" max="12038" width="3.125" style="191" customWidth="1"/>
    <col min="12039" max="12039" width="11.875" style="191" customWidth="1"/>
    <col min="12040" max="12040" width="3.125" style="191" customWidth="1"/>
    <col min="12041" max="12041" width="13.625" style="191" customWidth="1"/>
    <col min="12042" max="12042" width="3" style="191" customWidth="1"/>
    <col min="12043" max="12043" width="5.5" style="191" customWidth="1"/>
    <col min="12044" max="12044" width="5.75" style="191" customWidth="1"/>
    <col min="12045" max="12045" width="8.375" style="191" customWidth="1"/>
    <col min="12046" max="12046" width="20" style="191" customWidth="1"/>
    <col min="12047" max="12288" width="9" style="191"/>
    <col min="12289" max="12289" width="3.125" style="191" customWidth="1"/>
    <col min="12290" max="12293" width="15.625" style="191" customWidth="1"/>
    <col min="12294" max="12294" width="3.125" style="191" customWidth="1"/>
    <col min="12295" max="12295" width="11.875" style="191" customWidth="1"/>
    <col min="12296" max="12296" width="3.125" style="191" customWidth="1"/>
    <col min="12297" max="12297" width="13.625" style="191" customWidth="1"/>
    <col min="12298" max="12298" width="3" style="191" customWidth="1"/>
    <col min="12299" max="12299" width="5.5" style="191" customWidth="1"/>
    <col min="12300" max="12300" width="5.75" style="191" customWidth="1"/>
    <col min="12301" max="12301" width="8.375" style="191" customWidth="1"/>
    <col min="12302" max="12302" width="20" style="191" customWidth="1"/>
    <col min="12303" max="12544" width="9" style="191"/>
    <col min="12545" max="12545" width="3.125" style="191" customWidth="1"/>
    <col min="12546" max="12549" width="15.625" style="191" customWidth="1"/>
    <col min="12550" max="12550" width="3.125" style="191" customWidth="1"/>
    <col min="12551" max="12551" width="11.875" style="191" customWidth="1"/>
    <col min="12552" max="12552" width="3.125" style="191" customWidth="1"/>
    <col min="12553" max="12553" width="13.625" style="191" customWidth="1"/>
    <col min="12554" max="12554" width="3" style="191" customWidth="1"/>
    <col min="12555" max="12555" width="5.5" style="191" customWidth="1"/>
    <col min="12556" max="12556" width="5.75" style="191" customWidth="1"/>
    <col min="12557" max="12557" width="8.375" style="191" customWidth="1"/>
    <col min="12558" max="12558" width="20" style="191" customWidth="1"/>
    <col min="12559" max="12800" width="9" style="191"/>
    <col min="12801" max="12801" width="3.125" style="191" customWidth="1"/>
    <col min="12802" max="12805" width="15.625" style="191" customWidth="1"/>
    <col min="12806" max="12806" width="3.125" style="191" customWidth="1"/>
    <col min="12807" max="12807" width="11.875" style="191" customWidth="1"/>
    <col min="12808" max="12808" width="3.125" style="191" customWidth="1"/>
    <col min="12809" max="12809" width="13.625" style="191" customWidth="1"/>
    <col min="12810" max="12810" width="3" style="191" customWidth="1"/>
    <col min="12811" max="12811" width="5.5" style="191" customWidth="1"/>
    <col min="12812" max="12812" width="5.75" style="191" customWidth="1"/>
    <col min="12813" max="12813" width="8.375" style="191" customWidth="1"/>
    <col min="12814" max="12814" width="20" style="191" customWidth="1"/>
    <col min="12815" max="13056" width="9" style="191"/>
    <col min="13057" max="13057" width="3.125" style="191" customWidth="1"/>
    <col min="13058" max="13061" width="15.625" style="191" customWidth="1"/>
    <col min="13062" max="13062" width="3.125" style="191" customWidth="1"/>
    <col min="13063" max="13063" width="11.875" style="191" customWidth="1"/>
    <col min="13064" max="13064" width="3.125" style="191" customWidth="1"/>
    <col min="13065" max="13065" width="13.625" style="191" customWidth="1"/>
    <col min="13066" max="13066" width="3" style="191" customWidth="1"/>
    <col min="13067" max="13067" width="5.5" style="191" customWidth="1"/>
    <col min="13068" max="13068" width="5.75" style="191" customWidth="1"/>
    <col min="13069" max="13069" width="8.375" style="191" customWidth="1"/>
    <col min="13070" max="13070" width="20" style="191" customWidth="1"/>
    <col min="13071" max="13312" width="9" style="191"/>
    <col min="13313" max="13313" width="3.125" style="191" customWidth="1"/>
    <col min="13314" max="13317" width="15.625" style="191" customWidth="1"/>
    <col min="13318" max="13318" width="3.125" style="191" customWidth="1"/>
    <col min="13319" max="13319" width="11.875" style="191" customWidth="1"/>
    <col min="13320" max="13320" width="3.125" style="191" customWidth="1"/>
    <col min="13321" max="13321" width="13.625" style="191" customWidth="1"/>
    <col min="13322" max="13322" width="3" style="191" customWidth="1"/>
    <col min="13323" max="13323" width="5.5" style="191" customWidth="1"/>
    <col min="13324" max="13324" width="5.75" style="191" customWidth="1"/>
    <col min="13325" max="13325" width="8.375" style="191" customWidth="1"/>
    <col min="13326" max="13326" width="20" style="191" customWidth="1"/>
    <col min="13327" max="13568" width="9" style="191"/>
    <col min="13569" max="13569" width="3.125" style="191" customWidth="1"/>
    <col min="13570" max="13573" width="15.625" style="191" customWidth="1"/>
    <col min="13574" max="13574" width="3.125" style="191" customWidth="1"/>
    <col min="13575" max="13575" width="11.875" style="191" customWidth="1"/>
    <col min="13576" max="13576" width="3.125" style="191" customWidth="1"/>
    <col min="13577" max="13577" width="13.625" style="191" customWidth="1"/>
    <col min="13578" max="13578" width="3" style="191" customWidth="1"/>
    <col min="13579" max="13579" width="5.5" style="191" customWidth="1"/>
    <col min="13580" max="13580" width="5.75" style="191" customWidth="1"/>
    <col min="13581" max="13581" width="8.375" style="191" customWidth="1"/>
    <col min="13582" max="13582" width="20" style="191" customWidth="1"/>
    <col min="13583" max="13824" width="9" style="191"/>
    <col min="13825" max="13825" width="3.125" style="191" customWidth="1"/>
    <col min="13826" max="13829" width="15.625" style="191" customWidth="1"/>
    <col min="13830" max="13830" width="3.125" style="191" customWidth="1"/>
    <col min="13831" max="13831" width="11.875" style="191" customWidth="1"/>
    <col min="13832" max="13832" width="3.125" style="191" customWidth="1"/>
    <col min="13833" max="13833" width="13.625" style="191" customWidth="1"/>
    <col min="13834" max="13834" width="3" style="191" customWidth="1"/>
    <col min="13835" max="13835" width="5.5" style="191" customWidth="1"/>
    <col min="13836" max="13836" width="5.75" style="191" customWidth="1"/>
    <col min="13837" max="13837" width="8.375" style="191" customWidth="1"/>
    <col min="13838" max="13838" width="20" style="191" customWidth="1"/>
    <col min="13839" max="14080" width="9" style="191"/>
    <col min="14081" max="14081" width="3.125" style="191" customWidth="1"/>
    <col min="14082" max="14085" width="15.625" style="191" customWidth="1"/>
    <col min="14086" max="14086" width="3.125" style="191" customWidth="1"/>
    <col min="14087" max="14087" width="11.875" style="191" customWidth="1"/>
    <col min="14088" max="14088" width="3.125" style="191" customWidth="1"/>
    <col min="14089" max="14089" width="13.625" style="191" customWidth="1"/>
    <col min="14090" max="14090" width="3" style="191" customWidth="1"/>
    <col min="14091" max="14091" width="5.5" style="191" customWidth="1"/>
    <col min="14092" max="14092" width="5.75" style="191" customWidth="1"/>
    <col min="14093" max="14093" width="8.375" style="191" customWidth="1"/>
    <col min="14094" max="14094" width="20" style="191" customWidth="1"/>
    <col min="14095" max="14336" width="9" style="191"/>
    <col min="14337" max="14337" width="3.125" style="191" customWidth="1"/>
    <col min="14338" max="14341" width="15.625" style="191" customWidth="1"/>
    <col min="14342" max="14342" width="3.125" style="191" customWidth="1"/>
    <col min="14343" max="14343" width="11.875" style="191" customWidth="1"/>
    <col min="14344" max="14344" width="3.125" style="191" customWidth="1"/>
    <col min="14345" max="14345" width="13.625" style="191" customWidth="1"/>
    <col min="14346" max="14346" width="3" style="191" customWidth="1"/>
    <col min="14347" max="14347" width="5.5" style="191" customWidth="1"/>
    <col min="14348" max="14348" width="5.75" style="191" customWidth="1"/>
    <col min="14349" max="14349" width="8.375" style="191" customWidth="1"/>
    <col min="14350" max="14350" width="20" style="191" customWidth="1"/>
    <col min="14351" max="14592" width="9" style="191"/>
    <col min="14593" max="14593" width="3.125" style="191" customWidth="1"/>
    <col min="14594" max="14597" width="15.625" style="191" customWidth="1"/>
    <col min="14598" max="14598" width="3.125" style="191" customWidth="1"/>
    <col min="14599" max="14599" width="11.875" style="191" customWidth="1"/>
    <col min="14600" max="14600" width="3.125" style="191" customWidth="1"/>
    <col min="14601" max="14601" width="13.625" style="191" customWidth="1"/>
    <col min="14602" max="14602" width="3" style="191" customWidth="1"/>
    <col min="14603" max="14603" width="5.5" style="191" customWidth="1"/>
    <col min="14604" max="14604" width="5.75" style="191" customWidth="1"/>
    <col min="14605" max="14605" width="8.375" style="191" customWidth="1"/>
    <col min="14606" max="14606" width="20" style="191" customWidth="1"/>
    <col min="14607" max="14848" width="9" style="191"/>
    <col min="14849" max="14849" width="3.125" style="191" customWidth="1"/>
    <col min="14850" max="14853" width="15.625" style="191" customWidth="1"/>
    <col min="14854" max="14854" width="3.125" style="191" customWidth="1"/>
    <col min="14855" max="14855" width="11.875" style="191" customWidth="1"/>
    <col min="14856" max="14856" width="3.125" style="191" customWidth="1"/>
    <col min="14857" max="14857" width="13.625" style="191" customWidth="1"/>
    <col min="14858" max="14858" width="3" style="191" customWidth="1"/>
    <col min="14859" max="14859" width="5.5" style="191" customWidth="1"/>
    <col min="14860" max="14860" width="5.75" style="191" customWidth="1"/>
    <col min="14861" max="14861" width="8.375" style="191" customWidth="1"/>
    <col min="14862" max="14862" width="20" style="191" customWidth="1"/>
    <col min="14863" max="15104" width="9" style="191"/>
    <col min="15105" max="15105" width="3.125" style="191" customWidth="1"/>
    <col min="15106" max="15109" width="15.625" style="191" customWidth="1"/>
    <col min="15110" max="15110" width="3.125" style="191" customWidth="1"/>
    <col min="15111" max="15111" width="11.875" style="191" customWidth="1"/>
    <col min="15112" max="15112" width="3.125" style="191" customWidth="1"/>
    <col min="15113" max="15113" width="13.625" style="191" customWidth="1"/>
    <col min="15114" max="15114" width="3" style="191" customWidth="1"/>
    <col min="15115" max="15115" width="5.5" style="191" customWidth="1"/>
    <col min="15116" max="15116" width="5.75" style="191" customWidth="1"/>
    <col min="15117" max="15117" width="8.375" style="191" customWidth="1"/>
    <col min="15118" max="15118" width="20" style="191" customWidth="1"/>
    <col min="15119" max="15360" width="9" style="191"/>
    <col min="15361" max="15361" width="3.125" style="191" customWidth="1"/>
    <col min="15362" max="15365" width="15.625" style="191" customWidth="1"/>
    <col min="15366" max="15366" width="3.125" style="191" customWidth="1"/>
    <col min="15367" max="15367" width="11.875" style="191" customWidth="1"/>
    <col min="15368" max="15368" width="3.125" style="191" customWidth="1"/>
    <col min="15369" max="15369" width="13.625" style="191" customWidth="1"/>
    <col min="15370" max="15370" width="3" style="191" customWidth="1"/>
    <col min="15371" max="15371" width="5.5" style="191" customWidth="1"/>
    <col min="15372" max="15372" width="5.75" style="191" customWidth="1"/>
    <col min="15373" max="15373" width="8.375" style="191" customWidth="1"/>
    <col min="15374" max="15374" width="20" style="191" customWidth="1"/>
    <col min="15375" max="15616" width="9" style="191"/>
    <col min="15617" max="15617" width="3.125" style="191" customWidth="1"/>
    <col min="15618" max="15621" width="15.625" style="191" customWidth="1"/>
    <col min="15622" max="15622" width="3.125" style="191" customWidth="1"/>
    <col min="15623" max="15623" width="11.875" style="191" customWidth="1"/>
    <col min="15624" max="15624" width="3.125" style="191" customWidth="1"/>
    <col min="15625" max="15625" width="13.625" style="191" customWidth="1"/>
    <col min="15626" max="15626" width="3" style="191" customWidth="1"/>
    <col min="15627" max="15627" width="5.5" style="191" customWidth="1"/>
    <col min="15628" max="15628" width="5.75" style="191" customWidth="1"/>
    <col min="15629" max="15629" width="8.375" style="191" customWidth="1"/>
    <col min="15630" max="15630" width="20" style="191" customWidth="1"/>
    <col min="15631" max="15872" width="9" style="191"/>
    <col min="15873" max="15873" width="3.125" style="191" customWidth="1"/>
    <col min="15874" max="15877" width="15.625" style="191" customWidth="1"/>
    <col min="15878" max="15878" width="3.125" style="191" customWidth="1"/>
    <col min="15879" max="15879" width="11.875" style="191" customWidth="1"/>
    <col min="15880" max="15880" width="3.125" style="191" customWidth="1"/>
    <col min="15881" max="15881" width="13.625" style="191" customWidth="1"/>
    <col min="15882" max="15882" width="3" style="191" customWidth="1"/>
    <col min="15883" max="15883" width="5.5" style="191" customWidth="1"/>
    <col min="15884" max="15884" width="5.75" style="191" customWidth="1"/>
    <col min="15885" max="15885" width="8.375" style="191" customWidth="1"/>
    <col min="15886" max="15886" width="20" style="191" customWidth="1"/>
    <col min="15887" max="16128" width="9" style="191"/>
    <col min="16129" max="16129" width="3.125" style="191" customWidth="1"/>
    <col min="16130" max="16133" width="15.625" style="191" customWidth="1"/>
    <col min="16134" max="16134" width="3.125" style="191" customWidth="1"/>
    <col min="16135" max="16135" width="11.875" style="191" customWidth="1"/>
    <col min="16136" max="16136" width="3.125" style="191" customWidth="1"/>
    <col min="16137" max="16137" width="13.625" style="191" customWidth="1"/>
    <col min="16138" max="16138" width="3" style="191" customWidth="1"/>
    <col min="16139" max="16139" width="5.5" style="191" customWidth="1"/>
    <col min="16140" max="16140" width="5.75" style="191" customWidth="1"/>
    <col min="16141" max="16141" width="8.375" style="191" customWidth="1"/>
    <col min="16142" max="16142" width="20" style="191" customWidth="1"/>
    <col min="16143" max="16384" width="9" style="191"/>
  </cols>
  <sheetData>
    <row r="1" spans="1:19" s="160" customFormat="1" ht="16.5" customHeight="1">
      <c r="H1" s="206"/>
      <c r="I1" s="161" t="s">
        <v>374</v>
      </c>
    </row>
    <row r="2" spans="1:19" s="165" customFormat="1" ht="19.5" customHeight="1">
      <c r="A2" s="162" t="s">
        <v>375</v>
      </c>
      <c r="B2" s="161"/>
      <c r="C2" s="161"/>
      <c r="D2" s="161"/>
      <c r="E2" s="161"/>
      <c r="F2" s="161"/>
      <c r="G2" s="163" t="str">
        <f>'SP9-1'!$H$2</f>
        <v>Spreadsheet released May 2025</v>
      </c>
      <c r="H2" s="167"/>
      <c r="I2" s="164" t="s">
        <v>376</v>
      </c>
      <c r="J2" s="161"/>
      <c r="K2" s="161"/>
      <c r="L2" s="161"/>
      <c r="M2" s="161"/>
      <c r="N2" s="161"/>
      <c r="O2" s="161"/>
      <c r="P2" s="161"/>
      <c r="Q2" s="161"/>
      <c r="R2" s="161"/>
      <c r="S2" s="161"/>
    </row>
    <row r="3" spans="1:19" s="160" customFormat="1" ht="11.25" customHeight="1">
      <c r="A3" s="166" t="s">
        <v>504</v>
      </c>
      <c r="B3" s="161"/>
      <c r="C3" s="161"/>
      <c r="D3" s="161"/>
      <c r="E3" s="161"/>
      <c r="F3" s="161"/>
      <c r="G3" s="161"/>
      <c r="H3" s="167"/>
      <c r="I3" s="161"/>
      <c r="J3" s="161"/>
      <c r="K3" s="161"/>
      <c r="L3" s="161"/>
      <c r="M3" s="161"/>
      <c r="N3" s="161"/>
      <c r="O3" s="161"/>
      <c r="P3" s="161"/>
      <c r="Q3" s="161"/>
      <c r="R3" s="161"/>
      <c r="S3" s="161"/>
    </row>
    <row r="4" spans="1:19" s="165" customFormat="1" ht="22.5" customHeight="1">
      <c r="A4" s="162"/>
      <c r="B4" s="410" t="s">
        <v>505</v>
      </c>
      <c r="C4" s="410"/>
      <c r="D4" s="410"/>
      <c r="E4" s="410"/>
      <c r="F4" s="410"/>
      <c r="G4" s="410"/>
      <c r="H4" s="410"/>
      <c r="I4" s="161"/>
      <c r="J4" s="161"/>
      <c r="K4" s="161"/>
      <c r="L4" s="161"/>
      <c r="M4" s="161"/>
      <c r="N4" s="161"/>
      <c r="O4" s="161"/>
      <c r="P4" s="161"/>
      <c r="Q4" s="161"/>
      <c r="R4" s="161"/>
      <c r="S4" s="161"/>
    </row>
    <row r="5" spans="1:19" s="160" customFormat="1" ht="17.25" customHeight="1">
      <c r="A5" s="167"/>
      <c r="B5" s="161"/>
      <c r="C5" s="161"/>
      <c r="D5" s="161"/>
      <c r="E5" s="161"/>
      <c r="F5" s="161"/>
      <c r="G5" s="161"/>
      <c r="H5" s="167"/>
      <c r="I5" s="161"/>
      <c r="J5" s="161"/>
      <c r="K5" s="161"/>
      <c r="L5" s="161"/>
      <c r="M5" s="161"/>
      <c r="N5" s="161"/>
      <c r="O5" s="161"/>
      <c r="P5" s="161"/>
      <c r="Q5" s="161"/>
      <c r="R5" s="161"/>
      <c r="S5" s="161"/>
    </row>
    <row r="6" spans="1:19" s="161" customFormat="1" ht="3.75" customHeight="1">
      <c r="A6" s="253"/>
      <c r="B6" s="254"/>
      <c r="C6" s="254"/>
      <c r="D6" s="254"/>
      <c r="E6" s="254"/>
      <c r="F6" s="254"/>
      <c r="G6" s="254"/>
      <c r="H6" s="253"/>
    </row>
    <row r="7" spans="1:19" s="199" customFormat="1" ht="19.5" customHeight="1">
      <c r="A7" s="227">
        <v>1</v>
      </c>
      <c r="B7" s="255" t="s">
        <v>506</v>
      </c>
      <c r="C7" s="273"/>
      <c r="D7" s="273"/>
      <c r="E7" s="273"/>
      <c r="F7" s="273"/>
      <c r="G7" s="273"/>
      <c r="H7" s="227"/>
      <c r="I7" s="207"/>
      <c r="J7" s="207"/>
      <c r="K7" s="207"/>
      <c r="L7" s="207"/>
      <c r="M7" s="207"/>
    </row>
    <row r="8" spans="1:19" s="199" customFormat="1" ht="19.5" customHeight="1">
      <c r="A8" s="227"/>
      <c r="B8" s="255" t="s">
        <v>507</v>
      </c>
      <c r="C8" s="273"/>
      <c r="D8" s="273"/>
      <c r="E8" s="273"/>
      <c r="F8" s="273"/>
      <c r="G8" s="208"/>
      <c r="H8" s="227"/>
      <c r="I8" s="207"/>
      <c r="J8" s="207"/>
      <c r="K8" s="207"/>
      <c r="L8" s="207"/>
      <c r="M8" s="207"/>
    </row>
    <row r="9" spans="1:19" s="160" customFormat="1" ht="19.5" customHeight="1">
      <c r="A9" s="253"/>
      <c r="B9" s="490" t="s">
        <v>587</v>
      </c>
      <c r="C9" s="490"/>
      <c r="D9" s="490"/>
      <c r="E9" s="255"/>
      <c r="F9" s="255"/>
      <c r="G9" s="253"/>
      <c r="H9" s="253"/>
      <c r="I9" s="209"/>
    </row>
    <row r="10" spans="1:19" s="160" customFormat="1" ht="19.5" customHeight="1">
      <c r="A10" s="253"/>
      <c r="B10" s="255" t="s">
        <v>509</v>
      </c>
      <c r="C10" s="255"/>
      <c r="D10" s="255"/>
      <c r="E10" s="255"/>
      <c r="F10" s="257" t="s">
        <v>418</v>
      </c>
      <c r="G10" s="277">
        <f>'SP9-3'!K9</f>
        <v>0</v>
      </c>
      <c r="H10" s="227" t="s">
        <v>485</v>
      </c>
      <c r="I10" s="209"/>
    </row>
    <row r="11" spans="1:19" s="160" customFormat="1" ht="19.5" customHeight="1">
      <c r="A11" s="253"/>
      <c r="B11" s="255" t="s">
        <v>510</v>
      </c>
      <c r="C11" s="255"/>
      <c r="D11" s="276"/>
      <c r="E11" s="255"/>
      <c r="F11" s="257" t="s">
        <v>418</v>
      </c>
      <c r="G11" s="292"/>
      <c r="H11" s="227" t="s">
        <v>487</v>
      </c>
      <c r="I11" s="209"/>
    </row>
    <row r="12" spans="1:19" s="160" customFormat="1" ht="19.5" customHeight="1">
      <c r="A12" s="253"/>
      <c r="B12" s="255" t="s">
        <v>511</v>
      </c>
      <c r="C12" s="255"/>
      <c r="D12" s="255"/>
      <c r="E12" s="255"/>
      <c r="F12" s="290" t="s">
        <v>411</v>
      </c>
      <c r="G12" s="306" t="e" cm="1">
        <f t="array" ref="G12">G10*_xlfn.IFS(G8=B33,C33*E33,G8=B34,C34*E34,G8=B35,C35*E35)*G11</f>
        <v>#N/A</v>
      </c>
      <c r="H12" s="227" t="s">
        <v>489</v>
      </c>
      <c r="I12" s="209"/>
    </row>
    <row r="13" spans="1:19" s="160" customFormat="1" ht="19.5" customHeight="1">
      <c r="A13" s="253"/>
      <c r="B13" s="491" t="s">
        <v>512</v>
      </c>
      <c r="C13" s="491"/>
      <c r="D13" s="491"/>
      <c r="E13" s="255"/>
      <c r="F13" s="257"/>
      <c r="G13" s="253">
        <f>G10*Tables!B12*Tables!C12*'SP9-5'!G11:G11</f>
        <v>0</v>
      </c>
      <c r="H13" s="253"/>
      <c r="I13" s="209"/>
    </row>
    <row r="14" spans="1:19" s="160" customFormat="1" ht="19.5" customHeight="1">
      <c r="A14" s="253"/>
      <c r="B14" s="255" t="s">
        <v>513</v>
      </c>
      <c r="C14" s="255"/>
      <c r="D14" s="255"/>
      <c r="E14" s="255"/>
      <c r="F14" s="257"/>
      <c r="G14" s="278"/>
      <c r="H14" s="227" t="s">
        <v>491</v>
      </c>
      <c r="I14" s="209"/>
    </row>
    <row r="15" spans="1:19" s="160" customFormat="1" ht="19.5" customHeight="1">
      <c r="A15" s="253"/>
      <c r="B15" s="255" t="s">
        <v>586</v>
      </c>
      <c r="C15" s="255"/>
      <c r="D15" s="255"/>
      <c r="E15" s="255"/>
      <c r="F15" s="257" t="s">
        <v>500</v>
      </c>
      <c r="G15" s="262">
        <f>G14*Tables!C12</f>
        <v>0</v>
      </c>
      <c r="H15" s="227" t="s">
        <v>493</v>
      </c>
      <c r="I15" s="209"/>
    </row>
    <row r="16" spans="1:19" s="160" customFormat="1" ht="19.5" customHeight="1">
      <c r="A16" s="253"/>
      <c r="B16" s="255"/>
      <c r="C16" s="255"/>
      <c r="D16" s="255"/>
      <c r="E16" s="255"/>
      <c r="F16" s="257"/>
      <c r="G16" s="255"/>
      <c r="H16" s="227"/>
      <c r="I16" s="209"/>
    </row>
    <row r="17" spans="1:13" s="160" customFormat="1" ht="19.5" customHeight="1">
      <c r="A17" s="253"/>
      <c r="B17" s="255" t="s">
        <v>514</v>
      </c>
      <c r="C17" s="255"/>
      <c r="D17" s="255"/>
      <c r="E17" s="255"/>
      <c r="F17" s="257"/>
      <c r="G17" s="255"/>
      <c r="H17" s="227"/>
      <c r="I17" s="209"/>
    </row>
    <row r="18" spans="1:13" s="160" customFormat="1" ht="19.5" customHeight="1">
      <c r="A18" s="253"/>
      <c r="B18" s="255" t="s">
        <v>579</v>
      </c>
      <c r="C18" s="255"/>
      <c r="D18" s="289">
        <f>Tables!G1</f>
        <v>282</v>
      </c>
      <c r="E18" s="255" t="s">
        <v>515</v>
      </c>
      <c r="F18" s="257" t="s">
        <v>500</v>
      </c>
      <c r="G18" s="262">
        <f>G14*E22*0.000161*D18</f>
        <v>0</v>
      </c>
      <c r="H18" s="227" t="s">
        <v>495</v>
      </c>
      <c r="I18" s="191"/>
    </row>
    <row r="19" spans="1:13" s="160" customFormat="1" ht="7.5" customHeight="1" thickBot="1">
      <c r="A19" s="284"/>
      <c r="B19" s="285"/>
      <c r="C19" s="285"/>
      <c r="D19" s="285"/>
      <c r="E19" s="285"/>
      <c r="F19" s="286"/>
      <c r="G19" s="284"/>
      <c r="H19" s="287"/>
      <c r="I19" s="209"/>
    </row>
    <row r="20" spans="1:13" s="199" customFormat="1" ht="21" customHeight="1" thickTop="1">
      <c r="A20" s="227">
        <v>2</v>
      </c>
      <c r="B20" s="255" t="s">
        <v>516</v>
      </c>
      <c r="C20" s="273"/>
      <c r="D20" s="273"/>
      <c r="E20" s="273"/>
      <c r="F20" s="288"/>
      <c r="G20" s="227"/>
      <c r="H20" s="227"/>
      <c r="I20" s="207"/>
    </row>
    <row r="21" spans="1:13" s="160" customFormat="1" ht="19.5" customHeight="1">
      <c r="A21" s="253"/>
      <c r="B21" s="254" t="s">
        <v>517</v>
      </c>
      <c r="C21" s="254"/>
      <c r="D21" s="254"/>
      <c r="E21" s="254"/>
      <c r="F21" s="257"/>
      <c r="G21" s="291"/>
      <c r="H21" s="283"/>
    </row>
    <row r="22" spans="1:13" s="160" customFormat="1" ht="19.5" customHeight="1">
      <c r="A22" s="255"/>
      <c r="B22" s="270" t="s">
        <v>585</v>
      </c>
      <c r="C22" s="255"/>
      <c r="D22" s="257" t="s">
        <v>499</v>
      </c>
      <c r="E22" s="305">
        <f>Tables!U8</f>
        <v>-0.99016372140870601</v>
      </c>
      <c r="F22" s="257" t="s">
        <v>500</v>
      </c>
      <c r="G22" s="262" t="e">
        <f>(IF(G12&gt;G15,G12,G15))*E22</f>
        <v>#N/A</v>
      </c>
      <c r="H22" s="227" t="s">
        <v>518</v>
      </c>
      <c r="I22" s="210"/>
    </row>
    <row r="23" spans="1:13" s="165" customFormat="1" ht="19.5" customHeight="1">
      <c r="A23" s="253"/>
      <c r="B23" s="255" t="s">
        <v>519</v>
      </c>
      <c r="C23" s="255"/>
      <c r="D23" s="255"/>
      <c r="E23" s="255"/>
      <c r="F23" s="270"/>
      <c r="G23" s="257"/>
      <c r="H23" s="257"/>
      <c r="I23" s="211"/>
    </row>
    <row r="24" spans="1:13" ht="13.35" customHeight="1">
      <c r="A24" s="200"/>
      <c r="B24" s="201"/>
      <c r="C24" s="201"/>
      <c r="D24" s="201"/>
      <c r="E24" s="201"/>
      <c r="F24" s="201"/>
      <c r="G24" s="201"/>
      <c r="H24" s="212"/>
      <c r="I24" s="201"/>
      <c r="J24" s="201"/>
      <c r="K24" s="201"/>
      <c r="L24" s="201"/>
      <c r="M24" s="166"/>
    </row>
    <row r="25" spans="1:13" ht="131.25" customHeight="1">
      <c r="A25" s="492" t="s">
        <v>520</v>
      </c>
      <c r="B25" s="492"/>
      <c r="C25" s="492"/>
      <c r="D25" s="492"/>
      <c r="E25" s="492"/>
      <c r="F25" s="492"/>
      <c r="G25" s="492"/>
      <c r="H25" s="492"/>
      <c r="I25" s="201"/>
      <c r="J25" s="201"/>
      <c r="K25" s="201"/>
      <c r="L25" s="203"/>
      <c r="M25" s="213"/>
    </row>
    <row r="26" spans="1:13" ht="13.5" thickBot="1">
      <c r="A26" s="214" t="s">
        <v>521</v>
      </c>
      <c r="B26" s="215"/>
      <c r="C26" s="215"/>
      <c r="D26" s="216"/>
      <c r="E26" s="216"/>
      <c r="F26" s="216"/>
      <c r="G26" s="216"/>
      <c r="H26" s="217"/>
    </row>
    <row r="27" spans="1:13" ht="35.25" customHeight="1" thickBot="1">
      <c r="A27" s="216"/>
      <c r="B27" s="219" t="s">
        <v>507</v>
      </c>
      <c r="C27" s="485" t="s">
        <v>522</v>
      </c>
      <c r="D27" s="486"/>
      <c r="E27" s="485" t="s">
        <v>580</v>
      </c>
      <c r="F27" s="487"/>
      <c r="G27" s="486"/>
      <c r="H27" s="217"/>
    </row>
    <row r="28" spans="1:13" ht="16.5" customHeight="1" thickBot="1">
      <c r="A28" s="216"/>
      <c r="B28" s="220" t="s">
        <v>523</v>
      </c>
      <c r="C28" s="481" t="s">
        <v>524</v>
      </c>
      <c r="D28" s="482"/>
      <c r="E28" s="483">
        <v>2.9949059105278288</v>
      </c>
      <c r="F28" s="488"/>
      <c r="G28" s="489"/>
      <c r="H28" s="217"/>
    </row>
    <row r="29" spans="1:13" ht="16.5" customHeight="1" thickBot="1">
      <c r="A29" s="216"/>
      <c r="B29" s="220" t="s">
        <v>525</v>
      </c>
      <c r="C29" s="481" t="s">
        <v>526</v>
      </c>
      <c r="D29" s="482"/>
      <c r="E29" s="483">
        <v>1.8263959828717538</v>
      </c>
      <c r="F29" s="488"/>
      <c r="G29" s="489"/>
      <c r="H29" s="217"/>
    </row>
    <row r="30" spans="1:13" ht="13.5" thickBot="1">
      <c r="A30" s="216"/>
      <c r="B30" s="220" t="s">
        <v>508</v>
      </c>
      <c r="C30" s="481" t="s">
        <v>527</v>
      </c>
      <c r="D30" s="482"/>
      <c r="E30" s="483">
        <v>0.39944657097288677</v>
      </c>
      <c r="F30" s="488"/>
      <c r="G30" s="489"/>
      <c r="H30" s="217"/>
    </row>
    <row r="31" spans="1:13">
      <c r="A31" s="216"/>
      <c r="B31" s="216"/>
      <c r="C31" s="216"/>
      <c r="D31" s="216"/>
      <c r="E31" s="216"/>
      <c r="F31" s="216"/>
      <c r="G31" s="216"/>
      <c r="H31" s="217"/>
    </row>
    <row r="32" spans="1:13" ht="13.5" hidden="1" thickBot="1">
      <c r="B32" s="249" t="e">
        <f>IF(G12&gt;G15,G12+G18,G15+G18)*(('SP9-1'!H21-1)+(('SP9-1'!H21-1)*'SP9-1'!H21/2))</f>
        <v>#N/A</v>
      </c>
    </row>
    <row r="33" spans="2:7" ht="13.5" hidden="1" thickBot="1">
      <c r="B33" s="220" t="s">
        <v>523</v>
      </c>
      <c r="C33" s="481">
        <v>0.72499999999999998</v>
      </c>
      <c r="D33" s="482"/>
      <c r="E33" s="483">
        <f>E28</f>
        <v>2.9949059105278288</v>
      </c>
      <c r="F33" s="484"/>
      <c r="G33" s="482"/>
    </row>
    <row r="34" spans="2:7" ht="13.5" hidden="1" thickBot="1">
      <c r="B34" s="220" t="s">
        <v>525</v>
      </c>
      <c r="C34" s="481">
        <v>0.77700000000000002</v>
      </c>
      <c r="D34" s="482"/>
      <c r="E34" s="483">
        <f t="shared" ref="E34:E35" si="0">E29</f>
        <v>1.8263959828717538</v>
      </c>
      <c r="F34" s="484"/>
      <c r="G34" s="482"/>
    </row>
    <row r="35" spans="2:7" ht="13.5" hidden="1" thickBot="1">
      <c r="B35" s="220" t="s">
        <v>508</v>
      </c>
      <c r="C35" s="481">
        <v>0.67500000000000004</v>
      </c>
      <c r="D35" s="482"/>
      <c r="E35" s="483">
        <f t="shared" si="0"/>
        <v>0.39944657097288677</v>
      </c>
      <c r="F35" s="484"/>
      <c r="G35" s="482"/>
    </row>
  </sheetData>
  <sheetProtection algorithmName="SHA-512" hashValue="9Qy4odRYir3YuYEukALb1+Zwx7Okm4LcAGE7XjcluoK4aQngPiKNOrpr8hkn3h1YH4xu1QLQB49VcFdvNpOeWQ==" saltValue="jnaKZcHUkN32p2wdO2u5cQ==" spinCount="100000" sheet="1"/>
  <mergeCells count="18">
    <mergeCell ref="B4:H4"/>
    <mergeCell ref="B9:D9"/>
    <mergeCell ref="B13:D13"/>
    <mergeCell ref="A25:H25"/>
    <mergeCell ref="C35:D35"/>
    <mergeCell ref="E35:G35"/>
    <mergeCell ref="C27:D27"/>
    <mergeCell ref="E27:G27"/>
    <mergeCell ref="C33:D33"/>
    <mergeCell ref="E33:G33"/>
    <mergeCell ref="C34:D34"/>
    <mergeCell ref="E34:G34"/>
    <mergeCell ref="C28:D28"/>
    <mergeCell ref="E28:G28"/>
    <mergeCell ref="C29:D29"/>
    <mergeCell ref="E29:G29"/>
    <mergeCell ref="C30:D30"/>
    <mergeCell ref="E30:G30"/>
  </mergeCells>
  <dataValidations count="2">
    <dataValidation type="list" allowBlank="1" showErrorMessage="1" prompt="Select your road type" sqref="G65526 WVO983030 WLS983030 WBW983030 VSA983030 VIE983030 UYI983030 UOM983030 UEQ983030 TUU983030 TKY983030 TBC983030 SRG983030 SHK983030 RXO983030 RNS983030 RDW983030 QUA983030 QKE983030 QAI983030 PQM983030 PGQ983030 OWU983030 OMY983030 ODC983030 NTG983030 NJK983030 MZO983030 MPS983030 MFW983030 LWA983030 LME983030 LCI983030 KSM983030 KIQ983030 JYU983030 JOY983030 JFC983030 IVG983030 ILK983030 IBO983030 HRS983030 HHW983030 GYA983030 GOE983030 GEI983030 FUM983030 FKQ983030 FAU983030 EQY983030 EHC983030 DXG983030 DNK983030 DDO983030 CTS983030 CJW983030 CAA983030 BQE983030 BGI983030 AWM983030 AMQ983030 ACU983030 SY983030 JC983030 G983030 WVO917494 WLS917494 WBW917494 VSA917494 VIE917494 UYI917494 UOM917494 UEQ917494 TUU917494 TKY917494 TBC917494 SRG917494 SHK917494 RXO917494 RNS917494 RDW917494 QUA917494 QKE917494 QAI917494 PQM917494 PGQ917494 OWU917494 OMY917494 ODC917494 NTG917494 NJK917494 MZO917494 MPS917494 MFW917494 LWA917494 LME917494 LCI917494 KSM917494 KIQ917494 JYU917494 JOY917494 JFC917494 IVG917494 ILK917494 IBO917494 HRS917494 HHW917494 GYA917494 GOE917494 GEI917494 FUM917494 FKQ917494 FAU917494 EQY917494 EHC917494 DXG917494 DNK917494 DDO917494 CTS917494 CJW917494 CAA917494 BQE917494 BGI917494 AWM917494 AMQ917494 ACU917494 SY917494 JC917494 G917494 WVO851958 WLS851958 WBW851958 VSA851958 VIE851958 UYI851958 UOM851958 UEQ851958 TUU851958 TKY851958 TBC851958 SRG851958 SHK851958 RXO851958 RNS851958 RDW851958 QUA851958 QKE851958 QAI851958 PQM851958 PGQ851958 OWU851958 OMY851958 ODC851958 NTG851958 NJK851958 MZO851958 MPS851958 MFW851958 LWA851958 LME851958 LCI851958 KSM851958 KIQ851958 JYU851958 JOY851958 JFC851958 IVG851958 ILK851958 IBO851958 HRS851958 HHW851958 GYA851958 GOE851958 GEI851958 FUM851958 FKQ851958 FAU851958 EQY851958 EHC851958 DXG851958 DNK851958 DDO851958 CTS851958 CJW851958 CAA851958 BQE851958 BGI851958 AWM851958 AMQ851958 ACU851958 SY851958 JC851958 G851958 WVO786422 WLS786422 WBW786422 VSA786422 VIE786422 UYI786422 UOM786422 UEQ786422 TUU786422 TKY786422 TBC786422 SRG786422 SHK786422 RXO786422 RNS786422 RDW786422 QUA786422 QKE786422 QAI786422 PQM786422 PGQ786422 OWU786422 OMY786422 ODC786422 NTG786422 NJK786422 MZO786422 MPS786422 MFW786422 LWA786422 LME786422 LCI786422 KSM786422 KIQ786422 JYU786422 JOY786422 JFC786422 IVG786422 ILK786422 IBO786422 HRS786422 HHW786422 GYA786422 GOE786422 GEI786422 FUM786422 FKQ786422 FAU786422 EQY786422 EHC786422 DXG786422 DNK786422 DDO786422 CTS786422 CJW786422 CAA786422 BQE786422 BGI786422 AWM786422 AMQ786422 ACU786422 SY786422 JC786422 G786422 WVO720886 WLS720886 WBW720886 VSA720886 VIE720886 UYI720886 UOM720886 UEQ720886 TUU720886 TKY720886 TBC720886 SRG720886 SHK720886 RXO720886 RNS720886 RDW720886 QUA720886 QKE720886 QAI720886 PQM720886 PGQ720886 OWU720886 OMY720886 ODC720886 NTG720886 NJK720886 MZO720886 MPS720886 MFW720886 LWA720886 LME720886 LCI720886 KSM720886 KIQ720886 JYU720886 JOY720886 JFC720886 IVG720886 ILK720886 IBO720886 HRS720886 HHW720886 GYA720886 GOE720886 GEI720886 FUM720886 FKQ720886 FAU720886 EQY720886 EHC720886 DXG720886 DNK720886 DDO720886 CTS720886 CJW720886 CAA720886 BQE720886 BGI720886 AWM720886 AMQ720886 ACU720886 SY720886 JC720886 G720886 WVO655350 WLS655350 WBW655350 VSA655350 VIE655350 UYI655350 UOM655350 UEQ655350 TUU655350 TKY655350 TBC655350 SRG655350 SHK655350 RXO655350 RNS655350 RDW655350 QUA655350 QKE655350 QAI655350 PQM655350 PGQ655350 OWU655350 OMY655350 ODC655350 NTG655350 NJK655350 MZO655350 MPS655350 MFW655350 LWA655350 LME655350 LCI655350 KSM655350 KIQ655350 JYU655350 JOY655350 JFC655350 IVG655350 ILK655350 IBO655350 HRS655350 HHW655350 GYA655350 GOE655350 GEI655350 FUM655350 FKQ655350 FAU655350 EQY655350 EHC655350 DXG655350 DNK655350 DDO655350 CTS655350 CJW655350 CAA655350 BQE655350 BGI655350 AWM655350 AMQ655350 ACU655350 SY655350 JC655350 G655350 WVO589814 WLS589814 WBW589814 VSA589814 VIE589814 UYI589814 UOM589814 UEQ589814 TUU589814 TKY589814 TBC589814 SRG589814 SHK589814 RXO589814 RNS589814 RDW589814 QUA589814 QKE589814 QAI589814 PQM589814 PGQ589814 OWU589814 OMY589814 ODC589814 NTG589814 NJK589814 MZO589814 MPS589814 MFW589814 LWA589814 LME589814 LCI589814 KSM589814 KIQ589814 JYU589814 JOY589814 JFC589814 IVG589814 ILK589814 IBO589814 HRS589814 HHW589814 GYA589814 GOE589814 GEI589814 FUM589814 FKQ589814 FAU589814 EQY589814 EHC589814 DXG589814 DNK589814 DDO589814 CTS589814 CJW589814 CAA589814 BQE589814 BGI589814 AWM589814 AMQ589814 ACU589814 SY589814 JC589814 G589814 WVO524278 WLS524278 WBW524278 VSA524278 VIE524278 UYI524278 UOM524278 UEQ524278 TUU524278 TKY524278 TBC524278 SRG524278 SHK524278 RXO524278 RNS524278 RDW524278 QUA524278 QKE524278 QAI524278 PQM524278 PGQ524278 OWU524278 OMY524278 ODC524278 NTG524278 NJK524278 MZO524278 MPS524278 MFW524278 LWA524278 LME524278 LCI524278 KSM524278 KIQ524278 JYU524278 JOY524278 JFC524278 IVG524278 ILK524278 IBO524278 HRS524278 HHW524278 GYA524278 GOE524278 GEI524278 FUM524278 FKQ524278 FAU524278 EQY524278 EHC524278 DXG524278 DNK524278 DDO524278 CTS524278 CJW524278 CAA524278 BQE524278 BGI524278 AWM524278 AMQ524278 ACU524278 SY524278 JC524278 G524278 WVO458742 WLS458742 WBW458742 VSA458742 VIE458742 UYI458742 UOM458742 UEQ458742 TUU458742 TKY458742 TBC458742 SRG458742 SHK458742 RXO458742 RNS458742 RDW458742 QUA458742 QKE458742 QAI458742 PQM458742 PGQ458742 OWU458742 OMY458742 ODC458742 NTG458742 NJK458742 MZO458742 MPS458742 MFW458742 LWA458742 LME458742 LCI458742 KSM458742 KIQ458742 JYU458742 JOY458742 JFC458742 IVG458742 ILK458742 IBO458742 HRS458742 HHW458742 GYA458742 GOE458742 GEI458742 FUM458742 FKQ458742 FAU458742 EQY458742 EHC458742 DXG458742 DNK458742 DDO458742 CTS458742 CJW458742 CAA458742 BQE458742 BGI458742 AWM458742 AMQ458742 ACU458742 SY458742 JC458742 G458742 WVO393206 WLS393206 WBW393206 VSA393206 VIE393206 UYI393206 UOM393206 UEQ393206 TUU393206 TKY393206 TBC393206 SRG393206 SHK393206 RXO393206 RNS393206 RDW393206 QUA393206 QKE393206 QAI393206 PQM393206 PGQ393206 OWU393206 OMY393206 ODC393206 NTG393206 NJK393206 MZO393206 MPS393206 MFW393206 LWA393206 LME393206 LCI393206 KSM393206 KIQ393206 JYU393206 JOY393206 JFC393206 IVG393206 ILK393206 IBO393206 HRS393206 HHW393206 GYA393206 GOE393206 GEI393206 FUM393206 FKQ393206 FAU393206 EQY393206 EHC393206 DXG393206 DNK393206 DDO393206 CTS393206 CJW393206 CAA393206 BQE393206 BGI393206 AWM393206 AMQ393206 ACU393206 SY393206 JC393206 G393206 WVO327670 WLS327670 WBW327670 VSA327670 VIE327670 UYI327670 UOM327670 UEQ327670 TUU327670 TKY327670 TBC327670 SRG327670 SHK327670 RXO327670 RNS327670 RDW327670 QUA327670 QKE327670 QAI327670 PQM327670 PGQ327670 OWU327670 OMY327670 ODC327670 NTG327670 NJK327670 MZO327670 MPS327670 MFW327670 LWA327670 LME327670 LCI327670 KSM327670 KIQ327670 JYU327670 JOY327670 JFC327670 IVG327670 ILK327670 IBO327670 HRS327670 HHW327670 GYA327670 GOE327670 GEI327670 FUM327670 FKQ327670 FAU327670 EQY327670 EHC327670 DXG327670 DNK327670 DDO327670 CTS327670 CJW327670 CAA327670 BQE327670 BGI327670 AWM327670 AMQ327670 ACU327670 SY327670 JC327670 G327670 WVO262134 WLS262134 WBW262134 VSA262134 VIE262134 UYI262134 UOM262134 UEQ262134 TUU262134 TKY262134 TBC262134 SRG262134 SHK262134 RXO262134 RNS262134 RDW262134 QUA262134 QKE262134 QAI262134 PQM262134 PGQ262134 OWU262134 OMY262134 ODC262134 NTG262134 NJK262134 MZO262134 MPS262134 MFW262134 LWA262134 LME262134 LCI262134 KSM262134 KIQ262134 JYU262134 JOY262134 JFC262134 IVG262134 ILK262134 IBO262134 HRS262134 HHW262134 GYA262134 GOE262134 GEI262134 FUM262134 FKQ262134 FAU262134 EQY262134 EHC262134 DXG262134 DNK262134 DDO262134 CTS262134 CJW262134 CAA262134 BQE262134 BGI262134 AWM262134 AMQ262134 ACU262134 SY262134 JC262134 G262134 WVO196598 WLS196598 WBW196598 VSA196598 VIE196598 UYI196598 UOM196598 UEQ196598 TUU196598 TKY196598 TBC196598 SRG196598 SHK196598 RXO196598 RNS196598 RDW196598 QUA196598 QKE196598 QAI196598 PQM196598 PGQ196598 OWU196598 OMY196598 ODC196598 NTG196598 NJK196598 MZO196598 MPS196598 MFW196598 LWA196598 LME196598 LCI196598 KSM196598 KIQ196598 JYU196598 JOY196598 JFC196598 IVG196598 ILK196598 IBO196598 HRS196598 HHW196598 GYA196598 GOE196598 GEI196598 FUM196598 FKQ196598 FAU196598 EQY196598 EHC196598 DXG196598 DNK196598 DDO196598 CTS196598 CJW196598 CAA196598 BQE196598 BGI196598 AWM196598 AMQ196598 ACU196598 SY196598 JC196598 G196598 WVO131062 WLS131062 WBW131062 VSA131062 VIE131062 UYI131062 UOM131062 UEQ131062 TUU131062 TKY131062 TBC131062 SRG131062 SHK131062 RXO131062 RNS131062 RDW131062 QUA131062 QKE131062 QAI131062 PQM131062 PGQ131062 OWU131062 OMY131062 ODC131062 NTG131062 NJK131062 MZO131062 MPS131062 MFW131062 LWA131062 LME131062 LCI131062 KSM131062 KIQ131062 JYU131062 JOY131062 JFC131062 IVG131062 ILK131062 IBO131062 HRS131062 HHW131062 GYA131062 GOE131062 GEI131062 FUM131062 FKQ131062 FAU131062 EQY131062 EHC131062 DXG131062 DNK131062 DDO131062 CTS131062 CJW131062 CAA131062 BQE131062 BGI131062 AWM131062 AMQ131062 ACU131062 SY131062 JC131062 G131062 WVO65526 WLS65526 WBW65526 VSA65526 VIE65526 UYI65526 UOM65526 UEQ65526 TUU65526 TKY65526 TBC65526 SRG65526 SHK65526 RXO65526 RNS65526 RDW65526 QUA65526 QKE65526 QAI65526 PQM65526 PGQ65526 OWU65526 OMY65526 ODC65526 NTG65526 NJK65526 MZO65526 MPS65526 MFW65526 LWA65526 LME65526 LCI65526 KSM65526 KIQ65526 JYU65526 JOY65526 JFC65526 IVG65526 ILK65526 IBO65526 HRS65526 HHW65526 GYA65526 GOE65526 GEI65526 FUM65526 FKQ65526 FAU65526 EQY65526 EHC65526 DXG65526 DNK65526 DDO65526 CTS65526 CJW65526 CAA65526 BQE65526 BGI65526 AWM65526 AMQ65526 ACU65526 SY65526 JC65526 WVO8 WLS8 WBW8 VSA8 VIE8 UYI8 UOM8 UEQ8 TUU8 TKY8 TBC8 SRG8 SHK8 RXO8 RNS8 RDW8 QUA8 QKE8 QAI8 PQM8 PGQ8 OWU8 OMY8 ODC8 NTG8 NJK8 MZO8 MPS8 MFW8 LWA8 LME8 LCI8 KSM8 KIQ8 JYU8 JOY8 JFC8 IVG8 ILK8 IBO8 HRS8 HHW8 GYA8 GOE8 GEI8 FUM8 FKQ8 FAU8 EQY8 EHC8 DXG8 DNK8 DDO8 CTS8 CJW8 CAA8 BQE8 BGI8 AWM8 AMQ8 ACU8 SY8 JC8" xr:uid="{A6FB7CC2-E090-4CBC-90A9-2F8C0E8D2557}">
      <formula1>#REF!</formula1>
    </dataValidation>
    <dataValidation type="list" allowBlank="1" showInputMessage="1" showErrorMessage="1" errorTitle="Incorrect input" error="Please click the arrow and select your road type" prompt="Select your road type" sqref="F7:G7 JB7:JC7 SX7:SY7 ACT7:ACU7 AMP7:AMQ7 AWL7:AWM7 BGH7:BGI7 BQD7:BQE7 BZZ7:CAA7 CJV7:CJW7 CTR7:CTS7 DDN7:DDO7 DNJ7:DNK7 DXF7:DXG7 EHB7:EHC7 EQX7:EQY7 FAT7:FAU7 FKP7:FKQ7 FUL7:FUM7 GEH7:GEI7 GOD7:GOE7 GXZ7:GYA7 HHV7:HHW7 HRR7:HRS7 IBN7:IBO7 ILJ7:ILK7 IVF7:IVG7 JFB7:JFC7 JOX7:JOY7 JYT7:JYU7 KIP7:KIQ7 KSL7:KSM7 LCH7:LCI7 LMD7:LME7 LVZ7:LWA7 MFV7:MFW7 MPR7:MPS7 MZN7:MZO7 NJJ7:NJK7 NTF7:NTG7 ODB7:ODC7 OMX7:OMY7 OWT7:OWU7 PGP7:PGQ7 PQL7:PQM7 QAH7:QAI7 QKD7:QKE7 QTZ7:QUA7 RDV7:RDW7 RNR7:RNS7 RXN7:RXO7 SHJ7:SHK7 SRF7:SRG7 TBB7:TBC7 TKX7:TKY7 TUT7:TUU7 UEP7:UEQ7 UOL7:UOM7 UYH7:UYI7 VID7:VIE7 VRZ7:VSA7 WBV7:WBW7 WLR7:WLS7 WVN7:WVO7 F65525:G65525 JB65525:JC65525 SX65525:SY65525 ACT65525:ACU65525 AMP65525:AMQ65525 AWL65525:AWM65525 BGH65525:BGI65525 BQD65525:BQE65525 BZZ65525:CAA65525 CJV65525:CJW65525 CTR65525:CTS65525 DDN65525:DDO65525 DNJ65525:DNK65525 DXF65525:DXG65525 EHB65525:EHC65525 EQX65525:EQY65525 FAT65525:FAU65525 FKP65525:FKQ65525 FUL65525:FUM65525 GEH65525:GEI65525 GOD65525:GOE65525 GXZ65525:GYA65525 HHV65525:HHW65525 HRR65525:HRS65525 IBN65525:IBO65525 ILJ65525:ILK65525 IVF65525:IVG65525 JFB65525:JFC65525 JOX65525:JOY65525 JYT65525:JYU65525 KIP65525:KIQ65525 KSL65525:KSM65525 LCH65525:LCI65525 LMD65525:LME65525 LVZ65525:LWA65525 MFV65525:MFW65525 MPR65525:MPS65525 MZN65525:MZO65525 NJJ65525:NJK65525 NTF65525:NTG65525 ODB65525:ODC65525 OMX65525:OMY65525 OWT65525:OWU65525 PGP65525:PGQ65525 PQL65525:PQM65525 QAH65525:QAI65525 QKD65525:QKE65525 QTZ65525:QUA65525 RDV65525:RDW65525 RNR65525:RNS65525 RXN65525:RXO65525 SHJ65525:SHK65525 SRF65525:SRG65525 TBB65525:TBC65525 TKX65525:TKY65525 TUT65525:TUU65525 UEP65525:UEQ65525 UOL65525:UOM65525 UYH65525:UYI65525 VID65525:VIE65525 VRZ65525:VSA65525 WBV65525:WBW65525 WLR65525:WLS65525 WVN65525:WVO65525 F131061:G131061 JB131061:JC131061 SX131061:SY131061 ACT131061:ACU131061 AMP131061:AMQ131061 AWL131061:AWM131061 BGH131061:BGI131061 BQD131061:BQE131061 BZZ131061:CAA131061 CJV131061:CJW131061 CTR131061:CTS131061 DDN131061:DDO131061 DNJ131061:DNK131061 DXF131061:DXG131061 EHB131061:EHC131061 EQX131061:EQY131061 FAT131061:FAU131061 FKP131061:FKQ131061 FUL131061:FUM131061 GEH131061:GEI131061 GOD131061:GOE131061 GXZ131061:GYA131061 HHV131061:HHW131061 HRR131061:HRS131061 IBN131061:IBO131061 ILJ131061:ILK131061 IVF131061:IVG131061 JFB131061:JFC131061 JOX131061:JOY131061 JYT131061:JYU131061 KIP131061:KIQ131061 KSL131061:KSM131061 LCH131061:LCI131061 LMD131061:LME131061 LVZ131061:LWA131061 MFV131061:MFW131061 MPR131061:MPS131061 MZN131061:MZO131061 NJJ131061:NJK131061 NTF131061:NTG131061 ODB131061:ODC131061 OMX131061:OMY131061 OWT131061:OWU131061 PGP131061:PGQ131061 PQL131061:PQM131061 QAH131061:QAI131061 QKD131061:QKE131061 QTZ131061:QUA131061 RDV131061:RDW131061 RNR131061:RNS131061 RXN131061:RXO131061 SHJ131061:SHK131061 SRF131061:SRG131061 TBB131061:TBC131061 TKX131061:TKY131061 TUT131061:TUU131061 UEP131061:UEQ131061 UOL131061:UOM131061 UYH131061:UYI131061 VID131061:VIE131061 VRZ131061:VSA131061 WBV131061:WBW131061 WLR131061:WLS131061 WVN131061:WVO131061 F196597:G196597 JB196597:JC196597 SX196597:SY196597 ACT196597:ACU196597 AMP196597:AMQ196597 AWL196597:AWM196597 BGH196597:BGI196597 BQD196597:BQE196597 BZZ196597:CAA196597 CJV196597:CJW196597 CTR196597:CTS196597 DDN196597:DDO196597 DNJ196597:DNK196597 DXF196597:DXG196597 EHB196597:EHC196597 EQX196597:EQY196597 FAT196597:FAU196597 FKP196597:FKQ196597 FUL196597:FUM196597 GEH196597:GEI196597 GOD196597:GOE196597 GXZ196597:GYA196597 HHV196597:HHW196597 HRR196597:HRS196597 IBN196597:IBO196597 ILJ196597:ILK196597 IVF196597:IVG196597 JFB196597:JFC196597 JOX196597:JOY196597 JYT196597:JYU196597 KIP196597:KIQ196597 KSL196597:KSM196597 LCH196597:LCI196597 LMD196597:LME196597 LVZ196597:LWA196597 MFV196597:MFW196597 MPR196597:MPS196597 MZN196597:MZO196597 NJJ196597:NJK196597 NTF196597:NTG196597 ODB196597:ODC196597 OMX196597:OMY196597 OWT196597:OWU196597 PGP196597:PGQ196597 PQL196597:PQM196597 QAH196597:QAI196597 QKD196597:QKE196597 QTZ196597:QUA196597 RDV196597:RDW196597 RNR196597:RNS196597 RXN196597:RXO196597 SHJ196597:SHK196597 SRF196597:SRG196597 TBB196597:TBC196597 TKX196597:TKY196597 TUT196597:TUU196597 UEP196597:UEQ196597 UOL196597:UOM196597 UYH196597:UYI196597 VID196597:VIE196597 VRZ196597:VSA196597 WBV196597:WBW196597 WLR196597:WLS196597 WVN196597:WVO196597 F262133:G262133 JB262133:JC262133 SX262133:SY262133 ACT262133:ACU262133 AMP262133:AMQ262133 AWL262133:AWM262133 BGH262133:BGI262133 BQD262133:BQE262133 BZZ262133:CAA262133 CJV262133:CJW262133 CTR262133:CTS262133 DDN262133:DDO262133 DNJ262133:DNK262133 DXF262133:DXG262133 EHB262133:EHC262133 EQX262133:EQY262133 FAT262133:FAU262133 FKP262133:FKQ262133 FUL262133:FUM262133 GEH262133:GEI262133 GOD262133:GOE262133 GXZ262133:GYA262133 HHV262133:HHW262133 HRR262133:HRS262133 IBN262133:IBO262133 ILJ262133:ILK262133 IVF262133:IVG262133 JFB262133:JFC262133 JOX262133:JOY262133 JYT262133:JYU262133 KIP262133:KIQ262133 KSL262133:KSM262133 LCH262133:LCI262133 LMD262133:LME262133 LVZ262133:LWA262133 MFV262133:MFW262133 MPR262133:MPS262133 MZN262133:MZO262133 NJJ262133:NJK262133 NTF262133:NTG262133 ODB262133:ODC262133 OMX262133:OMY262133 OWT262133:OWU262133 PGP262133:PGQ262133 PQL262133:PQM262133 QAH262133:QAI262133 QKD262133:QKE262133 QTZ262133:QUA262133 RDV262133:RDW262133 RNR262133:RNS262133 RXN262133:RXO262133 SHJ262133:SHK262133 SRF262133:SRG262133 TBB262133:TBC262133 TKX262133:TKY262133 TUT262133:TUU262133 UEP262133:UEQ262133 UOL262133:UOM262133 UYH262133:UYI262133 VID262133:VIE262133 VRZ262133:VSA262133 WBV262133:WBW262133 WLR262133:WLS262133 WVN262133:WVO262133 F327669:G327669 JB327669:JC327669 SX327669:SY327669 ACT327669:ACU327669 AMP327669:AMQ327669 AWL327669:AWM327669 BGH327669:BGI327669 BQD327669:BQE327669 BZZ327669:CAA327669 CJV327669:CJW327669 CTR327669:CTS327669 DDN327669:DDO327669 DNJ327669:DNK327669 DXF327669:DXG327669 EHB327669:EHC327669 EQX327669:EQY327669 FAT327669:FAU327669 FKP327669:FKQ327669 FUL327669:FUM327669 GEH327669:GEI327669 GOD327669:GOE327669 GXZ327669:GYA327669 HHV327669:HHW327669 HRR327669:HRS327669 IBN327669:IBO327669 ILJ327669:ILK327669 IVF327669:IVG327669 JFB327669:JFC327669 JOX327669:JOY327669 JYT327669:JYU327669 KIP327669:KIQ327669 KSL327669:KSM327669 LCH327669:LCI327669 LMD327669:LME327669 LVZ327669:LWA327669 MFV327669:MFW327669 MPR327669:MPS327669 MZN327669:MZO327669 NJJ327669:NJK327669 NTF327669:NTG327669 ODB327669:ODC327669 OMX327669:OMY327669 OWT327669:OWU327669 PGP327669:PGQ327669 PQL327669:PQM327669 QAH327669:QAI327669 QKD327669:QKE327669 QTZ327669:QUA327669 RDV327669:RDW327669 RNR327669:RNS327669 RXN327669:RXO327669 SHJ327669:SHK327669 SRF327669:SRG327669 TBB327669:TBC327669 TKX327669:TKY327669 TUT327669:TUU327669 UEP327669:UEQ327669 UOL327669:UOM327669 UYH327669:UYI327669 VID327669:VIE327669 VRZ327669:VSA327669 WBV327669:WBW327669 WLR327669:WLS327669 WVN327669:WVO327669 F393205:G393205 JB393205:JC393205 SX393205:SY393205 ACT393205:ACU393205 AMP393205:AMQ393205 AWL393205:AWM393205 BGH393205:BGI393205 BQD393205:BQE393205 BZZ393205:CAA393205 CJV393205:CJW393205 CTR393205:CTS393205 DDN393205:DDO393205 DNJ393205:DNK393205 DXF393205:DXG393205 EHB393205:EHC393205 EQX393205:EQY393205 FAT393205:FAU393205 FKP393205:FKQ393205 FUL393205:FUM393205 GEH393205:GEI393205 GOD393205:GOE393205 GXZ393205:GYA393205 HHV393205:HHW393205 HRR393205:HRS393205 IBN393205:IBO393205 ILJ393205:ILK393205 IVF393205:IVG393205 JFB393205:JFC393205 JOX393205:JOY393205 JYT393205:JYU393205 KIP393205:KIQ393205 KSL393205:KSM393205 LCH393205:LCI393205 LMD393205:LME393205 LVZ393205:LWA393205 MFV393205:MFW393205 MPR393205:MPS393205 MZN393205:MZO393205 NJJ393205:NJK393205 NTF393205:NTG393205 ODB393205:ODC393205 OMX393205:OMY393205 OWT393205:OWU393205 PGP393205:PGQ393205 PQL393205:PQM393205 QAH393205:QAI393205 QKD393205:QKE393205 QTZ393205:QUA393205 RDV393205:RDW393205 RNR393205:RNS393205 RXN393205:RXO393205 SHJ393205:SHK393205 SRF393205:SRG393205 TBB393205:TBC393205 TKX393205:TKY393205 TUT393205:TUU393205 UEP393205:UEQ393205 UOL393205:UOM393205 UYH393205:UYI393205 VID393205:VIE393205 VRZ393205:VSA393205 WBV393205:WBW393205 WLR393205:WLS393205 WVN393205:WVO393205 F458741:G458741 JB458741:JC458741 SX458741:SY458741 ACT458741:ACU458741 AMP458741:AMQ458741 AWL458741:AWM458741 BGH458741:BGI458741 BQD458741:BQE458741 BZZ458741:CAA458741 CJV458741:CJW458741 CTR458741:CTS458741 DDN458741:DDO458741 DNJ458741:DNK458741 DXF458741:DXG458741 EHB458741:EHC458741 EQX458741:EQY458741 FAT458741:FAU458741 FKP458741:FKQ458741 FUL458741:FUM458741 GEH458741:GEI458741 GOD458741:GOE458741 GXZ458741:GYA458741 HHV458741:HHW458741 HRR458741:HRS458741 IBN458741:IBO458741 ILJ458741:ILK458741 IVF458741:IVG458741 JFB458741:JFC458741 JOX458741:JOY458741 JYT458741:JYU458741 KIP458741:KIQ458741 KSL458741:KSM458741 LCH458741:LCI458741 LMD458741:LME458741 LVZ458741:LWA458741 MFV458741:MFW458741 MPR458741:MPS458741 MZN458741:MZO458741 NJJ458741:NJK458741 NTF458741:NTG458741 ODB458741:ODC458741 OMX458741:OMY458741 OWT458741:OWU458741 PGP458741:PGQ458741 PQL458741:PQM458741 QAH458741:QAI458741 QKD458741:QKE458741 QTZ458741:QUA458741 RDV458741:RDW458741 RNR458741:RNS458741 RXN458741:RXO458741 SHJ458741:SHK458741 SRF458741:SRG458741 TBB458741:TBC458741 TKX458741:TKY458741 TUT458741:TUU458741 UEP458741:UEQ458741 UOL458741:UOM458741 UYH458741:UYI458741 VID458741:VIE458741 VRZ458741:VSA458741 WBV458741:WBW458741 WLR458741:WLS458741 WVN458741:WVO458741 F524277:G524277 JB524277:JC524277 SX524277:SY524277 ACT524277:ACU524277 AMP524277:AMQ524277 AWL524277:AWM524277 BGH524277:BGI524277 BQD524277:BQE524277 BZZ524277:CAA524277 CJV524277:CJW524277 CTR524277:CTS524277 DDN524277:DDO524277 DNJ524277:DNK524277 DXF524277:DXG524277 EHB524277:EHC524277 EQX524277:EQY524277 FAT524277:FAU524277 FKP524277:FKQ524277 FUL524277:FUM524277 GEH524277:GEI524277 GOD524277:GOE524277 GXZ524277:GYA524277 HHV524277:HHW524277 HRR524277:HRS524277 IBN524277:IBO524277 ILJ524277:ILK524277 IVF524277:IVG524277 JFB524277:JFC524277 JOX524277:JOY524277 JYT524277:JYU524277 KIP524277:KIQ524277 KSL524277:KSM524277 LCH524277:LCI524277 LMD524277:LME524277 LVZ524277:LWA524277 MFV524277:MFW524277 MPR524277:MPS524277 MZN524277:MZO524277 NJJ524277:NJK524277 NTF524277:NTG524277 ODB524277:ODC524277 OMX524277:OMY524277 OWT524277:OWU524277 PGP524277:PGQ524277 PQL524277:PQM524277 QAH524277:QAI524277 QKD524277:QKE524277 QTZ524277:QUA524277 RDV524277:RDW524277 RNR524277:RNS524277 RXN524277:RXO524277 SHJ524277:SHK524277 SRF524277:SRG524277 TBB524277:TBC524277 TKX524277:TKY524277 TUT524277:TUU524277 UEP524277:UEQ524277 UOL524277:UOM524277 UYH524277:UYI524277 VID524277:VIE524277 VRZ524277:VSA524277 WBV524277:WBW524277 WLR524277:WLS524277 WVN524277:WVO524277 F589813:G589813 JB589813:JC589813 SX589813:SY589813 ACT589813:ACU589813 AMP589813:AMQ589813 AWL589813:AWM589813 BGH589813:BGI589813 BQD589813:BQE589813 BZZ589813:CAA589813 CJV589813:CJW589813 CTR589813:CTS589813 DDN589813:DDO589813 DNJ589813:DNK589813 DXF589813:DXG589813 EHB589813:EHC589813 EQX589813:EQY589813 FAT589813:FAU589813 FKP589813:FKQ589813 FUL589813:FUM589813 GEH589813:GEI589813 GOD589813:GOE589813 GXZ589813:GYA589813 HHV589813:HHW589813 HRR589813:HRS589813 IBN589813:IBO589813 ILJ589813:ILK589813 IVF589813:IVG589813 JFB589813:JFC589813 JOX589813:JOY589813 JYT589813:JYU589813 KIP589813:KIQ589813 KSL589813:KSM589813 LCH589813:LCI589813 LMD589813:LME589813 LVZ589813:LWA589813 MFV589813:MFW589813 MPR589813:MPS589813 MZN589813:MZO589813 NJJ589813:NJK589813 NTF589813:NTG589813 ODB589813:ODC589813 OMX589813:OMY589813 OWT589813:OWU589813 PGP589813:PGQ589813 PQL589813:PQM589813 QAH589813:QAI589813 QKD589813:QKE589813 QTZ589813:QUA589813 RDV589813:RDW589813 RNR589813:RNS589813 RXN589813:RXO589813 SHJ589813:SHK589813 SRF589813:SRG589813 TBB589813:TBC589813 TKX589813:TKY589813 TUT589813:TUU589813 UEP589813:UEQ589813 UOL589813:UOM589813 UYH589813:UYI589813 VID589813:VIE589813 VRZ589813:VSA589813 WBV589813:WBW589813 WLR589813:WLS589813 WVN589813:WVO589813 F655349:G655349 JB655349:JC655349 SX655349:SY655349 ACT655349:ACU655349 AMP655349:AMQ655349 AWL655349:AWM655349 BGH655349:BGI655349 BQD655349:BQE655349 BZZ655349:CAA655349 CJV655349:CJW655349 CTR655349:CTS655349 DDN655349:DDO655349 DNJ655349:DNK655349 DXF655349:DXG655349 EHB655349:EHC655349 EQX655349:EQY655349 FAT655349:FAU655349 FKP655349:FKQ655349 FUL655349:FUM655349 GEH655349:GEI655349 GOD655349:GOE655349 GXZ655349:GYA655349 HHV655349:HHW655349 HRR655349:HRS655349 IBN655349:IBO655349 ILJ655349:ILK655349 IVF655349:IVG655349 JFB655349:JFC655349 JOX655349:JOY655349 JYT655349:JYU655349 KIP655349:KIQ655349 KSL655349:KSM655349 LCH655349:LCI655349 LMD655349:LME655349 LVZ655349:LWA655349 MFV655349:MFW655349 MPR655349:MPS655349 MZN655349:MZO655349 NJJ655349:NJK655349 NTF655349:NTG655349 ODB655349:ODC655349 OMX655349:OMY655349 OWT655349:OWU655349 PGP655349:PGQ655349 PQL655349:PQM655349 QAH655349:QAI655349 QKD655349:QKE655349 QTZ655349:QUA655349 RDV655349:RDW655349 RNR655349:RNS655349 RXN655349:RXO655349 SHJ655349:SHK655349 SRF655349:SRG655349 TBB655349:TBC655349 TKX655349:TKY655349 TUT655349:TUU655349 UEP655349:UEQ655349 UOL655349:UOM655349 UYH655349:UYI655349 VID655349:VIE655349 VRZ655349:VSA655349 WBV655349:WBW655349 WLR655349:WLS655349 WVN655349:WVO655349 F720885:G720885 JB720885:JC720885 SX720885:SY720885 ACT720885:ACU720885 AMP720885:AMQ720885 AWL720885:AWM720885 BGH720885:BGI720885 BQD720885:BQE720885 BZZ720885:CAA720885 CJV720885:CJW720885 CTR720885:CTS720885 DDN720885:DDO720885 DNJ720885:DNK720885 DXF720885:DXG720885 EHB720885:EHC720885 EQX720885:EQY720885 FAT720885:FAU720885 FKP720885:FKQ720885 FUL720885:FUM720885 GEH720885:GEI720885 GOD720885:GOE720885 GXZ720885:GYA720885 HHV720885:HHW720885 HRR720885:HRS720885 IBN720885:IBO720885 ILJ720885:ILK720885 IVF720885:IVG720885 JFB720885:JFC720885 JOX720885:JOY720885 JYT720885:JYU720885 KIP720885:KIQ720885 KSL720885:KSM720885 LCH720885:LCI720885 LMD720885:LME720885 LVZ720885:LWA720885 MFV720885:MFW720885 MPR720885:MPS720885 MZN720885:MZO720885 NJJ720885:NJK720885 NTF720885:NTG720885 ODB720885:ODC720885 OMX720885:OMY720885 OWT720885:OWU720885 PGP720885:PGQ720885 PQL720885:PQM720885 QAH720885:QAI720885 QKD720885:QKE720885 QTZ720885:QUA720885 RDV720885:RDW720885 RNR720885:RNS720885 RXN720885:RXO720885 SHJ720885:SHK720885 SRF720885:SRG720885 TBB720885:TBC720885 TKX720885:TKY720885 TUT720885:TUU720885 UEP720885:UEQ720885 UOL720885:UOM720885 UYH720885:UYI720885 VID720885:VIE720885 VRZ720885:VSA720885 WBV720885:WBW720885 WLR720885:WLS720885 WVN720885:WVO720885 F786421:G786421 JB786421:JC786421 SX786421:SY786421 ACT786421:ACU786421 AMP786421:AMQ786421 AWL786421:AWM786421 BGH786421:BGI786421 BQD786421:BQE786421 BZZ786421:CAA786421 CJV786421:CJW786421 CTR786421:CTS786421 DDN786421:DDO786421 DNJ786421:DNK786421 DXF786421:DXG786421 EHB786421:EHC786421 EQX786421:EQY786421 FAT786421:FAU786421 FKP786421:FKQ786421 FUL786421:FUM786421 GEH786421:GEI786421 GOD786421:GOE786421 GXZ786421:GYA786421 HHV786421:HHW786421 HRR786421:HRS786421 IBN786421:IBO786421 ILJ786421:ILK786421 IVF786421:IVG786421 JFB786421:JFC786421 JOX786421:JOY786421 JYT786421:JYU786421 KIP786421:KIQ786421 KSL786421:KSM786421 LCH786421:LCI786421 LMD786421:LME786421 LVZ786421:LWA786421 MFV786421:MFW786421 MPR786421:MPS786421 MZN786421:MZO786421 NJJ786421:NJK786421 NTF786421:NTG786421 ODB786421:ODC786421 OMX786421:OMY786421 OWT786421:OWU786421 PGP786421:PGQ786421 PQL786421:PQM786421 QAH786421:QAI786421 QKD786421:QKE786421 QTZ786421:QUA786421 RDV786421:RDW786421 RNR786421:RNS786421 RXN786421:RXO786421 SHJ786421:SHK786421 SRF786421:SRG786421 TBB786421:TBC786421 TKX786421:TKY786421 TUT786421:TUU786421 UEP786421:UEQ786421 UOL786421:UOM786421 UYH786421:UYI786421 VID786421:VIE786421 VRZ786421:VSA786421 WBV786421:WBW786421 WLR786421:WLS786421 WVN786421:WVO786421 F851957:G851957 JB851957:JC851957 SX851957:SY851957 ACT851957:ACU851957 AMP851957:AMQ851957 AWL851957:AWM851957 BGH851957:BGI851957 BQD851957:BQE851957 BZZ851957:CAA851957 CJV851957:CJW851957 CTR851957:CTS851957 DDN851957:DDO851957 DNJ851957:DNK851957 DXF851957:DXG851957 EHB851957:EHC851957 EQX851957:EQY851957 FAT851957:FAU851957 FKP851957:FKQ851957 FUL851957:FUM851957 GEH851957:GEI851957 GOD851957:GOE851957 GXZ851957:GYA851957 HHV851957:HHW851957 HRR851957:HRS851957 IBN851957:IBO851957 ILJ851957:ILK851957 IVF851957:IVG851957 JFB851957:JFC851957 JOX851957:JOY851957 JYT851957:JYU851957 KIP851957:KIQ851957 KSL851957:KSM851957 LCH851957:LCI851957 LMD851957:LME851957 LVZ851957:LWA851957 MFV851957:MFW851957 MPR851957:MPS851957 MZN851957:MZO851957 NJJ851957:NJK851957 NTF851957:NTG851957 ODB851957:ODC851957 OMX851957:OMY851957 OWT851957:OWU851957 PGP851957:PGQ851957 PQL851957:PQM851957 QAH851957:QAI851957 QKD851957:QKE851957 QTZ851957:QUA851957 RDV851957:RDW851957 RNR851957:RNS851957 RXN851957:RXO851957 SHJ851957:SHK851957 SRF851957:SRG851957 TBB851957:TBC851957 TKX851957:TKY851957 TUT851957:TUU851957 UEP851957:UEQ851957 UOL851957:UOM851957 UYH851957:UYI851957 VID851957:VIE851957 VRZ851957:VSA851957 WBV851957:WBW851957 WLR851957:WLS851957 WVN851957:WVO851957 F917493:G917493 JB917493:JC917493 SX917493:SY917493 ACT917493:ACU917493 AMP917493:AMQ917493 AWL917493:AWM917493 BGH917493:BGI917493 BQD917493:BQE917493 BZZ917493:CAA917493 CJV917493:CJW917493 CTR917493:CTS917493 DDN917493:DDO917493 DNJ917493:DNK917493 DXF917493:DXG917493 EHB917493:EHC917493 EQX917493:EQY917493 FAT917493:FAU917493 FKP917493:FKQ917493 FUL917493:FUM917493 GEH917493:GEI917493 GOD917493:GOE917493 GXZ917493:GYA917493 HHV917493:HHW917493 HRR917493:HRS917493 IBN917493:IBO917493 ILJ917493:ILK917493 IVF917493:IVG917493 JFB917493:JFC917493 JOX917493:JOY917493 JYT917493:JYU917493 KIP917493:KIQ917493 KSL917493:KSM917493 LCH917493:LCI917493 LMD917493:LME917493 LVZ917493:LWA917493 MFV917493:MFW917493 MPR917493:MPS917493 MZN917493:MZO917493 NJJ917493:NJK917493 NTF917493:NTG917493 ODB917493:ODC917493 OMX917493:OMY917493 OWT917493:OWU917493 PGP917493:PGQ917493 PQL917493:PQM917493 QAH917493:QAI917493 QKD917493:QKE917493 QTZ917493:QUA917493 RDV917493:RDW917493 RNR917493:RNS917493 RXN917493:RXO917493 SHJ917493:SHK917493 SRF917493:SRG917493 TBB917493:TBC917493 TKX917493:TKY917493 TUT917493:TUU917493 UEP917493:UEQ917493 UOL917493:UOM917493 UYH917493:UYI917493 VID917493:VIE917493 VRZ917493:VSA917493 WBV917493:WBW917493 WLR917493:WLS917493 WVN917493:WVO917493 F983029:G983029 JB983029:JC983029 SX983029:SY983029 ACT983029:ACU983029 AMP983029:AMQ983029 AWL983029:AWM983029 BGH983029:BGI983029 BQD983029:BQE983029 BZZ983029:CAA983029 CJV983029:CJW983029 CTR983029:CTS983029 DDN983029:DDO983029 DNJ983029:DNK983029 DXF983029:DXG983029 EHB983029:EHC983029 EQX983029:EQY983029 FAT983029:FAU983029 FKP983029:FKQ983029 FUL983029:FUM983029 GEH983029:GEI983029 GOD983029:GOE983029 GXZ983029:GYA983029 HHV983029:HHW983029 HRR983029:HRS983029 IBN983029:IBO983029 ILJ983029:ILK983029 IVF983029:IVG983029 JFB983029:JFC983029 JOX983029:JOY983029 JYT983029:JYU983029 KIP983029:KIQ983029 KSL983029:KSM983029 LCH983029:LCI983029 LMD983029:LME983029 LVZ983029:LWA983029 MFV983029:MFW983029 MPR983029:MPS983029 MZN983029:MZO983029 NJJ983029:NJK983029 NTF983029:NTG983029 ODB983029:ODC983029 OMX983029:OMY983029 OWT983029:OWU983029 PGP983029:PGQ983029 PQL983029:PQM983029 QAH983029:QAI983029 QKD983029:QKE983029 QTZ983029:QUA983029 RDV983029:RDW983029 RNR983029:RNS983029 RXN983029:RXO983029 SHJ983029:SHK983029 SRF983029:SRG983029 TBB983029:TBC983029 TKX983029:TKY983029 TUT983029:TUU983029 UEP983029:UEQ983029 UOL983029:UOM983029 UYH983029:UYI983029 VID983029:VIE983029 VRZ983029:VSA983029 WBV983029:WBW983029 WLR983029:WLS983029 WVN983029:WVO983029" xr:uid="{2C144D12-0C5C-413C-91FF-6DAC95062EC4}">
      <formula1>#REF!</formula1>
    </dataValidation>
  </dataValidations>
  <printOptions horizontalCentered="1"/>
  <pageMargins left="0.74803149606299213" right="0.74803149606299213" top="0.98425196850393704" bottom="0.98425196850393704" header="0.51181102362204722" footer="0.51181102362204722"/>
  <pageSetup paperSize="9" scale="92" orientation="portrait" r:id="rId1"/>
  <headerFooter scaleWithDoc="0" alignWithMargins="0">
    <oddHeader>&amp;L&amp;"-,Regular"&amp;8&amp;F&amp;R&amp;"-,Regular"&amp;8&amp;A
________________________________________________________________________________________________</oddHeader>
    <oddFooter>&amp;L&amp;"-,Regular"&amp;8________________________________________________________________________________________________
NZ Transport Agency’s Economic evaluation manual 
Effective from Jul 2013</oddFooter>
  </headerFooter>
  <legacyDrawing r:id="rId2"/>
  <extLst>
    <ext xmlns:x14="http://schemas.microsoft.com/office/spreadsheetml/2009/9/main" uri="{CCE6A557-97BC-4b89-ADB6-D9C93CAAB3DF}">
      <x14:dataValidations xmlns:xm="http://schemas.microsoft.com/office/excel/2006/main" count="1">
        <x14:dataValidation type="list" allowBlank="1" showErrorMessage="1" prompt="Select your road type" xr:uid="{30616536-4B44-4E60-95F3-05E20E8EF980}">
          <x14:formula1>
            <xm:f>Tables!$A$5:$A$7</xm:f>
          </x14:formula1>
          <xm:sqref>G8</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4CC71-DF3D-4943-8872-FCF40B2A565E}">
  <sheetPr>
    <pageSetUpPr fitToPage="1"/>
  </sheetPr>
  <dimension ref="A1:O77"/>
  <sheetViews>
    <sheetView zoomScaleNormal="100" workbookViewId="0">
      <selection activeCell="E18" sqref="E18"/>
    </sheetView>
  </sheetViews>
  <sheetFormatPr defaultRowHeight="12.75"/>
  <cols>
    <col min="1" max="6" width="8.875" style="165" customWidth="1"/>
    <col min="7" max="9" width="9.25" style="165" customWidth="1"/>
    <col min="10" max="256" width="9" style="165"/>
    <col min="257" max="262" width="8.875" style="165" customWidth="1"/>
    <col min="263" max="265" width="9.25" style="165" customWidth="1"/>
    <col min="266" max="512" width="9" style="165"/>
    <col min="513" max="518" width="8.875" style="165" customWidth="1"/>
    <col min="519" max="521" width="9.25" style="165" customWidth="1"/>
    <col min="522" max="768" width="9" style="165"/>
    <col min="769" max="774" width="8.875" style="165" customWidth="1"/>
    <col min="775" max="777" width="9.25" style="165" customWidth="1"/>
    <col min="778" max="1024" width="9" style="165"/>
    <col min="1025" max="1030" width="8.875" style="165" customWidth="1"/>
    <col min="1031" max="1033" width="9.25" style="165" customWidth="1"/>
    <col min="1034" max="1280" width="9" style="165"/>
    <col min="1281" max="1286" width="8.875" style="165" customWidth="1"/>
    <col min="1287" max="1289" width="9.25" style="165" customWidth="1"/>
    <col min="1290" max="1536" width="9" style="165"/>
    <col min="1537" max="1542" width="8.875" style="165" customWidth="1"/>
    <col min="1543" max="1545" width="9.25" style="165" customWidth="1"/>
    <col min="1546" max="1792" width="9" style="165"/>
    <col min="1793" max="1798" width="8.875" style="165" customWidth="1"/>
    <col min="1799" max="1801" width="9.25" style="165" customWidth="1"/>
    <col min="1802" max="2048" width="9" style="165"/>
    <col min="2049" max="2054" width="8.875" style="165" customWidth="1"/>
    <col min="2055" max="2057" width="9.25" style="165" customWidth="1"/>
    <col min="2058" max="2304" width="9" style="165"/>
    <col min="2305" max="2310" width="8.875" style="165" customWidth="1"/>
    <col min="2311" max="2313" width="9.25" style="165" customWidth="1"/>
    <col min="2314" max="2560" width="9" style="165"/>
    <col min="2561" max="2566" width="8.875" style="165" customWidth="1"/>
    <col min="2567" max="2569" width="9.25" style="165" customWidth="1"/>
    <col min="2570" max="2816" width="9" style="165"/>
    <col min="2817" max="2822" width="8.875" style="165" customWidth="1"/>
    <col min="2823" max="2825" width="9.25" style="165" customWidth="1"/>
    <col min="2826" max="3072" width="9" style="165"/>
    <col min="3073" max="3078" width="8.875" style="165" customWidth="1"/>
    <col min="3079" max="3081" width="9.25" style="165" customWidth="1"/>
    <col min="3082" max="3328" width="9" style="165"/>
    <col min="3329" max="3334" width="8.875" style="165" customWidth="1"/>
    <col min="3335" max="3337" width="9.25" style="165" customWidth="1"/>
    <col min="3338" max="3584" width="9" style="165"/>
    <col min="3585" max="3590" width="8.875" style="165" customWidth="1"/>
    <col min="3591" max="3593" width="9.25" style="165" customWidth="1"/>
    <col min="3594" max="3840" width="9" style="165"/>
    <col min="3841" max="3846" width="8.875" style="165" customWidth="1"/>
    <col min="3847" max="3849" width="9.25" style="165" customWidth="1"/>
    <col min="3850" max="4096" width="9" style="165"/>
    <col min="4097" max="4102" width="8.875" style="165" customWidth="1"/>
    <col min="4103" max="4105" width="9.25" style="165" customWidth="1"/>
    <col min="4106" max="4352" width="9" style="165"/>
    <col min="4353" max="4358" width="8.875" style="165" customWidth="1"/>
    <col min="4359" max="4361" width="9.25" style="165" customWidth="1"/>
    <col min="4362" max="4608" width="9" style="165"/>
    <col min="4609" max="4614" width="8.875" style="165" customWidth="1"/>
    <col min="4615" max="4617" width="9.25" style="165" customWidth="1"/>
    <col min="4618" max="4864" width="9" style="165"/>
    <col min="4865" max="4870" width="8.875" style="165" customWidth="1"/>
    <col min="4871" max="4873" width="9.25" style="165" customWidth="1"/>
    <col min="4874" max="5120" width="9" style="165"/>
    <col min="5121" max="5126" width="8.875" style="165" customWidth="1"/>
    <col min="5127" max="5129" width="9.25" style="165" customWidth="1"/>
    <col min="5130" max="5376" width="9" style="165"/>
    <col min="5377" max="5382" width="8.875" style="165" customWidth="1"/>
    <col min="5383" max="5385" width="9.25" style="165" customWidth="1"/>
    <col min="5386" max="5632" width="9" style="165"/>
    <col min="5633" max="5638" width="8.875" style="165" customWidth="1"/>
    <col min="5639" max="5641" width="9.25" style="165" customWidth="1"/>
    <col min="5642" max="5888" width="9" style="165"/>
    <col min="5889" max="5894" width="8.875" style="165" customWidth="1"/>
    <col min="5895" max="5897" width="9.25" style="165" customWidth="1"/>
    <col min="5898" max="6144" width="9" style="165"/>
    <col min="6145" max="6150" width="8.875" style="165" customWidth="1"/>
    <col min="6151" max="6153" width="9.25" style="165" customWidth="1"/>
    <col min="6154" max="6400" width="9" style="165"/>
    <col min="6401" max="6406" width="8.875" style="165" customWidth="1"/>
    <col min="6407" max="6409" width="9.25" style="165" customWidth="1"/>
    <col min="6410" max="6656" width="9" style="165"/>
    <col min="6657" max="6662" width="8.875" style="165" customWidth="1"/>
    <col min="6663" max="6665" width="9.25" style="165" customWidth="1"/>
    <col min="6666" max="6912" width="9" style="165"/>
    <col min="6913" max="6918" width="8.875" style="165" customWidth="1"/>
    <col min="6919" max="6921" width="9.25" style="165" customWidth="1"/>
    <col min="6922" max="7168" width="9" style="165"/>
    <col min="7169" max="7174" width="8.875" style="165" customWidth="1"/>
    <col min="7175" max="7177" width="9.25" style="165" customWidth="1"/>
    <col min="7178" max="7424" width="9" style="165"/>
    <col min="7425" max="7430" width="8.875" style="165" customWidth="1"/>
    <col min="7431" max="7433" width="9.25" style="165" customWidth="1"/>
    <col min="7434" max="7680" width="9" style="165"/>
    <col min="7681" max="7686" width="8.875" style="165" customWidth="1"/>
    <col min="7687" max="7689" width="9.25" style="165" customWidth="1"/>
    <col min="7690" max="7936" width="9" style="165"/>
    <col min="7937" max="7942" width="8.875" style="165" customWidth="1"/>
    <col min="7943" max="7945" width="9.25" style="165" customWidth="1"/>
    <col min="7946" max="8192" width="9" style="165"/>
    <col min="8193" max="8198" width="8.875" style="165" customWidth="1"/>
    <col min="8199" max="8201" width="9.25" style="165" customWidth="1"/>
    <col min="8202" max="8448" width="9" style="165"/>
    <col min="8449" max="8454" width="8.875" style="165" customWidth="1"/>
    <col min="8455" max="8457" width="9.25" style="165" customWidth="1"/>
    <col min="8458" max="8704" width="9" style="165"/>
    <col min="8705" max="8710" width="8.875" style="165" customWidth="1"/>
    <col min="8711" max="8713" width="9.25" style="165" customWidth="1"/>
    <col min="8714" max="8960" width="9" style="165"/>
    <col min="8961" max="8966" width="8.875" style="165" customWidth="1"/>
    <col min="8967" max="8969" width="9.25" style="165" customWidth="1"/>
    <col min="8970" max="9216" width="9" style="165"/>
    <col min="9217" max="9222" width="8.875" style="165" customWidth="1"/>
    <col min="9223" max="9225" width="9.25" style="165" customWidth="1"/>
    <col min="9226" max="9472" width="9" style="165"/>
    <col min="9473" max="9478" width="8.875" style="165" customWidth="1"/>
    <col min="9479" max="9481" width="9.25" style="165" customWidth="1"/>
    <col min="9482" max="9728" width="9" style="165"/>
    <col min="9729" max="9734" width="8.875" style="165" customWidth="1"/>
    <col min="9735" max="9737" width="9.25" style="165" customWidth="1"/>
    <col min="9738" max="9984" width="9" style="165"/>
    <col min="9985" max="9990" width="8.875" style="165" customWidth="1"/>
    <col min="9991" max="9993" width="9.25" style="165" customWidth="1"/>
    <col min="9994" max="10240" width="9" style="165"/>
    <col min="10241" max="10246" width="8.875" style="165" customWidth="1"/>
    <col min="10247" max="10249" width="9.25" style="165" customWidth="1"/>
    <col min="10250" max="10496" width="9" style="165"/>
    <col min="10497" max="10502" width="8.875" style="165" customWidth="1"/>
    <col min="10503" max="10505" width="9.25" style="165" customWidth="1"/>
    <col min="10506" max="10752" width="9" style="165"/>
    <col min="10753" max="10758" width="8.875" style="165" customWidth="1"/>
    <col min="10759" max="10761" width="9.25" style="165" customWidth="1"/>
    <col min="10762" max="11008" width="9" style="165"/>
    <col min="11009" max="11014" width="8.875" style="165" customWidth="1"/>
    <col min="11015" max="11017" width="9.25" style="165" customWidth="1"/>
    <col min="11018" max="11264" width="9" style="165"/>
    <col min="11265" max="11270" width="8.875" style="165" customWidth="1"/>
    <col min="11271" max="11273" width="9.25" style="165" customWidth="1"/>
    <col min="11274" max="11520" width="9" style="165"/>
    <col min="11521" max="11526" width="8.875" style="165" customWidth="1"/>
    <col min="11527" max="11529" width="9.25" style="165" customWidth="1"/>
    <col min="11530" max="11776" width="9" style="165"/>
    <col min="11777" max="11782" width="8.875" style="165" customWidth="1"/>
    <col min="11783" max="11785" width="9.25" style="165" customWidth="1"/>
    <col min="11786" max="12032" width="9" style="165"/>
    <col min="12033" max="12038" width="8.875" style="165" customWidth="1"/>
    <col min="12039" max="12041" width="9.25" style="165" customWidth="1"/>
    <col min="12042" max="12288" width="9" style="165"/>
    <col min="12289" max="12294" width="8.875" style="165" customWidth="1"/>
    <col min="12295" max="12297" width="9.25" style="165" customWidth="1"/>
    <col min="12298" max="12544" width="9" style="165"/>
    <col min="12545" max="12550" width="8.875" style="165" customWidth="1"/>
    <col min="12551" max="12553" width="9.25" style="165" customWidth="1"/>
    <col min="12554" max="12800" width="9" style="165"/>
    <col min="12801" max="12806" width="8.875" style="165" customWidth="1"/>
    <col min="12807" max="12809" width="9.25" style="165" customWidth="1"/>
    <col min="12810" max="13056" width="9" style="165"/>
    <col min="13057" max="13062" width="8.875" style="165" customWidth="1"/>
    <col min="13063" max="13065" width="9.25" style="165" customWidth="1"/>
    <col min="13066" max="13312" width="9" style="165"/>
    <col min="13313" max="13318" width="8.875" style="165" customWidth="1"/>
    <col min="13319" max="13321" width="9.25" style="165" customWidth="1"/>
    <col min="13322" max="13568" width="9" style="165"/>
    <col min="13569" max="13574" width="8.875" style="165" customWidth="1"/>
    <col min="13575" max="13577" width="9.25" style="165" customWidth="1"/>
    <col min="13578" max="13824" width="9" style="165"/>
    <col min="13825" max="13830" width="8.875" style="165" customWidth="1"/>
    <col min="13831" max="13833" width="9.25" style="165" customWidth="1"/>
    <col min="13834" max="14080" width="9" style="165"/>
    <col min="14081" max="14086" width="8.875" style="165" customWidth="1"/>
    <col min="14087" max="14089" width="9.25" style="165" customWidth="1"/>
    <col min="14090" max="14336" width="9" style="165"/>
    <col min="14337" max="14342" width="8.875" style="165" customWidth="1"/>
    <col min="14343" max="14345" width="9.25" style="165" customWidth="1"/>
    <col min="14346" max="14592" width="9" style="165"/>
    <col min="14593" max="14598" width="8.875" style="165" customWidth="1"/>
    <col min="14599" max="14601" width="9.25" style="165" customWidth="1"/>
    <col min="14602" max="14848" width="9" style="165"/>
    <col min="14849" max="14854" width="8.875" style="165" customWidth="1"/>
    <col min="14855" max="14857" width="9.25" style="165" customWidth="1"/>
    <col min="14858" max="15104" width="9" style="165"/>
    <col min="15105" max="15110" width="8.875" style="165" customWidth="1"/>
    <col min="15111" max="15113" width="9.25" style="165" customWidth="1"/>
    <col min="15114" max="15360" width="9" style="165"/>
    <col min="15361" max="15366" width="8.875" style="165" customWidth="1"/>
    <col min="15367" max="15369" width="9.25" style="165" customWidth="1"/>
    <col min="15370" max="15616" width="9" style="165"/>
    <col min="15617" max="15622" width="8.875" style="165" customWidth="1"/>
    <col min="15623" max="15625" width="9.25" style="165" customWidth="1"/>
    <col min="15626" max="15872" width="9" style="165"/>
    <col min="15873" max="15878" width="8.875" style="165" customWidth="1"/>
    <col min="15879" max="15881" width="9.25" style="165" customWidth="1"/>
    <col min="15882" max="16128" width="9" style="165"/>
    <col min="16129" max="16134" width="8.875" style="165" customWidth="1"/>
    <col min="16135" max="16137" width="9.25" style="165" customWidth="1"/>
    <col min="16138" max="16384" width="9" style="165"/>
  </cols>
  <sheetData>
    <row r="1" spans="1:15" s="160" customFormat="1" ht="16.5" customHeight="1">
      <c r="B1" s="206"/>
      <c r="C1" s="206"/>
      <c r="J1" s="161" t="s">
        <v>374</v>
      </c>
    </row>
    <row r="2" spans="1:15" ht="19.5" customHeight="1">
      <c r="A2" s="162" t="s">
        <v>375</v>
      </c>
      <c r="B2" s="166"/>
      <c r="C2" s="166"/>
      <c r="D2" s="161"/>
      <c r="E2" s="161"/>
      <c r="F2" s="161"/>
      <c r="G2" s="161"/>
      <c r="H2" s="163" t="str">
        <f>'SP9-1'!$H$2</f>
        <v>Spreadsheet released May 2025</v>
      </c>
      <c r="I2" s="161"/>
      <c r="J2" s="164" t="s">
        <v>376</v>
      </c>
      <c r="K2" s="161"/>
      <c r="L2" s="161"/>
      <c r="M2" s="161"/>
      <c r="N2" s="161"/>
      <c r="O2" s="161"/>
    </row>
    <row r="3" spans="1:15" s="160" customFormat="1" ht="11.25" customHeight="1">
      <c r="A3" s="166" t="s">
        <v>528</v>
      </c>
      <c r="B3" s="166"/>
      <c r="C3" s="166"/>
      <c r="D3" s="161"/>
      <c r="E3" s="161"/>
      <c r="F3" s="161"/>
      <c r="G3" s="161"/>
      <c r="H3" s="161"/>
      <c r="I3" s="161"/>
      <c r="J3" s="161"/>
      <c r="K3" s="161"/>
      <c r="L3" s="161"/>
      <c r="M3" s="161"/>
      <c r="N3" s="161"/>
      <c r="O3" s="161"/>
    </row>
    <row r="4" spans="1:15" s="160" customFormat="1" ht="11.25" customHeight="1" thickBot="1">
      <c r="A4" s="167"/>
      <c r="B4" s="167"/>
      <c r="C4" s="167"/>
      <c r="D4" s="161"/>
      <c r="E4" s="161"/>
      <c r="F4" s="161"/>
      <c r="G4" s="161"/>
      <c r="H4" s="161"/>
      <c r="I4" s="161"/>
      <c r="J4" s="161"/>
      <c r="K4" s="161"/>
      <c r="L4" s="161"/>
      <c r="M4" s="161"/>
      <c r="N4" s="161"/>
      <c r="O4" s="161"/>
    </row>
    <row r="5" spans="1:15" s="160" customFormat="1" ht="19.5" customHeight="1" thickBot="1">
      <c r="A5" s="222" t="s">
        <v>529</v>
      </c>
      <c r="B5" s="222"/>
      <c r="C5" s="222"/>
      <c r="D5" s="222"/>
      <c r="E5" s="223" t="s">
        <v>393</v>
      </c>
      <c r="F5" s="224">
        <f>'SP9-1'!H19</f>
        <v>0</v>
      </c>
      <c r="G5" s="222"/>
      <c r="H5" s="222"/>
      <c r="I5" s="222"/>
      <c r="J5" s="161"/>
      <c r="K5" s="161"/>
      <c r="L5" s="161"/>
      <c r="M5" s="161"/>
      <c r="N5" s="161"/>
      <c r="O5" s="161"/>
    </row>
    <row r="6" spans="1:15" s="160" customFormat="1" ht="19.5" customHeight="1" thickBot="1">
      <c r="A6" s="222" t="s">
        <v>530</v>
      </c>
      <c r="B6" s="222"/>
      <c r="C6" s="222"/>
      <c r="D6" s="222"/>
      <c r="E6" s="223" t="s">
        <v>393</v>
      </c>
      <c r="F6" s="224">
        <f>'SP9-1'!H25</f>
        <v>0</v>
      </c>
      <c r="G6" s="222"/>
      <c r="H6" s="222"/>
      <c r="I6" s="222"/>
      <c r="J6" s="161"/>
      <c r="K6" s="161"/>
      <c r="L6" s="161"/>
      <c r="M6" s="161"/>
      <c r="N6" s="161"/>
      <c r="O6" s="161"/>
    </row>
    <row r="7" spans="1:15" s="160" customFormat="1" ht="15.75" customHeight="1">
      <c r="A7" s="225"/>
      <c r="B7" s="225"/>
      <c r="C7" s="225"/>
      <c r="D7" s="225"/>
      <c r="E7" s="225"/>
      <c r="F7" s="225"/>
      <c r="G7" s="225"/>
      <c r="H7" s="225"/>
      <c r="I7" s="225"/>
      <c r="J7" s="161"/>
      <c r="K7" s="161"/>
      <c r="L7" s="161"/>
      <c r="M7" s="161"/>
      <c r="N7" s="161"/>
      <c r="O7" s="161"/>
    </row>
    <row r="8" spans="1:15" s="160" customFormat="1" ht="36" customHeight="1">
      <c r="A8" s="494" t="s">
        <v>531</v>
      </c>
      <c r="B8" s="494"/>
      <c r="C8" s="494"/>
      <c r="D8" s="494"/>
      <c r="E8" s="226" t="s">
        <v>532</v>
      </c>
      <c r="F8" s="227" t="s">
        <v>533</v>
      </c>
      <c r="G8" s="227" t="s">
        <v>534</v>
      </c>
      <c r="H8" s="227" t="s">
        <v>535</v>
      </c>
      <c r="I8" s="227" t="s">
        <v>536</v>
      </c>
      <c r="J8" s="161"/>
      <c r="K8" s="161"/>
      <c r="L8" s="161"/>
      <c r="M8" s="161"/>
      <c r="N8" s="161"/>
      <c r="O8" s="161"/>
    </row>
    <row r="9" spans="1:15" s="160" customFormat="1" ht="19.5" customHeight="1" thickBot="1">
      <c r="A9" s="495" t="s">
        <v>537</v>
      </c>
      <c r="B9" s="495"/>
      <c r="C9" s="495"/>
      <c r="D9" s="495"/>
      <c r="E9" s="495"/>
      <c r="F9" s="495"/>
      <c r="G9" s="495"/>
      <c r="H9" s="495"/>
      <c r="I9" s="495"/>
      <c r="J9" s="161"/>
      <c r="K9" s="161"/>
      <c r="L9" s="161"/>
      <c r="M9" s="161"/>
      <c r="N9" s="161"/>
      <c r="O9" s="161"/>
    </row>
    <row r="10" spans="1:15" s="160" customFormat="1" ht="19.5" customHeight="1" thickBot="1">
      <c r="A10" s="496" t="s">
        <v>538</v>
      </c>
      <c r="B10" s="496"/>
      <c r="C10" s="496"/>
      <c r="D10" s="496"/>
      <c r="E10" s="228"/>
      <c r="F10" s="228"/>
      <c r="G10" s="228"/>
      <c r="H10" s="228"/>
      <c r="I10" s="228"/>
      <c r="J10" s="161"/>
      <c r="K10" s="161"/>
      <c r="L10" s="161"/>
      <c r="M10" s="161"/>
      <c r="N10" s="161"/>
      <c r="O10" s="161"/>
    </row>
    <row r="11" spans="1:15" s="160" customFormat="1" ht="19.5" customHeight="1" thickBot="1">
      <c r="A11" s="496" t="s">
        <v>539</v>
      </c>
      <c r="B11" s="496"/>
      <c r="C11" s="496"/>
      <c r="D11" s="496"/>
      <c r="E11" s="228"/>
      <c r="F11" s="228"/>
      <c r="G11" s="228"/>
      <c r="H11" s="228"/>
      <c r="I11" s="228"/>
      <c r="J11" s="161"/>
      <c r="K11" s="161"/>
      <c r="L11" s="161"/>
      <c r="M11" s="161"/>
      <c r="N11" s="161"/>
      <c r="O11" s="161"/>
    </row>
    <row r="12" spans="1:15" s="160" customFormat="1" ht="19.5" customHeight="1" thickBot="1">
      <c r="A12" s="496" t="s">
        <v>540</v>
      </c>
      <c r="B12" s="496"/>
      <c r="C12" s="496"/>
      <c r="D12" s="496"/>
      <c r="E12" s="229">
        <f>SUM(E10:E11)</f>
        <v>0</v>
      </c>
      <c r="F12" s="229">
        <f>SUM(F10:F11)</f>
        <v>0</v>
      </c>
      <c r="G12" s="229">
        <f>SUM(G10:G11)</f>
        <v>0</v>
      </c>
      <c r="H12" s="229">
        <f>SUM(H10:H11)</f>
        <v>0</v>
      </c>
      <c r="I12" s="229">
        <f>SUM(I10:I11)</f>
        <v>0</v>
      </c>
      <c r="J12" s="161"/>
      <c r="K12" s="161"/>
      <c r="L12" s="161"/>
      <c r="M12" s="161"/>
      <c r="N12" s="161"/>
      <c r="O12" s="161"/>
    </row>
    <row r="13" spans="1:15" s="160" customFormat="1" ht="19.5" customHeight="1" thickBot="1">
      <c r="A13" s="493" t="s">
        <v>541</v>
      </c>
      <c r="B13" s="493"/>
      <c r="C13" s="493"/>
      <c r="D13" s="493"/>
      <c r="E13" s="493"/>
      <c r="F13" s="493"/>
      <c r="G13" s="493"/>
      <c r="H13" s="493"/>
      <c r="I13" s="493"/>
      <c r="J13" s="161"/>
      <c r="K13" s="161"/>
      <c r="L13" s="161"/>
      <c r="M13" s="161"/>
      <c r="N13" s="161"/>
      <c r="O13" s="161"/>
    </row>
    <row r="14" spans="1:15" s="160" customFormat="1" ht="19.5" customHeight="1" thickBot="1">
      <c r="A14" s="496" t="s">
        <v>542</v>
      </c>
      <c r="B14" s="496"/>
      <c r="C14" s="496"/>
      <c r="D14" s="496"/>
      <c r="E14" s="228"/>
      <c r="F14" s="228"/>
      <c r="G14" s="228"/>
      <c r="H14" s="228"/>
      <c r="I14" s="228"/>
      <c r="J14" s="161"/>
      <c r="K14" s="161"/>
      <c r="L14" s="161"/>
      <c r="M14" s="161"/>
      <c r="N14" s="161"/>
      <c r="O14" s="161"/>
    </row>
    <row r="15" spans="1:15" s="160" customFormat="1" ht="19.5" customHeight="1" thickBot="1">
      <c r="A15" s="230"/>
      <c r="B15" s="230"/>
      <c r="C15" s="230"/>
      <c r="D15" s="230"/>
      <c r="E15" s="230"/>
      <c r="F15" s="230"/>
      <c r="G15" s="230"/>
      <c r="H15" s="230"/>
      <c r="I15" s="230"/>
      <c r="J15" s="161"/>
      <c r="K15" s="161"/>
      <c r="L15" s="161"/>
      <c r="M15" s="161"/>
      <c r="N15" s="161"/>
      <c r="O15" s="161"/>
    </row>
    <row r="16" spans="1:15" s="160" customFormat="1" ht="19.5" customHeight="1" thickBot="1">
      <c r="A16" s="497" t="s">
        <v>543</v>
      </c>
      <c r="B16" s="497"/>
      <c r="C16" s="497"/>
      <c r="D16" s="497"/>
      <c r="E16" s="231"/>
      <c r="F16" s="232">
        <f>IF(F14=0,0,(F12-$E12)/(F14-$E14))</f>
        <v>0</v>
      </c>
      <c r="G16" s="232">
        <f>IF(G14=0,0,(G12-$E12)/(G14-$E14))</f>
        <v>0</v>
      </c>
      <c r="H16" s="232">
        <f>IF(H14=0,0,(H12-$E12)/(H14-$E14))</f>
        <v>0</v>
      </c>
      <c r="I16" s="232">
        <f>IF(I14=0,0,(I12-$E12)/(I14-$E14))</f>
        <v>0</v>
      </c>
      <c r="J16" s="161"/>
      <c r="K16" s="161"/>
      <c r="L16" s="161"/>
      <c r="M16" s="161"/>
      <c r="N16" s="161"/>
      <c r="O16" s="161"/>
    </row>
    <row r="17" spans="1:15" s="160" customFormat="1" ht="19.5" customHeight="1" thickBot="1">
      <c r="A17" s="231"/>
      <c r="B17" s="231"/>
      <c r="C17" s="231"/>
      <c r="D17" s="231"/>
      <c r="E17" s="231"/>
      <c r="F17" s="231"/>
      <c r="G17" s="231"/>
      <c r="H17" s="231"/>
      <c r="I17" s="231"/>
      <c r="J17" s="161"/>
      <c r="K17" s="161"/>
      <c r="L17" s="161"/>
      <c r="M17" s="161"/>
      <c r="N17" s="161"/>
      <c r="O17" s="161"/>
    </row>
    <row r="18" spans="1:15" s="160" customFormat="1" ht="19.5" customHeight="1" thickBot="1">
      <c r="A18" s="233" t="s">
        <v>544</v>
      </c>
      <c r="B18" s="231"/>
      <c r="C18" s="231"/>
      <c r="D18" s="231"/>
      <c r="E18" s="228"/>
      <c r="F18" s="231"/>
      <c r="G18" s="231"/>
      <c r="H18" s="231"/>
      <c r="I18" s="231"/>
      <c r="J18" s="161"/>
      <c r="K18" s="498" t="s">
        <v>545</v>
      </c>
      <c r="L18" s="498"/>
      <c r="M18" s="498"/>
      <c r="N18" s="498"/>
      <c r="O18" s="498"/>
    </row>
    <row r="19" spans="1:15" s="160" customFormat="1" ht="15.75" customHeight="1">
      <c r="A19" s="161"/>
      <c r="B19" s="161"/>
      <c r="C19" s="161"/>
      <c r="D19" s="161"/>
      <c r="E19" s="161"/>
      <c r="F19" s="161"/>
      <c r="G19" s="161"/>
      <c r="H19" s="161"/>
      <c r="I19" s="161"/>
      <c r="J19" s="161"/>
      <c r="K19" s="161"/>
      <c r="L19" s="161"/>
      <c r="M19" s="161"/>
      <c r="N19" s="161"/>
      <c r="O19" s="161"/>
    </row>
    <row r="20" spans="1:15" s="160" customFormat="1" ht="19.5" customHeight="1">
      <c r="A20" s="499" t="s">
        <v>546</v>
      </c>
      <c r="B20" s="499"/>
      <c r="C20" s="499"/>
      <c r="D20" s="499" t="s">
        <v>547</v>
      </c>
      <c r="E20" s="499"/>
      <c r="F20" s="499"/>
      <c r="G20" s="499" t="s">
        <v>548</v>
      </c>
      <c r="H20" s="499"/>
      <c r="I20" s="499"/>
      <c r="J20" s="161"/>
      <c r="K20" s="500" t="s">
        <v>549</v>
      </c>
      <c r="L20" s="500"/>
      <c r="M20" s="500"/>
      <c r="N20" s="500"/>
      <c r="O20" s="500"/>
    </row>
    <row r="21" spans="1:15" s="160" customFormat="1" ht="54" customHeight="1" thickBot="1">
      <c r="A21" s="234" t="s">
        <v>550</v>
      </c>
      <c r="B21" s="234" t="s">
        <v>551</v>
      </c>
      <c r="C21" s="234" t="s">
        <v>552</v>
      </c>
      <c r="D21" s="234" t="s">
        <v>550</v>
      </c>
      <c r="E21" s="234" t="s">
        <v>553</v>
      </c>
      <c r="F21" s="234" t="s">
        <v>554</v>
      </c>
      <c r="G21" s="234" t="s">
        <v>555</v>
      </c>
      <c r="H21" s="234" t="s">
        <v>556</v>
      </c>
      <c r="I21" s="235" t="s">
        <v>557</v>
      </c>
      <c r="J21" s="161"/>
      <c r="K21" s="501"/>
      <c r="L21" s="501"/>
      <c r="M21" s="501"/>
      <c r="N21" s="501"/>
      <c r="O21" s="501"/>
    </row>
    <row r="22" spans="1:15" s="160" customFormat="1" ht="19.5" customHeight="1" thickBot="1">
      <c r="A22" s="236"/>
      <c r="B22" s="228"/>
      <c r="C22" s="228"/>
      <c r="D22" s="236"/>
      <c r="E22" s="228"/>
      <c r="F22" s="228"/>
      <c r="G22" s="237">
        <f t="shared" ref="G22:H25" si="0">E22-B22</f>
        <v>0</v>
      </c>
      <c r="H22" s="237">
        <f t="shared" si="0"/>
        <v>0</v>
      </c>
      <c r="I22" s="238">
        <f>IF(G22=0,0,H22/G22)</f>
        <v>0</v>
      </c>
      <c r="J22" s="161"/>
      <c r="K22" s="501"/>
      <c r="L22" s="501"/>
      <c r="M22" s="501"/>
      <c r="N22" s="501"/>
      <c r="O22" s="501"/>
    </row>
    <row r="23" spans="1:15" s="160" customFormat="1" ht="19.5" customHeight="1" thickBot="1">
      <c r="A23" s="236"/>
      <c r="B23" s="228"/>
      <c r="C23" s="228"/>
      <c r="D23" s="236"/>
      <c r="E23" s="228"/>
      <c r="F23" s="228"/>
      <c r="G23" s="237">
        <f t="shared" si="0"/>
        <v>0</v>
      </c>
      <c r="H23" s="237">
        <f t="shared" si="0"/>
        <v>0</v>
      </c>
      <c r="I23" s="238">
        <f>IF(G23=0,0,H23/G23)</f>
        <v>0</v>
      </c>
      <c r="J23" s="161"/>
      <c r="K23" s="501"/>
      <c r="L23" s="501"/>
      <c r="M23" s="501"/>
      <c r="N23" s="501"/>
      <c r="O23" s="501"/>
    </row>
    <row r="24" spans="1:15" s="160" customFormat="1" ht="19.5" customHeight="1" thickBot="1">
      <c r="A24" s="236"/>
      <c r="B24" s="228"/>
      <c r="C24" s="228"/>
      <c r="D24" s="236"/>
      <c r="E24" s="228"/>
      <c r="F24" s="228"/>
      <c r="G24" s="237">
        <f t="shared" si="0"/>
        <v>0</v>
      </c>
      <c r="H24" s="237">
        <f t="shared" si="0"/>
        <v>0</v>
      </c>
      <c r="I24" s="238">
        <f>IF(G24=0,0,H24/G24)</f>
        <v>0</v>
      </c>
      <c r="J24" s="161"/>
      <c r="K24" s="501"/>
      <c r="L24" s="501"/>
      <c r="M24" s="501"/>
      <c r="N24" s="501"/>
      <c r="O24" s="501"/>
    </row>
    <row r="25" spans="1:15" s="160" customFormat="1" ht="19.5" customHeight="1" thickBot="1">
      <c r="A25" s="236"/>
      <c r="B25" s="228"/>
      <c r="C25" s="228"/>
      <c r="D25" s="236"/>
      <c r="E25" s="228"/>
      <c r="F25" s="228"/>
      <c r="G25" s="237">
        <f t="shared" si="0"/>
        <v>0</v>
      </c>
      <c r="H25" s="237">
        <f t="shared" si="0"/>
        <v>0</v>
      </c>
      <c r="I25" s="238">
        <f>IF(G25=0,0,H25/G25)</f>
        <v>0</v>
      </c>
      <c r="J25" s="161"/>
      <c r="K25" s="501"/>
      <c r="L25" s="501"/>
      <c r="M25" s="501"/>
      <c r="N25" s="501"/>
      <c r="O25" s="501"/>
    </row>
    <row r="26" spans="1:15" s="160" customFormat="1" ht="6" customHeight="1" thickBot="1">
      <c r="A26" s="293"/>
      <c r="B26" s="293"/>
      <c r="C26" s="293"/>
      <c r="D26" s="293"/>
      <c r="E26" s="293"/>
      <c r="F26" s="293"/>
      <c r="G26" s="293"/>
      <c r="H26" s="293"/>
      <c r="I26" s="294"/>
      <c r="J26" s="161"/>
      <c r="K26" s="501"/>
      <c r="L26" s="501"/>
      <c r="M26" s="501"/>
      <c r="N26" s="501"/>
      <c r="O26" s="501"/>
    </row>
    <row r="27" spans="1:15" s="160" customFormat="1" ht="13.5" customHeight="1">
      <c r="A27" s="201"/>
      <c r="B27" s="201"/>
      <c r="C27" s="201"/>
      <c r="D27" s="201"/>
      <c r="E27" s="201"/>
      <c r="F27" s="201"/>
      <c r="G27" s="201"/>
      <c r="H27" s="201"/>
      <c r="I27" s="201"/>
      <c r="J27" s="161"/>
      <c r="K27" s="501"/>
      <c r="L27" s="501"/>
      <c r="M27" s="501"/>
      <c r="N27" s="501"/>
      <c r="O27" s="501"/>
    </row>
    <row r="28" spans="1:15" s="160" customFormat="1" ht="13.5" customHeight="1">
      <c r="A28" s="201"/>
      <c r="B28" s="201"/>
      <c r="C28" s="201"/>
      <c r="D28" s="201"/>
      <c r="E28" s="201"/>
      <c r="F28" s="201"/>
      <c r="G28" s="201"/>
      <c r="H28" s="201"/>
      <c r="I28" s="201"/>
      <c r="J28" s="161"/>
      <c r="K28" s="501"/>
      <c r="L28" s="501"/>
      <c r="M28" s="501"/>
      <c r="N28" s="501"/>
      <c r="O28" s="501"/>
    </row>
    <row r="29" spans="1:15" s="160" customFormat="1" ht="13.5" customHeight="1">
      <c r="A29" s="201"/>
      <c r="B29" s="201"/>
      <c r="C29" s="201"/>
      <c r="D29" s="201"/>
      <c r="E29" s="201"/>
      <c r="F29" s="201"/>
      <c r="G29" s="201"/>
      <c r="H29" s="201"/>
      <c r="I29" s="201"/>
      <c r="J29" s="161"/>
      <c r="K29" s="501"/>
      <c r="L29" s="501"/>
      <c r="M29" s="501"/>
      <c r="N29" s="501"/>
      <c r="O29" s="501"/>
    </row>
    <row r="30" spans="1:15" s="160" customFormat="1" ht="13.5" customHeight="1">
      <c r="A30" s="201"/>
      <c r="B30" s="201"/>
      <c r="C30" s="201"/>
      <c r="D30" s="201"/>
      <c r="E30" s="201"/>
      <c r="F30" s="201"/>
      <c r="G30" s="201"/>
      <c r="H30" s="201"/>
      <c r="I30" s="201"/>
      <c r="J30" s="161"/>
      <c r="K30" s="501"/>
      <c r="L30" s="501"/>
      <c r="M30" s="501"/>
      <c r="N30" s="501"/>
      <c r="O30" s="501"/>
    </row>
    <row r="31" spans="1:15" s="160" customFormat="1" ht="13.5" customHeight="1">
      <c r="A31" s="201"/>
      <c r="B31" s="201"/>
      <c r="C31" s="201"/>
      <c r="D31" s="201"/>
      <c r="E31" s="201"/>
      <c r="F31" s="201"/>
      <c r="G31" s="201"/>
      <c r="H31" s="201"/>
      <c r="I31" s="201"/>
      <c r="J31" s="161"/>
      <c r="K31" s="161"/>
      <c r="L31" s="161"/>
      <c r="M31" s="161"/>
      <c r="N31" s="161"/>
      <c r="O31" s="161"/>
    </row>
    <row r="32" spans="1:15" s="160" customFormat="1" ht="13.5" customHeight="1">
      <c r="A32" s="201"/>
      <c r="B32" s="201"/>
      <c r="C32" s="201"/>
      <c r="D32" s="201"/>
      <c r="E32" s="201"/>
      <c r="F32" s="201"/>
      <c r="G32" s="201"/>
      <c r="H32" s="201"/>
      <c r="I32" s="201"/>
      <c r="J32" s="161"/>
      <c r="K32" s="161"/>
      <c r="L32" s="161"/>
      <c r="M32" s="161"/>
      <c r="N32" s="161"/>
      <c r="O32" s="161"/>
    </row>
    <row r="33" spans="1:15" s="160" customFormat="1" ht="13.5" customHeight="1">
      <c r="A33" s="201"/>
      <c r="B33" s="201"/>
      <c r="C33" s="201"/>
      <c r="D33" s="201"/>
      <c r="E33" s="201"/>
      <c r="F33" s="201"/>
      <c r="G33" s="201"/>
      <c r="H33" s="201"/>
      <c r="I33" s="201"/>
      <c r="J33" s="161"/>
      <c r="K33" s="161"/>
      <c r="L33" s="161"/>
      <c r="M33" s="161"/>
      <c r="N33" s="161"/>
      <c r="O33" s="161"/>
    </row>
    <row r="34" spans="1:15" s="160" customFormat="1" ht="13.5" customHeight="1">
      <c r="A34" s="201"/>
      <c r="B34" s="201"/>
      <c r="C34" s="201"/>
      <c r="D34" s="201"/>
      <c r="E34" s="201"/>
      <c r="F34" s="201"/>
      <c r="G34" s="201"/>
      <c r="H34" s="201"/>
      <c r="I34" s="201"/>
      <c r="J34" s="161"/>
      <c r="K34" s="161"/>
      <c r="L34" s="161"/>
      <c r="M34" s="161"/>
      <c r="N34" s="161"/>
      <c r="O34" s="161"/>
    </row>
    <row r="35" spans="1:15" s="160" customFormat="1" ht="13.5" customHeight="1">
      <c r="A35" s="201"/>
      <c r="B35" s="201"/>
      <c r="C35" s="201"/>
      <c r="D35" s="201"/>
      <c r="E35" s="201"/>
      <c r="F35" s="201"/>
      <c r="G35" s="201"/>
      <c r="H35" s="201"/>
      <c r="I35" s="201"/>
      <c r="J35" s="161"/>
      <c r="K35" s="161"/>
      <c r="L35" s="161"/>
      <c r="M35" s="161"/>
      <c r="N35" s="161"/>
      <c r="O35" s="161"/>
    </row>
    <row r="36" spans="1:15" s="160" customFormat="1" ht="13.5" customHeight="1">
      <c r="A36" s="201"/>
      <c r="B36" s="201"/>
      <c r="C36" s="201"/>
      <c r="D36" s="201"/>
      <c r="E36" s="201"/>
      <c r="F36" s="201"/>
      <c r="G36" s="201"/>
      <c r="H36" s="201"/>
      <c r="I36" s="201"/>
      <c r="J36" s="161"/>
      <c r="K36" s="161"/>
      <c r="L36" s="161"/>
      <c r="M36" s="161"/>
      <c r="N36" s="161"/>
      <c r="O36" s="161"/>
    </row>
    <row r="37" spans="1:15" s="160" customFormat="1" ht="13.5" customHeight="1">
      <c r="A37" s="201"/>
      <c r="B37" s="201"/>
      <c r="C37" s="201"/>
      <c r="D37" s="201"/>
      <c r="E37" s="201"/>
      <c r="F37" s="201"/>
      <c r="G37" s="201"/>
      <c r="H37" s="201"/>
      <c r="I37" s="201"/>
      <c r="J37" s="161"/>
      <c r="K37" s="161"/>
      <c r="L37" s="161"/>
      <c r="M37" s="161"/>
      <c r="N37" s="161"/>
      <c r="O37" s="161"/>
    </row>
    <row r="38" spans="1:15" s="160" customFormat="1" ht="13.5" customHeight="1">
      <c r="A38" s="201"/>
      <c r="B38" s="201"/>
      <c r="C38" s="201"/>
      <c r="D38" s="201"/>
      <c r="E38" s="201"/>
      <c r="F38" s="201"/>
      <c r="G38" s="201"/>
      <c r="H38" s="201"/>
      <c r="I38" s="201"/>
      <c r="J38" s="161"/>
      <c r="K38" s="161"/>
      <c r="L38" s="161"/>
      <c r="M38" s="161"/>
      <c r="N38" s="161"/>
      <c r="O38" s="161"/>
    </row>
    <row r="39" spans="1:15">
      <c r="A39" s="161"/>
      <c r="B39" s="161"/>
      <c r="C39" s="161"/>
      <c r="D39" s="161"/>
      <c r="E39" s="161"/>
      <c r="F39" s="161"/>
      <c r="G39" s="161"/>
      <c r="H39" s="161"/>
      <c r="I39" s="161"/>
      <c r="J39" s="161"/>
      <c r="K39" s="161"/>
      <c r="L39" s="161"/>
      <c r="M39" s="161"/>
      <c r="N39" s="161"/>
      <c r="O39" s="161"/>
    </row>
    <row r="40" spans="1:15" hidden="1">
      <c r="A40" s="167">
        <v>2009</v>
      </c>
      <c r="B40" s="167"/>
      <c r="C40" s="161"/>
      <c r="D40" s="161"/>
      <c r="E40" s="161"/>
      <c r="F40" s="161"/>
      <c r="G40" s="161"/>
      <c r="H40" s="161"/>
      <c r="I40" s="161"/>
      <c r="J40" s="161"/>
      <c r="K40" s="161"/>
      <c r="L40" s="161"/>
      <c r="M40" s="161"/>
      <c r="N40" s="161"/>
      <c r="O40" s="161"/>
    </row>
    <row r="41" spans="1:15" hidden="1">
      <c r="A41" s="167">
        <v>2010</v>
      </c>
      <c r="B41" s="167"/>
      <c r="C41" s="161"/>
      <c r="D41" s="161"/>
      <c r="E41" s="161"/>
      <c r="F41" s="161"/>
      <c r="G41" s="161"/>
      <c r="H41" s="161"/>
      <c r="I41" s="161"/>
      <c r="J41" s="161"/>
      <c r="K41" s="161"/>
      <c r="L41" s="161"/>
      <c r="M41" s="161"/>
      <c r="N41" s="161"/>
      <c r="O41" s="161"/>
    </row>
    <row r="42" spans="1:15" hidden="1">
      <c r="A42" s="167">
        <v>2011</v>
      </c>
      <c r="B42" s="167"/>
      <c r="C42" s="161"/>
      <c r="D42" s="161"/>
      <c r="E42" s="161"/>
      <c r="F42" s="161"/>
      <c r="G42" s="161"/>
      <c r="H42" s="161"/>
      <c r="I42" s="161"/>
      <c r="J42" s="161"/>
      <c r="K42" s="161"/>
      <c r="L42" s="161"/>
      <c r="M42" s="161"/>
      <c r="N42" s="161"/>
      <c r="O42" s="161"/>
    </row>
    <row r="43" spans="1:15" hidden="1">
      <c r="A43" s="167">
        <v>2012</v>
      </c>
      <c r="B43" s="167"/>
      <c r="C43" s="161"/>
      <c r="D43" s="161"/>
      <c r="E43" s="161"/>
      <c r="F43" s="161"/>
      <c r="G43" s="161"/>
      <c r="H43" s="161"/>
      <c r="I43" s="161"/>
      <c r="J43" s="161"/>
      <c r="K43" s="161"/>
      <c r="L43" s="161"/>
      <c r="M43" s="161"/>
      <c r="N43" s="161"/>
      <c r="O43" s="161"/>
    </row>
    <row r="44" spans="1:15" hidden="1">
      <c r="A44" s="167">
        <v>2013</v>
      </c>
      <c r="B44" s="167"/>
      <c r="C44" s="161"/>
      <c r="D44" s="161"/>
      <c r="E44" s="161"/>
      <c r="F44" s="161"/>
      <c r="G44" s="161"/>
      <c r="H44" s="161"/>
      <c r="I44" s="161"/>
      <c r="J44" s="161"/>
      <c r="K44" s="161"/>
      <c r="L44" s="161"/>
      <c r="M44" s="161"/>
      <c r="N44" s="161"/>
      <c r="O44" s="161"/>
    </row>
    <row r="45" spans="1:15" hidden="1">
      <c r="A45" s="167">
        <v>2014</v>
      </c>
      <c r="B45" s="167"/>
      <c r="C45" s="161"/>
      <c r="D45" s="161"/>
      <c r="E45" s="161"/>
      <c r="F45" s="161"/>
      <c r="G45" s="161"/>
      <c r="H45" s="161"/>
      <c r="I45" s="161"/>
      <c r="J45" s="161"/>
      <c r="K45" s="161"/>
      <c r="L45" s="161"/>
      <c r="M45" s="161"/>
      <c r="N45" s="161"/>
      <c r="O45" s="161"/>
    </row>
    <row r="46" spans="1:15" hidden="1">
      <c r="A46" s="167">
        <v>2015</v>
      </c>
      <c r="B46" s="167"/>
      <c r="C46" s="161"/>
      <c r="D46" s="161"/>
      <c r="E46" s="161"/>
      <c r="F46" s="161"/>
      <c r="G46" s="161"/>
      <c r="H46" s="161"/>
      <c r="I46" s="161"/>
      <c r="J46" s="161"/>
      <c r="K46" s="161"/>
      <c r="L46" s="161"/>
      <c r="M46" s="161"/>
      <c r="N46" s="161"/>
      <c r="O46" s="161"/>
    </row>
    <row r="47" spans="1:15" hidden="1">
      <c r="A47" s="167">
        <v>2016</v>
      </c>
      <c r="B47" s="167"/>
      <c r="C47" s="161"/>
      <c r="D47" s="161"/>
      <c r="E47" s="161"/>
      <c r="F47" s="161"/>
      <c r="G47" s="161"/>
      <c r="H47" s="161"/>
      <c r="I47" s="161"/>
      <c r="J47" s="161"/>
      <c r="K47" s="161"/>
      <c r="L47" s="161"/>
      <c r="M47" s="161"/>
      <c r="N47" s="161"/>
      <c r="O47" s="161"/>
    </row>
    <row r="48" spans="1:15" hidden="1">
      <c r="A48" s="167">
        <v>2017</v>
      </c>
      <c r="B48" s="167"/>
      <c r="C48" s="161"/>
      <c r="D48" s="161"/>
      <c r="E48" s="161"/>
      <c r="F48" s="161"/>
      <c r="G48" s="161"/>
      <c r="H48" s="161"/>
      <c r="I48" s="161"/>
      <c r="J48" s="161"/>
      <c r="K48" s="161"/>
      <c r="L48" s="161"/>
      <c r="M48" s="161"/>
      <c r="N48" s="161"/>
      <c r="O48" s="161"/>
    </row>
    <row r="49" spans="1:15" hidden="1">
      <c r="A49" s="167">
        <v>2018</v>
      </c>
      <c r="B49" s="167"/>
      <c r="C49" s="161"/>
      <c r="D49" s="161"/>
      <c r="E49" s="161"/>
      <c r="F49" s="161"/>
      <c r="G49" s="161"/>
      <c r="H49" s="161"/>
      <c r="I49" s="161"/>
      <c r="J49" s="161"/>
      <c r="K49" s="161"/>
      <c r="L49" s="161"/>
      <c r="M49" s="161"/>
      <c r="N49" s="161"/>
      <c r="O49" s="161"/>
    </row>
    <row r="50" spans="1:15" hidden="1">
      <c r="A50" s="167">
        <v>2019</v>
      </c>
      <c r="B50" s="167"/>
      <c r="C50" s="161"/>
      <c r="D50" s="161"/>
      <c r="E50" s="161"/>
      <c r="F50" s="161"/>
      <c r="G50" s="161"/>
      <c r="H50" s="161"/>
      <c r="I50" s="161"/>
      <c r="J50" s="161"/>
      <c r="K50" s="161"/>
      <c r="L50" s="161"/>
      <c r="M50" s="161"/>
      <c r="N50" s="161"/>
      <c r="O50" s="161"/>
    </row>
    <row r="51" spans="1:15" hidden="1">
      <c r="A51" s="167">
        <v>2020</v>
      </c>
      <c r="B51" s="167"/>
      <c r="C51" s="161"/>
      <c r="D51" s="161"/>
      <c r="E51" s="161"/>
      <c r="F51" s="161"/>
      <c r="G51" s="161"/>
      <c r="H51" s="161"/>
      <c r="I51" s="161"/>
      <c r="J51" s="161"/>
      <c r="K51" s="161"/>
      <c r="L51" s="161"/>
      <c r="M51" s="161"/>
      <c r="N51" s="161"/>
      <c r="O51" s="161"/>
    </row>
    <row r="52" spans="1:15" hidden="1">
      <c r="A52" s="167">
        <v>2021</v>
      </c>
      <c r="B52" s="167"/>
      <c r="C52" s="161"/>
      <c r="D52" s="161"/>
      <c r="E52" s="161"/>
      <c r="F52" s="161"/>
      <c r="G52" s="161"/>
      <c r="H52" s="161"/>
      <c r="I52" s="161"/>
      <c r="J52" s="161"/>
      <c r="K52" s="161"/>
      <c r="L52" s="161"/>
      <c r="M52" s="161"/>
      <c r="N52" s="161"/>
      <c r="O52" s="161"/>
    </row>
    <row r="53" spans="1:15" hidden="1">
      <c r="A53" s="167">
        <v>2022</v>
      </c>
      <c r="B53" s="167"/>
      <c r="C53" s="161"/>
      <c r="D53" s="161"/>
      <c r="E53" s="161"/>
      <c r="F53" s="161"/>
      <c r="G53" s="161"/>
      <c r="H53" s="161"/>
      <c r="I53" s="161"/>
      <c r="J53" s="161"/>
      <c r="K53" s="161"/>
      <c r="L53" s="161"/>
      <c r="M53" s="161"/>
      <c r="N53" s="161"/>
      <c r="O53" s="161"/>
    </row>
    <row r="54" spans="1:15" hidden="1">
      <c r="A54" s="167">
        <v>2023</v>
      </c>
      <c r="B54" s="167"/>
      <c r="C54" s="161"/>
      <c r="D54" s="161"/>
      <c r="E54" s="161"/>
      <c r="F54" s="161"/>
      <c r="G54" s="161"/>
      <c r="H54" s="161"/>
      <c r="I54" s="161"/>
      <c r="J54" s="161"/>
      <c r="K54" s="161"/>
      <c r="L54" s="161"/>
      <c r="M54" s="161"/>
      <c r="N54" s="161"/>
      <c r="O54" s="161"/>
    </row>
    <row r="55" spans="1:15" hidden="1">
      <c r="A55" s="167">
        <v>2024</v>
      </c>
      <c r="B55" s="167"/>
      <c r="C55" s="161"/>
      <c r="D55" s="161"/>
      <c r="E55" s="161"/>
      <c r="F55" s="161"/>
      <c r="G55" s="161"/>
      <c r="H55" s="161"/>
      <c r="I55" s="161"/>
      <c r="J55" s="161"/>
      <c r="K55" s="161"/>
      <c r="L55" s="161"/>
      <c r="M55" s="161"/>
      <c r="N55" s="161"/>
      <c r="O55" s="161"/>
    </row>
    <row r="56" spans="1:15" hidden="1">
      <c r="A56" s="167">
        <v>2025</v>
      </c>
      <c r="B56" s="167"/>
      <c r="C56" s="161"/>
      <c r="D56" s="161"/>
      <c r="E56" s="161"/>
      <c r="F56" s="161"/>
      <c r="G56" s="161"/>
      <c r="H56" s="161"/>
      <c r="I56" s="161"/>
      <c r="J56" s="161"/>
      <c r="K56" s="161"/>
      <c r="L56" s="161"/>
      <c r="M56" s="161"/>
      <c r="N56" s="161"/>
      <c r="O56" s="161"/>
    </row>
    <row r="57" spans="1:15" hidden="1">
      <c r="A57" s="167">
        <v>2026</v>
      </c>
      <c r="B57" s="167"/>
      <c r="C57" s="161"/>
      <c r="D57" s="161"/>
      <c r="E57" s="161"/>
      <c r="F57" s="161"/>
      <c r="G57" s="161"/>
      <c r="H57" s="161"/>
      <c r="I57" s="161"/>
      <c r="J57" s="161"/>
      <c r="K57" s="161"/>
      <c r="L57" s="161"/>
      <c r="M57" s="161"/>
      <c r="N57" s="161"/>
      <c r="O57" s="161"/>
    </row>
    <row r="58" spans="1:15" hidden="1">
      <c r="A58" s="167">
        <v>2027</v>
      </c>
      <c r="B58" s="167"/>
      <c r="C58" s="161"/>
      <c r="D58" s="161"/>
      <c r="E58" s="161"/>
      <c r="F58" s="161"/>
      <c r="G58" s="161"/>
      <c r="H58" s="161"/>
      <c r="I58" s="161"/>
      <c r="J58" s="161"/>
      <c r="K58" s="161"/>
      <c r="L58" s="161"/>
      <c r="M58" s="161"/>
      <c r="N58" s="161"/>
      <c r="O58" s="161"/>
    </row>
    <row r="59" spans="1:15" hidden="1">
      <c r="A59" s="167">
        <v>2028</v>
      </c>
      <c r="B59" s="167"/>
      <c r="C59" s="161"/>
      <c r="D59" s="161"/>
      <c r="E59" s="161"/>
      <c r="F59" s="161"/>
      <c r="G59" s="161"/>
      <c r="H59" s="161"/>
      <c r="I59" s="161"/>
      <c r="J59" s="161"/>
      <c r="K59" s="161"/>
      <c r="L59" s="161"/>
      <c r="M59" s="161"/>
      <c r="N59" s="161"/>
      <c r="O59" s="161"/>
    </row>
    <row r="60" spans="1:15" hidden="1">
      <c r="A60" s="167">
        <v>2029</v>
      </c>
      <c r="B60" s="167"/>
      <c r="C60" s="161"/>
      <c r="D60" s="161"/>
      <c r="E60" s="161"/>
      <c r="F60" s="161"/>
      <c r="G60" s="161"/>
      <c r="H60" s="161"/>
      <c r="I60" s="161"/>
      <c r="J60" s="161"/>
      <c r="K60" s="161"/>
      <c r="L60" s="161"/>
      <c r="M60" s="161"/>
      <c r="N60" s="161"/>
      <c r="O60" s="161"/>
    </row>
    <row r="61" spans="1:15" hidden="1">
      <c r="A61" s="167">
        <v>2030</v>
      </c>
      <c r="B61" s="167"/>
      <c r="C61" s="161"/>
      <c r="D61" s="161"/>
      <c r="E61" s="161"/>
      <c r="F61" s="161"/>
      <c r="G61" s="161"/>
      <c r="H61" s="161"/>
      <c r="I61" s="161"/>
      <c r="J61" s="161"/>
      <c r="K61" s="161"/>
      <c r="L61" s="161"/>
      <c r="M61" s="161"/>
      <c r="N61" s="161"/>
      <c r="O61" s="161"/>
    </row>
    <row r="62" spans="1:15" hidden="1">
      <c r="A62" s="167">
        <v>2031</v>
      </c>
      <c r="B62" s="167"/>
      <c r="C62" s="161"/>
      <c r="D62" s="161"/>
      <c r="E62" s="161"/>
      <c r="F62" s="161"/>
      <c r="G62" s="161"/>
      <c r="H62" s="161"/>
      <c r="I62" s="161"/>
      <c r="J62" s="161"/>
      <c r="K62" s="161"/>
      <c r="L62" s="161"/>
      <c r="M62" s="161"/>
      <c r="N62" s="161"/>
      <c r="O62" s="161"/>
    </row>
    <row r="63" spans="1:15" hidden="1">
      <c r="A63" s="167">
        <v>2032</v>
      </c>
      <c r="B63" s="167"/>
      <c r="C63" s="161"/>
      <c r="D63" s="161"/>
      <c r="E63" s="161"/>
      <c r="F63" s="161"/>
      <c r="G63" s="161"/>
      <c r="H63" s="161"/>
      <c r="I63" s="161"/>
      <c r="J63" s="161"/>
      <c r="K63" s="161"/>
      <c r="L63" s="161"/>
      <c r="M63" s="161"/>
      <c r="N63" s="161"/>
      <c r="O63" s="161"/>
    </row>
    <row r="64" spans="1:15" hidden="1">
      <c r="A64" s="167">
        <v>2033</v>
      </c>
      <c r="B64" s="167"/>
      <c r="C64" s="161"/>
      <c r="D64" s="161"/>
      <c r="E64" s="161"/>
      <c r="F64" s="161"/>
      <c r="G64" s="161"/>
      <c r="H64" s="161"/>
      <c r="I64" s="161"/>
      <c r="J64" s="161"/>
      <c r="K64" s="161"/>
      <c r="L64" s="161"/>
      <c r="M64" s="161"/>
      <c r="N64" s="161"/>
      <c r="O64" s="161"/>
    </row>
    <row r="65" spans="1:15" hidden="1">
      <c r="A65" s="167">
        <v>2034</v>
      </c>
      <c r="B65" s="167"/>
      <c r="C65" s="161"/>
      <c r="D65" s="161"/>
      <c r="E65" s="161"/>
      <c r="F65" s="161"/>
      <c r="G65" s="161"/>
      <c r="H65" s="161"/>
      <c r="I65" s="161"/>
      <c r="J65" s="161"/>
      <c r="K65" s="161"/>
      <c r="L65" s="161"/>
      <c r="M65" s="161"/>
      <c r="N65" s="161"/>
      <c r="O65" s="161"/>
    </row>
    <row r="66" spans="1:15" hidden="1">
      <c r="A66" s="167">
        <v>2035</v>
      </c>
      <c r="B66" s="167"/>
      <c r="C66" s="161"/>
      <c r="D66" s="161"/>
      <c r="E66" s="161"/>
      <c r="F66" s="161"/>
      <c r="G66" s="161"/>
      <c r="H66" s="161"/>
      <c r="I66" s="161"/>
      <c r="J66" s="161"/>
      <c r="K66" s="161"/>
      <c r="L66" s="161"/>
      <c r="M66" s="161"/>
      <c r="N66" s="161"/>
      <c r="O66" s="161"/>
    </row>
    <row r="67" spans="1:15" hidden="1">
      <c r="A67" s="167">
        <v>2036</v>
      </c>
      <c r="B67" s="167"/>
      <c r="C67" s="161"/>
      <c r="D67" s="161"/>
      <c r="E67" s="161"/>
      <c r="F67" s="161"/>
      <c r="G67" s="161"/>
      <c r="H67" s="161"/>
      <c r="I67" s="161"/>
      <c r="J67" s="161"/>
      <c r="K67" s="161"/>
      <c r="L67" s="161"/>
      <c r="M67" s="161"/>
      <c r="N67" s="161"/>
      <c r="O67" s="161"/>
    </row>
    <row r="68" spans="1:15" hidden="1">
      <c r="A68" s="167">
        <v>2037</v>
      </c>
      <c r="B68" s="167"/>
      <c r="C68" s="161"/>
      <c r="D68" s="161"/>
      <c r="E68" s="161"/>
      <c r="F68" s="161"/>
      <c r="G68" s="161"/>
      <c r="H68" s="161"/>
      <c r="I68" s="161"/>
      <c r="J68" s="161"/>
      <c r="K68" s="161"/>
      <c r="L68" s="161"/>
      <c r="M68" s="161"/>
      <c r="N68" s="161"/>
      <c r="O68" s="161"/>
    </row>
    <row r="69" spans="1:15" hidden="1">
      <c r="A69" s="167">
        <v>2038</v>
      </c>
      <c r="B69" s="167"/>
      <c r="C69" s="161"/>
      <c r="D69" s="161"/>
      <c r="E69" s="161"/>
      <c r="F69" s="161"/>
      <c r="G69" s="161"/>
      <c r="H69" s="161"/>
      <c r="I69" s="161"/>
      <c r="J69" s="161"/>
      <c r="K69" s="161"/>
      <c r="L69" s="161"/>
      <c r="M69" s="161"/>
      <c r="N69" s="161"/>
      <c r="O69" s="161"/>
    </row>
    <row r="70" spans="1:15" hidden="1">
      <c r="A70" s="167">
        <v>2039</v>
      </c>
      <c r="B70" s="167"/>
      <c r="C70" s="161"/>
      <c r="D70" s="161"/>
      <c r="E70" s="161"/>
      <c r="F70" s="161"/>
      <c r="G70" s="161"/>
      <c r="H70" s="161"/>
      <c r="I70" s="161"/>
      <c r="J70" s="161"/>
      <c r="K70" s="161"/>
      <c r="L70" s="161"/>
      <c r="M70" s="161"/>
      <c r="N70" s="161"/>
      <c r="O70" s="161"/>
    </row>
    <row r="71" spans="1:15" hidden="1">
      <c r="A71" s="167">
        <v>2040</v>
      </c>
      <c r="B71" s="167"/>
      <c r="C71" s="161"/>
      <c r="D71" s="161"/>
      <c r="E71" s="161"/>
      <c r="F71" s="161"/>
      <c r="G71" s="161"/>
      <c r="H71" s="161"/>
      <c r="I71" s="161"/>
      <c r="J71" s="161"/>
      <c r="K71" s="161"/>
      <c r="L71" s="161"/>
      <c r="M71" s="161"/>
      <c r="N71" s="161"/>
      <c r="O71" s="161"/>
    </row>
    <row r="72" spans="1:15">
      <c r="A72" s="161"/>
      <c r="B72" s="161"/>
      <c r="C72" s="161"/>
      <c r="D72" s="161"/>
      <c r="E72" s="161"/>
      <c r="F72" s="161"/>
      <c r="G72" s="161"/>
      <c r="H72" s="161"/>
      <c r="I72" s="161"/>
      <c r="J72" s="161"/>
      <c r="K72" s="161"/>
      <c r="L72" s="161"/>
      <c r="M72" s="161"/>
      <c r="N72" s="161"/>
      <c r="O72" s="161"/>
    </row>
    <row r="73" spans="1:15">
      <c r="A73" s="161"/>
      <c r="B73" s="161"/>
      <c r="C73" s="161"/>
      <c r="D73" s="161"/>
      <c r="E73" s="161"/>
      <c r="F73" s="161"/>
      <c r="G73" s="161"/>
      <c r="H73" s="161"/>
      <c r="I73" s="161"/>
      <c r="J73" s="161"/>
      <c r="K73" s="161"/>
      <c r="L73" s="161"/>
      <c r="M73" s="161"/>
      <c r="N73" s="161"/>
      <c r="O73" s="161"/>
    </row>
    <row r="74" spans="1:15">
      <c r="A74" s="161"/>
      <c r="B74" s="161"/>
      <c r="C74" s="161"/>
      <c r="D74" s="161"/>
      <c r="E74" s="161"/>
      <c r="F74" s="161"/>
      <c r="G74" s="161"/>
      <c r="H74" s="161"/>
      <c r="I74" s="161"/>
      <c r="J74" s="161"/>
      <c r="K74" s="161"/>
      <c r="L74" s="161"/>
      <c r="M74" s="161"/>
      <c r="N74" s="161"/>
      <c r="O74" s="161"/>
    </row>
    <row r="75" spans="1:15">
      <c r="A75" s="161"/>
      <c r="B75" s="161"/>
      <c r="C75" s="161"/>
      <c r="D75" s="161"/>
      <c r="E75" s="161"/>
      <c r="F75" s="161"/>
      <c r="G75" s="161"/>
      <c r="H75" s="161"/>
      <c r="I75" s="161"/>
      <c r="J75" s="161"/>
      <c r="K75" s="161"/>
      <c r="L75" s="161"/>
      <c r="M75" s="161"/>
      <c r="N75" s="161"/>
      <c r="O75" s="161"/>
    </row>
    <row r="76" spans="1:15">
      <c r="A76" s="161"/>
      <c r="B76" s="161"/>
      <c r="C76" s="161"/>
      <c r="D76" s="161"/>
      <c r="E76" s="161"/>
      <c r="F76" s="161"/>
      <c r="G76" s="161"/>
      <c r="H76" s="161"/>
      <c r="I76" s="161"/>
      <c r="J76" s="161"/>
      <c r="K76" s="161"/>
      <c r="L76" s="161"/>
      <c r="M76" s="161"/>
      <c r="N76" s="161"/>
      <c r="O76" s="161"/>
    </row>
    <row r="77" spans="1:15">
      <c r="A77" s="161"/>
      <c r="B77" s="161"/>
      <c r="C77" s="161"/>
      <c r="D77" s="161"/>
      <c r="E77" s="161"/>
      <c r="F77" s="161"/>
      <c r="G77" s="161"/>
      <c r="H77" s="161"/>
      <c r="I77" s="161"/>
      <c r="J77" s="161"/>
      <c r="K77" s="161"/>
      <c r="L77" s="161"/>
      <c r="M77" s="161"/>
      <c r="N77" s="161"/>
      <c r="O77" s="161"/>
    </row>
  </sheetData>
  <sheetProtection algorithmName="SHA-512" hashValue="aTWr4bSvWC+fkdkK2mliNeRDeI4q7fDRLQF0qS6EONo4RtENYuYiE2PLI13LXE7ZIH3NR3R+KRgshyYkEg4Gew==" saltValue="HWXq57Z5krAnd/+vUjYVOg==" spinCount="100000" sheet="1" selectLockedCells="1"/>
  <protectedRanges>
    <protectedRange sqref="G29:H35" name="Range15_1_1"/>
    <protectedRange sqref="F5:I5 C5:D5 F6" name="Range1_1_1"/>
    <protectedRange sqref="E22:I25" name="Range5_1_1"/>
    <protectedRange sqref="G26:I26" name="Range10_1_1"/>
    <protectedRange sqref="E5:E6" name="Range1_1_1_1"/>
  </protectedRanges>
  <mergeCells count="13">
    <mergeCell ref="A14:D14"/>
    <mergeCell ref="A16:D16"/>
    <mergeCell ref="K18:O18"/>
    <mergeCell ref="A20:C20"/>
    <mergeCell ref="D20:F20"/>
    <mergeCell ref="G20:I20"/>
    <mergeCell ref="K20:O30"/>
    <mergeCell ref="A13:I13"/>
    <mergeCell ref="A8:D8"/>
    <mergeCell ref="A9:I9"/>
    <mergeCell ref="A10:D10"/>
    <mergeCell ref="A11:D11"/>
    <mergeCell ref="A12:D12"/>
  </mergeCells>
  <hyperlinks>
    <hyperlink ref="K18" r:id="rId1" display="https://www.nzta.govt.nz/assets/resources/economic-evaluation-manual/economic-evaluation-manual/docs/eem-manual-2016.pdf" xr:uid="{743808BB-17D4-4BBD-BB23-C6F7F888BC6B}"/>
    <hyperlink ref="K18:O18" r:id="rId2" display="MBCM Manual - Section A12.4" xr:uid="{BE411640-D9EE-4BBA-AE1A-4D593D4B0828}"/>
  </hyperlinks>
  <printOptions horizontalCentered="1"/>
  <pageMargins left="0.74803149606299213" right="0.74803149606299213" top="0.98425196850393704" bottom="0.98425196850393704" header="0.51181102362204722" footer="0.51181102362204722"/>
  <pageSetup paperSize="9" scale="95" orientation="portrait" r:id="rId3"/>
  <headerFooter scaleWithDoc="0" alignWithMargins="0">
    <oddHeader>&amp;L&amp;"-,Regular"&amp;8&amp;F&amp;R&amp;"-,Regular"&amp;8&amp;A
____________________________________________________________________________________________________</oddHeader>
    <oddFooter>&amp;L&amp;"-,Regular"&amp;8__________________________________________________________________________________________________
NZ Transport Agency’s Economic evaluation manual 
Effective from Jul 2013</oddFooter>
  </headerFooter>
  <legacyDrawing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B3F71-DAB7-4053-80A0-75AAD6C7C572}">
  <dimension ref="A1"/>
  <sheetViews>
    <sheetView topLeftCell="B1" zoomScaleNormal="100" workbookViewId="0">
      <selection activeCell="B1" sqref="B1"/>
    </sheetView>
  </sheetViews>
  <sheetFormatPr defaultColWidth="9" defaultRowHeight="12"/>
  <cols>
    <col min="1" max="16384" width="9" style="38"/>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59431-5A6C-419A-BC42-0BDFD83D389C}">
  <dimension ref="A1"/>
  <sheetViews>
    <sheetView zoomScaleNormal="100" workbookViewId="0">
      <selection activeCell="D43" sqref="D43"/>
    </sheetView>
  </sheetViews>
  <sheetFormatPr defaultColWidth="9" defaultRowHeight="12"/>
  <cols>
    <col min="1" max="16384" width="9" style="38"/>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8FE56-A47A-43D0-B799-55BCA49A4E0A}">
  <dimension ref="A1"/>
  <sheetViews>
    <sheetView zoomScaleNormal="100" workbookViewId="0">
      <selection activeCell="D43" sqref="D43"/>
    </sheetView>
  </sheetViews>
  <sheetFormatPr defaultColWidth="9" defaultRowHeight="12"/>
  <cols>
    <col min="1" max="16384" width="9" style="38"/>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4FBFB3-29F5-4ABE-BA9A-BF95C9BB6860}">
  <dimension ref="A1:W58"/>
  <sheetViews>
    <sheetView workbookViewId="0">
      <selection activeCell="U14" sqref="U14"/>
    </sheetView>
  </sheetViews>
  <sheetFormatPr defaultColWidth="9" defaultRowHeight="12.75"/>
  <cols>
    <col min="1" max="2" width="9" style="116"/>
    <col min="3" max="3" width="9" style="116" customWidth="1"/>
    <col min="4" max="5" width="9" style="116"/>
    <col min="6" max="6" width="15.25" style="116" customWidth="1"/>
    <col min="7" max="7" width="13.5" style="116" customWidth="1"/>
    <col min="8" max="19" width="9" style="116"/>
    <col min="20" max="20" width="15.625" style="116" customWidth="1"/>
    <col min="21" max="16384" width="9" style="116"/>
  </cols>
  <sheetData>
    <row r="1" spans="1:23" ht="51.75">
      <c r="A1" t="s">
        <v>5</v>
      </c>
      <c r="B1" s="19" t="s">
        <v>567</v>
      </c>
      <c r="C1" s="19" t="s">
        <v>568</v>
      </c>
      <c r="F1" s="307" t="s">
        <v>609</v>
      </c>
      <c r="G1" s="308">
        <v>282</v>
      </c>
    </row>
    <row r="2" spans="1:23" ht="13.5" thickBot="1"/>
    <row r="3" spans="1:23" ht="42">
      <c r="A3" s="502" t="s">
        <v>507</v>
      </c>
      <c r="B3" s="244" t="s">
        <v>558</v>
      </c>
      <c r="C3" s="244" t="s">
        <v>559</v>
      </c>
      <c r="T3" t="s">
        <v>137</v>
      </c>
      <c r="U3" s="245" t="str">
        <f>'SP9-1'!$H$22</f>
        <v>2% for years 1-30, 1.5% for years 31-40</v>
      </c>
      <c r="V3"/>
      <c r="W3"/>
    </row>
    <row r="4" spans="1:23" ht="84.75" thickBot="1">
      <c r="A4" s="503"/>
      <c r="B4" s="243" t="s">
        <v>560</v>
      </c>
      <c r="C4" s="243" t="s">
        <v>610</v>
      </c>
      <c r="T4" t="s">
        <v>138</v>
      </c>
      <c r="U4" s="246">
        <v>1</v>
      </c>
      <c r="V4"/>
      <c r="W4"/>
    </row>
    <row r="5" spans="1:23" ht="16.5" thickBot="1">
      <c r="A5" s="242" t="s">
        <v>523</v>
      </c>
      <c r="B5" s="84">
        <v>0.72499999999999998</v>
      </c>
      <c r="C5" s="241">
        <f>'SP9-5'!E28</f>
        <v>2.9949059105278288</v>
      </c>
      <c r="T5" t="s">
        <v>139</v>
      </c>
      <c r="U5" s="18">
        <f>'SP9-1'!$F$28</f>
        <v>0</v>
      </c>
      <c r="V5"/>
      <c r="W5"/>
    </row>
    <row r="6" spans="1:23" ht="16.5" thickBot="1">
      <c r="A6" s="242" t="s">
        <v>525</v>
      </c>
      <c r="B6" s="84">
        <v>0.77700000000000002</v>
      </c>
      <c r="C6" s="241">
        <f>'SP9-5'!E29</f>
        <v>1.8263959828717538</v>
      </c>
      <c r="T6" t="s">
        <v>140</v>
      </c>
      <c r="U6">
        <f>'SP9-1'!$H$21</f>
        <v>0</v>
      </c>
      <c r="V6"/>
      <c r="W6" s="303"/>
    </row>
    <row r="7" spans="1:23" ht="21.75" thickBot="1">
      <c r="A7" s="242" t="s">
        <v>508</v>
      </c>
      <c r="B7" s="84">
        <v>0.67500000000000004</v>
      </c>
      <c r="C7" s="241">
        <f>'SP9-5'!E30</f>
        <v>0.39944657097288677</v>
      </c>
      <c r="E7" s="86" t="str">
        <f>'SP9-1'!H22</f>
        <v>2% for years 1-30, 1.5% for years 31-40</v>
      </c>
      <c r="F7" s="85">
        <v>1</v>
      </c>
      <c r="G7" s="116" t="s">
        <v>145</v>
      </c>
      <c r="H7" s="116">
        <f>I19</f>
        <v>0.99016372140870601</v>
      </c>
      <c r="T7" s="20" t="s">
        <v>141</v>
      </c>
      <c r="U7" s="45">
        <f>U12-U11</f>
        <v>-0.99016372140870601</v>
      </c>
      <c r="V7" t="e">
        <f>U7/U6</f>
        <v>#DIV/0!</v>
      </c>
      <c r="W7"/>
    </row>
    <row r="8" spans="1:23" ht="15.75">
      <c r="F8" s="85">
        <v>40</v>
      </c>
      <c r="G8" s="116" t="s">
        <v>146</v>
      </c>
      <c r="H8" s="332">
        <f>I58</f>
        <v>27.749070548666339</v>
      </c>
      <c r="T8" s="20" t="s">
        <v>142</v>
      </c>
      <c r="U8" s="45">
        <f>U12-U11+U5*(U14-U13)</f>
        <v>-0.99016372140870601</v>
      </c>
      <c r="V8" t="e">
        <f>U8/U6</f>
        <v>#DIV/0!</v>
      </c>
      <c r="W8"/>
    </row>
    <row r="9" spans="1:23" ht="15.75">
      <c r="A9" s="116">
        <f>IF('SP9-5'!G8="Auckland",1,0)</f>
        <v>0</v>
      </c>
      <c r="B9" s="116">
        <f>IF(A9&gt;0,B5,0)</f>
        <v>0</v>
      </c>
      <c r="C9" s="116">
        <f>IF(A9&gt;0,C5,0)</f>
        <v>0</v>
      </c>
      <c r="F9" s="85"/>
      <c r="G9" s="116" t="s">
        <v>561</v>
      </c>
      <c r="H9" s="116">
        <f>H19</f>
        <v>0.98039215686274506</v>
      </c>
      <c r="T9" s="20" t="s">
        <v>143</v>
      </c>
      <c r="U9" s="45"/>
      <c r="V9"/>
      <c r="W9"/>
    </row>
    <row r="10" spans="1:23" ht="15.75">
      <c r="A10" s="116">
        <f>IF('SP9-5'!G8="Wellington",2,0)</f>
        <v>0</v>
      </c>
      <c r="B10" s="116">
        <f>IF(A10&gt;0,B6,0)</f>
        <v>0</v>
      </c>
      <c r="C10" s="116">
        <f>IF(A10&gt;0,C6,0)</f>
        <v>0</v>
      </c>
      <c r="F10" s="85">
        <v>0</v>
      </c>
      <c r="G10" s="116" t="s">
        <v>147</v>
      </c>
      <c r="H10" s="116">
        <f>K18</f>
        <v>0</v>
      </c>
      <c r="T10" s="20" t="s">
        <v>144</v>
      </c>
      <c r="U10" s="45"/>
      <c r="V10"/>
      <c r="W10"/>
    </row>
    <row r="11" spans="1:23" ht="15.75">
      <c r="A11" s="116">
        <f>IF('SP9-5'!G8="Christchurch/other",3,0)</f>
        <v>0</v>
      </c>
      <c r="B11" s="116">
        <f>IF(A11&gt;0,B7,0)</f>
        <v>0</v>
      </c>
      <c r="C11" s="116">
        <f>IF(A11&gt;0,C7,0)</f>
        <v>0</v>
      </c>
      <c r="F11" s="85">
        <v>1</v>
      </c>
      <c r="G11" s="116" t="s">
        <v>148</v>
      </c>
      <c r="H11" s="116">
        <f>K19</f>
        <v>0.49344788445523591</v>
      </c>
      <c r="T11" s="304" t="s">
        <v>145</v>
      </c>
      <c r="U11" s="328">
        <f>Tables!$H$7</f>
        <v>0.99016372140870601</v>
      </c>
      <c r="V11"/>
      <c r="W11"/>
    </row>
    <row r="12" spans="1:23" ht="15.75">
      <c r="B12" s="116">
        <f>SUM(B9:B11)</f>
        <v>0</v>
      </c>
      <c r="C12" s="116">
        <f>SUM(C9:C11)</f>
        <v>0</v>
      </c>
      <c r="F12" s="85" t="s">
        <v>562</v>
      </c>
      <c r="T12" s="304" t="s">
        <v>146</v>
      </c>
      <c r="U12" s="329">
        <f>VLOOKUP(U6,G18:K58,3)</f>
        <v>0</v>
      </c>
      <c r="V12"/>
      <c r="W12"/>
    </row>
    <row r="13" spans="1:23" ht="15.75">
      <c r="F13" s="85">
        <f>'SP9-3'!D70</f>
        <v>6</v>
      </c>
      <c r="G13" s="116" t="s">
        <v>147</v>
      </c>
      <c r="H13" s="116">
        <f>K24</f>
        <v>16.635774183604099</v>
      </c>
      <c r="T13" s="328" t="s">
        <v>148</v>
      </c>
      <c r="U13" s="330">
        <f>K19</f>
        <v>0.49344788445523591</v>
      </c>
      <c r="V13"/>
      <c r="W13"/>
    </row>
    <row r="14" spans="1:23" ht="15.75">
      <c r="F14" s="85">
        <f>F13</f>
        <v>6</v>
      </c>
      <c r="G14" s="116" t="s">
        <v>146</v>
      </c>
      <c r="H14" s="116">
        <f>I24</f>
        <v>5.657260329058472</v>
      </c>
      <c r="T14" s="328" t="s">
        <v>147</v>
      </c>
      <c r="U14" s="331">
        <f>VLOOKUP(U6,G18:K58,5)</f>
        <v>0</v>
      </c>
      <c r="V14"/>
      <c r="W14"/>
    </row>
    <row r="15" spans="1:23" ht="15.75">
      <c r="T15" s="304" t="s">
        <v>149</v>
      </c>
      <c r="U15" s="328">
        <f>U5*780+U6-1</f>
        <v>-1</v>
      </c>
      <c r="V15"/>
      <c r="W15"/>
    </row>
    <row r="16" spans="1:23" ht="15.75">
      <c r="H16" s="326" t="s">
        <v>611</v>
      </c>
      <c r="I16" s="326"/>
      <c r="J16" s="327"/>
      <c r="K16" s="326"/>
      <c r="T16"/>
      <c r="U16"/>
      <c r="V16"/>
      <c r="W16"/>
    </row>
    <row r="17" spans="7:23" ht="15.75">
      <c r="G17" s="116" t="s">
        <v>563</v>
      </c>
      <c r="H17" s="116" t="s">
        <v>564</v>
      </c>
      <c r="I17" s="116" t="s">
        <v>565</v>
      </c>
      <c r="K17" s="116" t="s">
        <v>566</v>
      </c>
      <c r="T17"/>
      <c r="U17"/>
      <c r="V17"/>
      <c r="W17"/>
    </row>
    <row r="18" spans="7:23" ht="15.75">
      <c r="G18" s="116">
        <v>0</v>
      </c>
      <c r="H18" s="116">
        <v>1</v>
      </c>
      <c r="I18" s="116">
        <v>0</v>
      </c>
      <c r="K18" s="116">
        <v>0</v>
      </c>
      <c r="T18"/>
      <c r="U18" s="19"/>
      <c r="V18" s="19"/>
      <c r="W18"/>
    </row>
    <row r="19" spans="7:23" ht="15.75">
      <c r="G19" s="116">
        <v>1</v>
      </c>
      <c r="H19" s="116">
        <v>0.98039215686274506</v>
      </c>
      <c r="I19" s="116">
        <v>0.99016372140870601</v>
      </c>
      <c r="K19" s="116">
        <v>0.49344788445523591</v>
      </c>
      <c r="T19"/>
      <c r="U19" s="19"/>
      <c r="V19" s="19"/>
      <c r="W19"/>
    </row>
    <row r="20" spans="7:23" ht="15.75">
      <c r="G20" s="116">
        <v>2</v>
      </c>
      <c r="H20" s="116">
        <v>0.96116878123798533</v>
      </c>
      <c r="I20" s="116">
        <v>1.9609124678878231</v>
      </c>
      <c r="J20" s="116">
        <f t="shared" ref="J20:J58" si="0">I20-$I$19</f>
        <v>0.97074874647911713</v>
      </c>
      <c r="K20" s="116">
        <v>1.9479690666748866</v>
      </c>
      <c r="W20"/>
    </row>
    <row r="21" spans="7:23">
      <c r="G21" s="116">
        <v>3</v>
      </c>
      <c r="H21" s="116">
        <v>0.94232233454704462</v>
      </c>
      <c r="I21" s="116">
        <v>2.9126269252202919</v>
      </c>
      <c r="J21" s="116">
        <f t="shared" si="0"/>
        <v>1.9224632038115859</v>
      </c>
      <c r="K21" s="116">
        <v>4.3256846830458926</v>
      </c>
    </row>
    <row r="22" spans="7:23">
      <c r="G22" s="116">
        <v>4</v>
      </c>
      <c r="H22" s="116">
        <v>0.92384542602651432</v>
      </c>
      <c r="I22" s="116">
        <v>3.8456803147619372</v>
      </c>
      <c r="J22" s="116">
        <f t="shared" si="0"/>
        <v>2.8555165933532312</v>
      </c>
      <c r="K22" s="116">
        <v>7.5898318141285017</v>
      </c>
    </row>
    <row r="23" spans="7:23">
      <c r="G23" s="116">
        <v>5</v>
      </c>
      <c r="H23" s="116">
        <v>0.90573080982991583</v>
      </c>
      <c r="I23" s="116">
        <v>4.7604385398027578</v>
      </c>
      <c r="J23" s="116">
        <f t="shared" si="0"/>
        <v>3.7702748183940518</v>
      </c>
      <c r="K23" s="116">
        <v>11.704734285328414</v>
      </c>
    </row>
    <row r="24" spans="7:23">
      <c r="G24" s="116">
        <v>6</v>
      </c>
      <c r="H24" s="116">
        <v>0.88797138218619198</v>
      </c>
      <c r="I24" s="116">
        <v>5.657260329058472</v>
      </c>
      <c r="J24" s="116">
        <f t="shared" si="0"/>
        <v>4.667096607649766</v>
      </c>
      <c r="K24" s="116">
        <v>16.635774183604099</v>
      </c>
    </row>
    <row r="25" spans="7:23">
      <c r="G25" s="116">
        <v>7</v>
      </c>
      <c r="H25" s="116">
        <v>0.87056017861391399</v>
      </c>
      <c r="I25" s="116">
        <v>6.5364973773483737</v>
      </c>
      <c r="J25" s="116">
        <f t="shared" si="0"/>
        <v>5.5463336559396677</v>
      </c>
      <c r="K25" s="116">
        <v>22.349364073339984</v>
      </c>
    </row>
    <row r="26" spans="7:23">
      <c r="G26" s="116">
        <v>8</v>
      </c>
      <c r="H26" s="116">
        <v>0.85349037119011162</v>
      </c>
      <c r="I26" s="116">
        <v>7.3984944835149538</v>
      </c>
      <c r="J26" s="116">
        <f t="shared" si="0"/>
        <v>6.4083307621062477</v>
      </c>
      <c r="K26" s="116">
        <v>28.812919894934112</v>
      </c>
    </row>
    <row r="27" spans="7:23">
      <c r="G27" s="116">
        <v>9</v>
      </c>
      <c r="H27" s="116">
        <v>0.83675526587265847</v>
      </c>
      <c r="I27" s="116">
        <v>8.2435896856390496</v>
      </c>
      <c r="J27" s="116">
        <f t="shared" si="0"/>
        <v>7.2534259642303436</v>
      </c>
      <c r="K27" s="116">
        <v>35.994834529993568</v>
      </c>
    </row>
    <row r="28" spans="7:23">
      <c r="G28" s="116">
        <v>10</v>
      </c>
      <c r="H28" s="116">
        <v>0.82034829987515534</v>
      </c>
      <c r="I28" s="116">
        <v>9.0721143936038526</v>
      </c>
      <c r="J28" s="116">
        <f t="shared" si="0"/>
        <v>8.0819506721951466</v>
      </c>
      <c r="K28" s="116">
        <v>43.864452017428903</v>
      </c>
    </row>
    <row r="29" spans="7:23">
      <c r="G29" s="116">
        <v>11</v>
      </c>
      <c r="H29" s="116">
        <v>0.80426303909328967</v>
      </c>
      <c r="I29" s="116">
        <v>9.8843935190595342</v>
      </c>
      <c r="J29" s="116">
        <f t="shared" si="0"/>
        <v>8.8942297976508282</v>
      </c>
      <c r="K29" s="116">
        <v>52.392042405075244</v>
      </c>
    </row>
    <row r="30" spans="7:23">
      <c r="G30" s="116">
        <v>12</v>
      </c>
      <c r="H30" s="116">
        <v>0.78849317558165644</v>
      </c>
      <c r="I30" s="116">
        <v>10.680745602839623</v>
      </c>
      <c r="J30" s="116">
        <f t="shared" si="0"/>
        <v>9.6905818814309175</v>
      </c>
      <c r="K30" s="116">
        <v>61.548777221843011</v>
      </c>
    </row>
    <row r="31" spans="7:23">
      <c r="G31" s="116">
        <v>13</v>
      </c>
      <c r="H31" s="116">
        <v>0.77303252508005538</v>
      </c>
      <c r="I31" s="116">
        <v>11.461482939878922</v>
      </c>
      <c r="J31" s="116">
        <f t="shared" si="0"/>
        <v>10.471319218470216</v>
      </c>
      <c r="K31" s="116">
        <v>71.306705555712369</v>
      </c>
    </row>
    <row r="32" spans="7:23">
      <c r="G32" s="116">
        <v>14</v>
      </c>
      <c r="H32" s="116">
        <v>0.75787502458828948</v>
      </c>
      <c r="I32" s="116">
        <v>12.226911701682161</v>
      </c>
      <c r="J32" s="116">
        <f t="shared" si="0"/>
        <v>11.236747980273455</v>
      </c>
      <c r="K32" s="116">
        <v>81.638730723270783</v>
      </c>
    </row>
    <row r="33" spans="7:11">
      <c r="G33" s="116">
        <v>15</v>
      </c>
      <c r="H33" s="116">
        <v>0.74301472998851936</v>
      </c>
      <c r="I33" s="116">
        <v>12.977332056391207</v>
      </c>
      <c r="J33" s="116">
        <f t="shared" si="0"/>
        <v>11.987168334982501</v>
      </c>
      <c r="K33" s="116">
        <v>92.518587516761727</v>
      </c>
    </row>
    <row r="34" spans="7:11">
      <c r="G34" s="116">
        <v>16</v>
      </c>
      <c r="H34" s="116">
        <v>0.72844581371423456</v>
      </c>
      <c r="I34" s="116">
        <v>13.713038286498129</v>
      </c>
      <c r="J34" s="116">
        <f t="shared" si="0"/>
        <v>12.722874565089423</v>
      </c>
      <c r="K34" s="116">
        <v>103.92082001499784</v>
      </c>
    </row>
    <row r="35" spans="7:11">
      <c r="G35" s="116">
        <v>17</v>
      </c>
      <c r="H35" s="116">
        <v>0.7141625624649357</v>
      </c>
      <c r="I35" s="116">
        <v>14.434318904250008</v>
      </c>
      <c r="J35" s="116">
        <f t="shared" si="0"/>
        <v>13.444155182841302</v>
      </c>
      <c r="K35" s="116">
        <v>115.82075994474576</v>
      </c>
    </row>
    <row r="36" spans="7:11">
      <c r="G36" s="116">
        <v>18</v>
      </c>
      <c r="H36" s="116">
        <v>0.70015937496562342</v>
      </c>
      <c r="I36" s="116">
        <v>15.141456764791062</v>
      </c>
      <c r="J36" s="116">
        <f t="shared" si="0"/>
        <v>14.151293043382356</v>
      </c>
      <c r="K36" s="116">
        <v>128.19450557954883</v>
      </c>
    </row>
    <row r="37" spans="7:11">
      <c r="G37" s="116">
        <v>19</v>
      </c>
      <c r="H37" s="116">
        <v>0.68643075977021895</v>
      </c>
      <c r="I37" s="116">
        <v>15.834729177086214</v>
      </c>
      <c r="J37" s="116">
        <f t="shared" si="0"/>
        <v>14.844565455677508</v>
      </c>
      <c r="K37" s="116">
        <v>141.01890116322011</v>
      </c>
    </row>
    <row r="38" spans="7:11">
      <c r="G38" s="116">
        <v>20</v>
      </c>
      <c r="H38" s="116">
        <v>0.67297133310805768</v>
      </c>
      <c r="I38" s="116">
        <v>16.514408012669698</v>
      </c>
      <c r="J38" s="116">
        <f t="shared" si="0"/>
        <v>15.524244291260992</v>
      </c>
      <c r="K38" s="116">
        <v>154.27151684553974</v>
      </c>
    </row>
    <row r="39" spans="7:11">
      <c r="G39" s="116">
        <v>21</v>
      </c>
      <c r="H39" s="116">
        <v>0.65977581677260566</v>
      </c>
      <c r="I39" s="116">
        <v>17.18075981226135</v>
      </c>
      <c r="J39" s="116">
        <f t="shared" si="0"/>
        <v>16.190596090852644</v>
      </c>
      <c r="K39" s="116">
        <v>167.93062911799439</v>
      </c>
    </row>
    <row r="40" spans="7:11">
      <c r="G40" s="116">
        <v>22</v>
      </c>
      <c r="H40" s="116">
        <v>0.64683903605157411</v>
      </c>
      <c r="I40" s="116">
        <v>17.834045890292384</v>
      </c>
      <c r="J40" s="116">
        <f t="shared" si="0"/>
        <v>16.843882168883678</v>
      </c>
      <c r="K40" s="116">
        <v>181.97520173764747</v>
      </c>
    </row>
    <row r="41" spans="7:11">
      <c r="G41" s="116">
        <v>23</v>
      </c>
      <c r="H41" s="116">
        <v>0.63415591769762181</v>
      </c>
      <c r="I41" s="116">
        <v>18.474522437381623</v>
      </c>
      <c r="J41" s="116">
        <f t="shared" si="0"/>
        <v>17.484358715972917</v>
      </c>
      <c r="K41" s="116">
        <v>196.38486712753343</v>
      </c>
    </row>
    <row r="42" spans="7:11">
      <c r="G42" s="116">
        <v>24</v>
      </c>
      <c r="H42" s="116">
        <v>0.62172148793884496</v>
      </c>
      <c r="I42" s="116">
        <v>19.102440620802454</v>
      </c>
      <c r="J42" s="116">
        <f t="shared" si="0"/>
        <v>18.112276899393748</v>
      </c>
      <c r="K42" s="116">
        <v>211.13990824221537</v>
      </c>
    </row>
    <row r="43" spans="7:11">
      <c r="G43" s="116">
        <v>25</v>
      </c>
      <c r="H43" s="116">
        <v>0.60953087052827937</v>
      </c>
      <c r="I43" s="116">
        <v>19.718046682979733</v>
      </c>
      <c r="J43" s="116">
        <f t="shared" si="0"/>
        <v>18.727882961571026</v>
      </c>
      <c r="K43" s="116">
        <v>226.22124088741361</v>
      </c>
    </row>
    <row r="44" spans="7:11">
      <c r="G44" s="116">
        <v>26</v>
      </c>
      <c r="H44" s="116">
        <v>0.59757928483164635</v>
      </c>
      <c r="I44" s="116">
        <v>20.321582038055507</v>
      </c>
      <c r="J44" s="116">
        <f t="shared" si="0"/>
        <v>19.331418316646801</v>
      </c>
      <c r="K44" s="116">
        <v>241.61039648288079</v>
      </c>
    </row>
    <row r="45" spans="7:11">
      <c r="G45" s="116">
        <v>27</v>
      </c>
      <c r="H45" s="116">
        <v>0.58586204395259456</v>
      </c>
      <c r="I45" s="116">
        <v>20.913283366561156</v>
      </c>
      <c r="J45" s="116">
        <f t="shared" si="0"/>
        <v>19.92311964515245</v>
      </c>
      <c r="K45" s="116">
        <v>257.28950525792175</v>
      </c>
    </row>
    <row r="46" spans="7:11">
      <c r="G46" s="116">
        <v>28</v>
      </c>
      <c r="H46" s="116">
        <v>0.57437455289470041</v>
      </c>
      <c r="I46" s="116">
        <v>21.493382708233373</v>
      </c>
      <c r="J46" s="116">
        <f t="shared" si="0"/>
        <v>20.503218986824667</v>
      </c>
      <c r="K46" s="116">
        <v>273.24127986924327</v>
      </c>
    </row>
    <row r="47" spans="7:11">
      <c r="G47" s="116">
        <v>29</v>
      </c>
      <c r="H47" s="116">
        <v>0.56311230675951029</v>
      </c>
      <c r="I47" s="116">
        <v>22.062107553010044</v>
      </c>
      <c r="J47" s="116">
        <f t="shared" si="0"/>
        <v>21.071943831601338</v>
      </c>
      <c r="K47" s="116">
        <v>289.44899943100063</v>
      </c>
    </row>
    <row r="48" spans="7:11">
      <c r="G48" s="116">
        <v>30</v>
      </c>
      <c r="H48" s="116">
        <v>0.55207088897991208</v>
      </c>
      <c r="I48" s="116">
        <v>22.619680930242087</v>
      </c>
      <c r="J48" s="116">
        <f t="shared" si="0"/>
        <v>21.629517208833381</v>
      </c>
      <c r="K48" s="116">
        <v>305.89649394721118</v>
      </c>
    </row>
    <row r="49" spans="7:11">
      <c r="G49" s="116">
        <v>31</v>
      </c>
      <c r="H49" s="116">
        <v>0.54391220589153899</v>
      </c>
      <c r="I49" s="116">
        <v>23.167662355092627</v>
      </c>
      <c r="J49" s="116">
        <f t="shared" si="0"/>
        <v>22.177498633683921</v>
      </c>
      <c r="K49" s="116">
        <v>322.60924751740691</v>
      </c>
    </row>
    <row r="50" spans="7:11">
      <c r="G50" s="116">
        <v>32</v>
      </c>
      <c r="H50" s="116">
        <v>0.53587409447442269</v>
      </c>
      <c r="I50" s="116">
        <v>23.70754553228528</v>
      </c>
      <c r="J50" s="116">
        <f t="shared" si="0"/>
        <v>22.717381810876574</v>
      </c>
      <c r="K50" s="116">
        <v>339.61489775883194</v>
      </c>
    </row>
    <row r="51" spans="7:11">
      <c r="G51" s="116">
        <v>33</v>
      </c>
      <c r="H51" s="116">
        <v>0.52795477288120474</v>
      </c>
      <c r="I51" s="116">
        <v>24.239450140356858</v>
      </c>
      <c r="J51" s="116">
        <f t="shared" si="0"/>
        <v>23.249286418948152</v>
      </c>
      <c r="K51" s="116">
        <v>356.9011375801303</v>
      </c>
    </row>
    <row r="52" spans="7:11">
      <c r="G52" s="116">
        <v>34</v>
      </c>
      <c r="H52" s="116">
        <v>0.52015248559724614</v>
      </c>
      <c r="I52" s="116">
        <v>24.763494089195852</v>
      </c>
      <c r="J52" s="116">
        <f t="shared" si="0"/>
        <v>23.773330367787146</v>
      </c>
      <c r="K52" s="116">
        <v>374.45595967803149</v>
      </c>
    </row>
    <row r="53" spans="7:11">
      <c r="G53" s="116">
        <v>35</v>
      </c>
      <c r="H53" s="116">
        <v>0.51246550305147409</v>
      </c>
      <c r="I53" s="116">
        <v>25.279793546180084</v>
      </c>
      <c r="J53" s="116">
        <f t="shared" si="0"/>
        <v>24.289629824771378</v>
      </c>
      <c r="K53" s="116">
        <v>392.26765036447568</v>
      </c>
    </row>
    <row r="54" spans="7:11">
      <c r="G54" s="116">
        <v>36</v>
      </c>
      <c r="H54" s="116">
        <v>0.50489212123297955</v>
      </c>
      <c r="I54" s="116">
        <v>25.788462961928094</v>
      </c>
      <c r="J54" s="116">
        <f t="shared" si="0"/>
        <v>24.798299240519388</v>
      </c>
      <c r="K54" s="116">
        <v>410.32478351070978</v>
      </c>
    </row>
    <row r="55" spans="7:11">
      <c r="G55" s="116">
        <v>37</v>
      </c>
      <c r="H55" s="116">
        <v>0.49743066131328034</v>
      </c>
      <c r="I55" s="116">
        <v>26.289615095669973</v>
      </c>
      <c r="J55" s="116">
        <f t="shared" si="0"/>
        <v>25.299451374261267</v>
      </c>
      <c r="K55" s="116">
        <v>428.61621460625872</v>
      </c>
    </row>
    <row r="56" spans="7:11">
      <c r="G56" s="116">
        <v>38</v>
      </c>
      <c r="H56" s="116">
        <v>0.4900794692741679</v>
      </c>
      <c r="I56" s="116">
        <v>26.783361040243257</v>
      </c>
      <c r="J56" s="116">
        <f t="shared" si="0"/>
        <v>25.793197318834551</v>
      </c>
      <c r="K56" s="116">
        <v>447.13107493068344</v>
      </c>
    </row>
    <row r="57" spans="7:11">
      <c r="G57" s="116">
        <v>39</v>
      </c>
      <c r="H57" s="116">
        <v>0.48283691554105218</v>
      </c>
      <c r="I57" s="116">
        <v>27.269810246719398</v>
      </c>
      <c r="J57" s="116">
        <f t="shared" si="0"/>
        <v>26.279646525310692</v>
      </c>
      <c r="K57" s="116">
        <v>465.8587658361003</v>
      </c>
    </row>
    <row r="58" spans="7:11">
      <c r="G58" s="116">
        <v>40</v>
      </c>
      <c r="H58" s="116">
        <v>0.47570139462172634</v>
      </c>
      <c r="I58" s="116">
        <v>27.749070548666339</v>
      </c>
      <c r="J58" s="116">
        <f t="shared" si="0"/>
        <v>26.758906827257633</v>
      </c>
      <c r="K58" s="116">
        <v>484.78895313845783</v>
      </c>
    </row>
  </sheetData>
  <sheetProtection selectLockedCells="1"/>
  <mergeCells count="1">
    <mergeCell ref="A3:A4"/>
  </mergeCells>
  <pageMargins left="0.75" right="0.75" top="1" bottom="1" header="0.5" footer="0.5"/>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51309A-D938-4FBA-A536-9EF4B6D53799}">
  <dimension ref="A1"/>
  <sheetViews>
    <sheetView zoomScaleNormal="100" workbookViewId="0"/>
  </sheetViews>
  <sheetFormatPr defaultColWidth="9" defaultRowHeight="12"/>
  <cols>
    <col min="1" max="16384" width="9" style="38"/>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385102F-2536-46FF-9ECB-709E87AFDB07}">
  <ds:schemaRefs>
    <ds:schemaRef ds:uri="http://www.w3.org/XML/1998/namespace"/>
    <ds:schemaRef ds:uri="http://schemas.microsoft.com/office/2006/documentManagement/types"/>
    <ds:schemaRef ds:uri="610edd1d-c37b-469a-931b-7a7fbdbef28d"/>
    <ds:schemaRef ds:uri="http://purl.org/dc/dcmitype/"/>
    <ds:schemaRef ds:uri="http://purl.org/dc/elements/1.1/"/>
    <ds:schemaRef ds:uri="fe711059-3473-4d0a-bf90-08974e90274a"/>
    <ds:schemaRef ds:uri="http://schemas.microsoft.com/office/infopath/2007/PartnerControls"/>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3.xml><?xml version="1.0" encoding="utf-8"?>
<ds:datastoreItem xmlns:ds="http://schemas.openxmlformats.org/officeDocument/2006/customXml" ds:itemID="{B61A4B31-B4D4-4945-8E0E-E31431EEB8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7</vt:i4>
      </vt:variant>
    </vt:vector>
  </HeadingPairs>
  <TitlesOfParts>
    <vt:vector size="23" baseType="lpstr">
      <vt:lpstr>AST</vt:lpstr>
      <vt:lpstr>Benefits Framework</vt:lpstr>
      <vt:lpstr>Conversion</vt:lpstr>
      <vt:lpstr>W1 - Summary_Upload</vt:lpstr>
      <vt:lpstr>Overview and Guide</vt:lpstr>
      <vt:lpstr>SP9-1</vt:lpstr>
      <vt:lpstr>SP9-2</vt:lpstr>
      <vt:lpstr>SP9-3</vt:lpstr>
      <vt:lpstr>SP9-4</vt:lpstr>
      <vt:lpstr>SP9-5</vt:lpstr>
      <vt:lpstr>SP9-6</vt:lpstr>
      <vt:lpstr>Cost estimates</vt:lpstr>
      <vt:lpstr>Sensitivity</vt:lpstr>
      <vt:lpstr>Working</vt:lpstr>
      <vt:lpstr>Tables</vt:lpstr>
      <vt:lpstr>Notes</vt:lpstr>
      <vt:lpstr>'SP9-1'!Print_Area</vt:lpstr>
      <vt:lpstr>'SP9-2'!Print_Area</vt:lpstr>
      <vt:lpstr>'SP9-3'!Print_Area</vt:lpstr>
      <vt:lpstr>'SP9-4'!Print_Area</vt:lpstr>
      <vt:lpstr>'SP9-5'!Print_Area</vt:lpstr>
      <vt:lpstr>'SP9-6'!Print_Area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Ian Melsom</cp:lastModifiedBy>
  <cp:revision/>
  <dcterms:created xsi:type="dcterms:W3CDTF">2020-05-25T00:37:33Z</dcterms:created>
  <dcterms:modified xsi:type="dcterms:W3CDTF">2025-05-06T03:05:51Z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