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drawings/drawing2.xml" ContentType="application/vnd.openxmlformats-officedocument.drawing+xml"/>
  <Override PartName="/xl/ctrlProps/ctrlProp2.xml" ContentType="application/vnd.ms-excel.controlproperties+xml"/>
  <Override PartName="/xl/comments9.xml" ContentType="application/vnd.openxmlformats-officedocument.spreadsheetml.comments+xml"/>
  <Override PartName="/xl/charts/chart1.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codeName="ThisWorkbook" autoCompressPictures="0"/>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D006AE24-1F58-41E1-ABE4-2379F62864E3}" xr6:coauthVersionLast="47" xr6:coauthVersionMax="47" xr10:uidLastSave="{00000000-0000-0000-0000-000000000000}"/>
  <workbookProtection workbookAlgorithmName="SHA-512" workbookHashValue="0hcwNDQqDSGpT0cDofuPe3g33GwogaagRoGbuvYsv6C3wmBIRLcUNMFqwbSbhpImuUkvdjCr1o2iR+74WbhNqw==" workbookSaltValue="Rdod2Hoad53y/jwJTjqMrg==" workbookSpinCount="100000" lockStructure="1"/>
  <bookViews>
    <workbookView xWindow="-120" yWindow="-120" windowWidth="38640" windowHeight="21120" tabRatio="748" activeTab="4" xr2:uid="{00000000-000D-0000-FFFF-FFFF00000000}"/>
  </bookViews>
  <sheets>
    <sheet name="AST" sheetId="2" r:id="rId1"/>
    <sheet name="Benefits Framework" sheetId="3" state="hidden" r:id="rId2"/>
    <sheet name="W1 - Summary_Upload" sheetId="62" state="hidden" r:id="rId3"/>
    <sheet name="Overview and guide" sheetId="63" r:id="rId4"/>
    <sheet name="SP8-1" sheetId="64" r:id="rId5"/>
    <sheet name="SP8-2" sheetId="65" r:id="rId6"/>
    <sheet name="SP8-3" sheetId="66" r:id="rId7"/>
    <sheet name="SP8-4" sheetId="67" r:id="rId8"/>
    <sheet name="SP8-5" sheetId="68" r:id="rId9"/>
    <sheet name="SP8-6" sheetId="69" r:id="rId10"/>
    <sheet name="SP8-7" sheetId="70" r:id="rId11"/>
    <sheet name="SP8-8" sheetId="71" r:id="rId12"/>
    <sheet name="Tables" sheetId="72" state="hidden" r:id="rId13"/>
    <sheet name="Cost Estimates" sheetId="73" r:id="rId14"/>
    <sheet name="Sensitivity" sheetId="74" r:id="rId15"/>
    <sheet name="Working" sheetId="75" r:id="rId16"/>
    <sheet name="Notes" sheetId="76" r:id="rId17"/>
  </sheets>
  <definedNames>
    <definedName name="_OG1">'Overview and guide'!$C$21</definedName>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2">Tables!#REF!</definedName>
    <definedName name="_Toc149723405" localSheetId="12">Tables!#REF!</definedName>
    <definedName name="_Toc149723406" localSheetId="12">Tables!#REF!</definedName>
    <definedName name="_Toc149723407" localSheetId="12">Tables!#REF!</definedName>
    <definedName name="_Toc149723408" localSheetId="12">Tables!#REF!</definedName>
    <definedName name="_Toc149723409" localSheetId="12">Tables!#REF!</definedName>
    <definedName name="_Toc18127489" localSheetId="12">Tables!#REF!</definedName>
    <definedName name="_Toc18207243" localSheetId="12">Tables!#REF!</definedName>
    <definedName name="_Toc18207244" localSheetId="12">Tables!#REF!</definedName>
    <definedName name="_Toc18207246" localSheetId="12">Tables!#REF!</definedName>
    <definedName name="_Toc18207247" localSheetId="12">Tables!#REF!</definedName>
    <definedName name="_Toc18207248" localSheetId="12">Tables!#REF!</definedName>
    <definedName name="_Toc18207249" localSheetId="12">Tables!#REF!</definedName>
    <definedName name="_Toc18207251" localSheetId="12">Tables!#REF!</definedName>
    <definedName name="_Toc18207253" localSheetId="12">Tables!#REF!</definedName>
    <definedName name="_Toc18207255" localSheetId="12">Tables!#REF!</definedName>
    <definedName name="OF">'Overview and guide'!$C$20</definedName>
    <definedName name="OG">#REF!</definedName>
    <definedName name="OVG">'Overview and guide'!$C$22</definedName>
    <definedName name="PG">#REF!</definedName>
    <definedName name="_xlnm.Print_Area" localSheetId="4">'SP8-1'!$A$2:$O$39</definedName>
    <definedName name="_xlnm.Print_Area" localSheetId="5">'SP8-2'!$A$2:$G$49</definedName>
    <definedName name="_xlnm.Print_Area" localSheetId="6">'SP8-3'!$A$2:$M$71</definedName>
    <definedName name="_xlnm.Print_Area" localSheetId="7">'SP8-4'!$A$2:$D$36</definedName>
    <definedName name="_xlnm.Print_Area" localSheetId="8">'SP8-5'!$A$2:$M$26</definedName>
    <definedName name="_xlnm.Print_Area" localSheetId="9">'SP8-6'!$A$2:$K$30</definedName>
    <definedName name="_xlnm.Print_Area" localSheetId="10">'SP8-7'!$A$2:$I$29</definedName>
    <definedName name="_xlnm.Print_Area" localSheetId="11">'SP8-8'!$A$2:$Y$68</definedName>
    <definedName name="_xlnm.Print_Area" localSheetId="2">'W1 - Summary_Upload'!$B$1:$J$92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Q6" i="72" l="1"/>
  <c r="A4" i="72"/>
  <c r="D7" i="72"/>
  <c r="B5" i="72"/>
  <c r="D5" i="72" s="1"/>
  <c r="D4" i="72"/>
  <c r="D6" i="72"/>
  <c r="D8" i="72"/>
  <c r="D9" i="72"/>
  <c r="D10" i="72"/>
  <c r="Q7" i="72"/>
  <c r="Q15" i="72" s="1"/>
  <c r="Q13" i="72"/>
  <c r="N44" i="71"/>
  <c r="L44" i="71"/>
  <c r="J44" i="71"/>
  <c r="H44" i="71"/>
  <c r="F44" i="71"/>
  <c r="D44" i="71"/>
  <c r="Q14" i="72" l="1"/>
  <c r="Q4" i="72"/>
  <c r="K65" i="66"/>
  <c r="K66" i="66"/>
  <c r="K67" i="66"/>
  <c r="K68" i="66"/>
  <c r="K64" i="66"/>
  <c r="N52" i="71"/>
  <c r="N45" i="71"/>
  <c r="G27" i="69"/>
  <c r="F8" i="2"/>
  <c r="J16" i="69"/>
  <c r="C27" i="67"/>
  <c r="B5" i="2" l="1"/>
  <c r="E3" i="2"/>
  <c r="I9" i="68"/>
  <c r="K9" i="68" s="1"/>
  <c r="Q16" i="72"/>
  <c r="S25" i="69" l="1"/>
  <c r="H10" i="69" l="1"/>
  <c r="J10" i="69" s="1"/>
  <c r="C26" i="67" l="1"/>
  <c r="C25" i="67"/>
  <c r="C24" i="67"/>
  <c r="C23" i="67"/>
  <c r="C21" i="67"/>
  <c r="C22" i="67"/>
  <c r="C14" i="67"/>
  <c r="C12" i="67"/>
  <c r="C15" i="67" s="1"/>
  <c r="L64" i="66"/>
  <c r="G18" i="66"/>
  <c r="G83" i="71"/>
  <c r="G84" i="71" s="1"/>
  <c r="V44" i="71" s="1"/>
  <c r="F83" i="71"/>
  <c r="W41" i="71" s="1"/>
  <c r="E83" i="71"/>
  <c r="D83" i="71"/>
  <c r="E76" i="71"/>
  <c r="N51" i="71"/>
  <c r="L51" i="71"/>
  <c r="L52" i="71" s="1"/>
  <c r="J51" i="71"/>
  <c r="J52" i="71" s="1"/>
  <c r="H51" i="71"/>
  <c r="H52" i="71" s="1"/>
  <c r="F51" i="71"/>
  <c r="F52" i="71" s="1"/>
  <c r="D51" i="71"/>
  <c r="D52" i="71" s="1"/>
  <c r="N49" i="71"/>
  <c r="L49" i="71"/>
  <c r="J49" i="71"/>
  <c r="H49" i="71"/>
  <c r="F49" i="71"/>
  <c r="D49" i="71"/>
  <c r="N48" i="71"/>
  <c r="L48" i="71"/>
  <c r="J48" i="71"/>
  <c r="H48" i="71"/>
  <c r="F48" i="71"/>
  <c r="D48" i="71"/>
  <c r="T43" i="71"/>
  <c r="T42" i="71"/>
  <c r="U42" i="71" s="1"/>
  <c r="U41" i="71"/>
  <c r="T40" i="71"/>
  <c r="N39" i="71"/>
  <c r="N40" i="71" s="1"/>
  <c r="N43" i="71" s="1"/>
  <c r="L39" i="71"/>
  <c r="L40" i="71" s="1"/>
  <c r="L43" i="71" s="1"/>
  <c r="L45" i="71" s="1"/>
  <c r="J39" i="71"/>
  <c r="J40" i="71" s="1"/>
  <c r="J43" i="71" s="1"/>
  <c r="J45" i="71" s="1"/>
  <c r="H39" i="71"/>
  <c r="H40" i="71" s="1"/>
  <c r="H43" i="71" s="1"/>
  <c r="H45" i="71" s="1"/>
  <c r="F39" i="71"/>
  <c r="F40" i="71" s="1"/>
  <c r="F43" i="71" s="1"/>
  <c r="F45" i="71" s="1"/>
  <c r="D39" i="71"/>
  <c r="D40" i="71" s="1"/>
  <c r="D43" i="71" s="1"/>
  <c r="D45" i="71" s="1"/>
  <c r="O2" i="71"/>
  <c r="H28" i="70"/>
  <c r="G28" i="70"/>
  <c r="I28" i="70" s="1"/>
  <c r="I27" i="70"/>
  <c r="H27" i="70"/>
  <c r="G27" i="70"/>
  <c r="I26" i="70"/>
  <c r="H26" i="70"/>
  <c r="G26" i="70"/>
  <c r="H25" i="70"/>
  <c r="G25" i="70"/>
  <c r="I25" i="70" s="1"/>
  <c r="H19" i="70"/>
  <c r="G19" i="70"/>
  <c r="I17" i="70"/>
  <c r="I19" i="70" s="1"/>
  <c r="H17" i="70"/>
  <c r="G17" i="70"/>
  <c r="F17" i="70"/>
  <c r="F19" i="70" s="1"/>
  <c r="E17" i="70"/>
  <c r="I13" i="70"/>
  <c r="H13" i="70"/>
  <c r="G13" i="70"/>
  <c r="F13" i="70"/>
  <c r="E13" i="70"/>
  <c r="F6" i="70"/>
  <c r="F5" i="70"/>
  <c r="H2" i="70"/>
  <c r="H13" i="69"/>
  <c r="J13" i="69" s="1"/>
  <c r="H12" i="69"/>
  <c r="J12" i="69" s="1"/>
  <c r="H11" i="69"/>
  <c r="I2" i="69"/>
  <c r="K21" i="68"/>
  <c r="I12" i="68"/>
  <c r="K12" i="68" s="1"/>
  <c r="I11" i="68"/>
  <c r="K11" i="68" s="1"/>
  <c r="I10" i="68"/>
  <c r="K10" i="68" s="1"/>
  <c r="K2" i="68"/>
  <c r="C16" i="67"/>
  <c r="C2" i="67"/>
  <c r="C69" i="66"/>
  <c r="B19" i="66"/>
  <c r="J19" i="66" s="1"/>
  <c r="L19" i="66" s="1"/>
  <c r="J18" i="66"/>
  <c r="L18" i="66" s="1"/>
  <c r="K2" i="66"/>
  <c r="B9" i="65"/>
  <c r="E9" i="65" s="1"/>
  <c r="E8" i="65"/>
  <c r="F8" i="65" s="1"/>
  <c r="F2" i="65"/>
  <c r="O28" i="64"/>
  <c r="B7" i="72" s="1"/>
  <c r="C111" i="62"/>
  <c r="C110" i="62"/>
  <c r="C109" i="62"/>
  <c r="C108" i="62"/>
  <c r="C107" i="62"/>
  <c r="C106" i="62"/>
  <c r="C105" i="62"/>
  <c r="C103" i="62"/>
  <c r="C102" i="62"/>
  <c r="C101" i="62"/>
  <c r="C99" i="62"/>
  <c r="C98" i="62"/>
  <c r="C97" i="62"/>
  <c r="C95" i="62"/>
  <c r="C94" i="62"/>
  <c r="C93" i="62"/>
  <c r="C92" i="62"/>
  <c r="C91" i="62"/>
  <c r="C90" i="62"/>
  <c r="C89" i="62"/>
  <c r="C88" i="62"/>
  <c r="C84" i="62"/>
  <c r="C83" i="62"/>
  <c r="C82" i="62"/>
  <c r="C81" i="62"/>
  <c r="C80" i="62"/>
  <c r="C79" i="62"/>
  <c r="C78" i="62"/>
  <c r="C76" i="62"/>
  <c r="C75" i="62"/>
  <c r="C74" i="62"/>
  <c r="C72" i="62"/>
  <c r="C71" i="62"/>
  <c r="C70" i="62"/>
  <c r="C68" i="62"/>
  <c r="C67" i="62"/>
  <c r="C65" i="62"/>
  <c r="C63" i="62"/>
  <c r="C61" i="62"/>
  <c r="F60" i="62"/>
  <c r="C59" i="62"/>
  <c r="C58" i="62"/>
  <c r="C57" i="62"/>
  <c r="C56" i="62"/>
  <c r="C55" i="62"/>
  <c r="C54" i="62"/>
  <c r="C53" i="62"/>
  <c r="C52" i="62"/>
  <c r="C51" i="62"/>
  <c r="C50" i="62"/>
  <c r="C49" i="62"/>
  <c r="C48" i="62"/>
  <c r="C46" i="62"/>
  <c r="C45" i="62"/>
  <c r="C44" i="62"/>
  <c r="C43" i="62"/>
  <c r="C42" i="62"/>
  <c r="C41" i="62"/>
  <c r="C40" i="62"/>
  <c r="C39" i="62"/>
  <c r="C38" i="62"/>
  <c r="C37" i="62"/>
  <c r="F36" i="62"/>
  <c r="C31" i="62" s="1"/>
  <c r="C36" i="62"/>
  <c r="C35" i="62"/>
  <c r="C34" i="62"/>
  <c r="C33" i="62"/>
  <c r="C32" i="62"/>
  <c r="C30" i="62"/>
  <c r="C29" i="62"/>
  <c r="C28" i="62"/>
  <c r="H27" i="62"/>
  <c r="C20" i="62" s="1"/>
  <c r="G27" i="62"/>
  <c r="C19" i="62" s="1"/>
  <c r="F27" i="62"/>
  <c r="C18" i="62" s="1"/>
  <c r="C27" i="62"/>
  <c r="C26" i="62"/>
  <c r="C25" i="62"/>
  <c r="C24" i="62"/>
  <c r="C23" i="62"/>
  <c r="F22" i="62"/>
  <c r="C5" i="62" s="1"/>
  <c r="C22" i="62"/>
  <c r="C21" i="62"/>
  <c r="F19" i="62"/>
  <c r="F18" i="62"/>
  <c r="C17" i="62"/>
  <c r="C16" i="62"/>
  <c r="F15" i="62"/>
  <c r="C15" i="62"/>
  <c r="F14" i="62"/>
  <c r="C14" i="62"/>
  <c r="C13" i="62"/>
  <c r="F12" i="62"/>
  <c r="C4" i="62" s="1"/>
  <c r="C12" i="62"/>
  <c r="F11" i="62"/>
  <c r="C11" i="62"/>
  <c r="F10" i="62"/>
  <c r="C3" i="62" s="1"/>
  <c r="C10" i="62"/>
  <c r="C9" i="62"/>
  <c r="F8" i="62"/>
  <c r="C2" i="62" s="1"/>
  <c r="C8" i="62"/>
  <c r="F7" i="62"/>
  <c r="C7" i="62"/>
  <c r="F6" i="62"/>
  <c r="C6" i="62"/>
  <c r="F4" i="62"/>
  <c r="F3" i="62"/>
  <c r="V40" i="71" l="1"/>
  <c r="F9" i="2"/>
  <c r="F11" i="2" s="1"/>
  <c r="J11" i="69"/>
  <c r="J14" i="69" s="1"/>
  <c r="I25" i="69"/>
  <c r="C29" i="67"/>
  <c r="C28" i="67"/>
  <c r="C18" i="67"/>
  <c r="L66" i="66"/>
  <c r="I18" i="66"/>
  <c r="K18" i="66" s="1"/>
  <c r="F9" i="65"/>
  <c r="H75" i="66"/>
  <c r="B10" i="65"/>
  <c r="B11" i="65" s="1"/>
  <c r="B20" i="66"/>
  <c r="J20" i="66" s="1"/>
  <c r="L20" i="66" s="1"/>
  <c r="G19" i="66"/>
  <c r="I19" i="66" s="1"/>
  <c r="K19" i="66" s="1"/>
  <c r="K13" i="68"/>
  <c r="G75" i="66"/>
  <c r="L65" i="66"/>
  <c r="L60" i="66"/>
  <c r="F75" i="66"/>
  <c r="Q12" i="72"/>
  <c r="L68" i="66"/>
  <c r="D75" i="66"/>
  <c r="L67" i="66"/>
  <c r="B21" i="66" l="1"/>
  <c r="B22" i="66" s="1"/>
  <c r="Q8" i="72"/>
  <c r="I27" i="69"/>
  <c r="G24" i="2" a="1"/>
  <c r="G24" i="2" s="1"/>
  <c r="G23" i="2" s="1"/>
  <c r="I23" i="2" s="1"/>
  <c r="C31" i="67"/>
  <c r="G20" i="66"/>
  <c r="I20" i="66" s="1"/>
  <c r="K20" i="66" s="1"/>
  <c r="E75" i="66"/>
  <c r="D77" i="66" s="1"/>
  <c r="K69" i="66" s="1"/>
  <c r="J18" i="69"/>
  <c r="I17" i="2" s="1"/>
  <c r="G48" i="62"/>
  <c r="C47" i="62" s="1"/>
  <c r="B12" i="65"/>
  <c r="E11" i="65"/>
  <c r="F11" i="65" s="1"/>
  <c r="E10" i="65"/>
  <c r="F10" i="65" s="1"/>
  <c r="N46" i="71"/>
  <c r="L7" i="72"/>
  <c r="G21" i="66" l="1"/>
  <c r="I21" i="66" s="1"/>
  <c r="J21" i="66"/>
  <c r="L21" i="66" s="1"/>
  <c r="L8" i="72"/>
  <c r="L14" i="72"/>
  <c r="L36" i="72"/>
  <c r="L20" i="72"/>
  <c r="L38" i="72"/>
  <c r="L69" i="66"/>
  <c r="L70" i="66" s="1"/>
  <c r="M29" i="64" s="1"/>
  <c r="L26" i="72"/>
  <c r="L9" i="72"/>
  <c r="N53" i="71"/>
  <c r="O56" i="71" s="1"/>
  <c r="L30" i="72"/>
  <c r="L28" i="72"/>
  <c r="L10" i="72"/>
  <c r="L25" i="72"/>
  <c r="L41" i="72"/>
  <c r="L32" i="72"/>
  <c r="L44" i="72"/>
  <c r="L15" i="72"/>
  <c r="L27" i="72"/>
  <c r="L43" i="72"/>
  <c r="L11" i="72"/>
  <c r="L22" i="72"/>
  <c r="L18" i="72"/>
  <c r="L12" i="72"/>
  <c r="L34" i="72"/>
  <c r="L17" i="72"/>
  <c r="L33" i="72"/>
  <c r="L24" i="72"/>
  <c r="L19" i="72"/>
  <c r="L35" i="72"/>
  <c r="L40" i="72"/>
  <c r="L21" i="72"/>
  <c r="L37" i="72"/>
  <c r="L42" i="72"/>
  <c r="L13" i="72"/>
  <c r="L46" i="72"/>
  <c r="L23" i="72"/>
  <c r="L39" i="72"/>
  <c r="L29" i="72"/>
  <c r="L45" i="72"/>
  <c r="L31" i="72"/>
  <c r="L16" i="72"/>
  <c r="B13" i="65"/>
  <c r="E12" i="65"/>
  <c r="F12" i="65" s="1"/>
  <c r="B23" i="66"/>
  <c r="J22" i="66"/>
  <c r="L22" i="66" s="1"/>
  <c r="G22" i="66"/>
  <c r="I22" i="66" s="1"/>
  <c r="K21" i="66" l="1"/>
  <c r="C34" i="67"/>
  <c r="C35" i="67" s="1"/>
  <c r="I30" i="2" s="1"/>
  <c r="H25" i="68"/>
  <c r="K25" i="68" s="1"/>
  <c r="E35" i="64" s="1"/>
  <c r="M35" i="64" s="1"/>
  <c r="G59" i="62" s="1"/>
  <c r="C62" i="62" s="1"/>
  <c r="G22" i="69"/>
  <c r="I22" i="69" s="1"/>
  <c r="R8" i="72"/>
  <c r="F63" i="62"/>
  <c r="C66" i="62" s="1"/>
  <c r="K22" i="66"/>
  <c r="M14" i="72"/>
  <c r="M15" i="72"/>
  <c r="M13" i="72"/>
  <c r="M16" i="72"/>
  <c r="M12" i="72"/>
  <c r="M11" i="72"/>
  <c r="J23" i="66"/>
  <c r="L23" i="66" s="1"/>
  <c r="G23" i="66"/>
  <c r="I23" i="66" s="1"/>
  <c r="B24" i="66"/>
  <c r="B14" i="65"/>
  <c r="E13" i="65"/>
  <c r="F13" i="65" s="1"/>
  <c r="E33" i="64" l="1"/>
  <c r="M33" i="64" s="1"/>
  <c r="F68" i="62" s="1"/>
  <c r="M38" i="64"/>
  <c r="I11" i="2" s="1"/>
  <c r="I9" i="2"/>
  <c r="E32" i="64"/>
  <c r="M32" i="64" s="1"/>
  <c r="G24" i="66"/>
  <c r="I24" i="66" s="1"/>
  <c r="B25" i="66"/>
  <c r="J24" i="66"/>
  <c r="L24" i="66" s="1"/>
  <c r="K23" i="66"/>
  <c r="E14" i="65"/>
  <c r="F14" i="65" s="1"/>
  <c r="B15" i="65"/>
  <c r="C69" i="62" l="1"/>
  <c r="H68" i="62"/>
  <c r="C96" i="62" s="1"/>
  <c r="F89" i="62"/>
  <c r="C87" i="62" s="1"/>
  <c r="F76" i="62"/>
  <c r="B16" i="65"/>
  <c r="E15" i="65"/>
  <c r="F15" i="65" s="1"/>
  <c r="G25" i="66"/>
  <c r="I25" i="66" s="1"/>
  <c r="J25" i="66"/>
  <c r="L25" i="66" s="1"/>
  <c r="B26" i="66"/>
  <c r="K24" i="66"/>
  <c r="H76" i="62" l="1"/>
  <c r="C77" i="62"/>
  <c r="B27" i="66"/>
  <c r="J26" i="66"/>
  <c r="L26" i="66" s="1"/>
  <c r="G26" i="66"/>
  <c r="I26" i="66" s="1"/>
  <c r="B17" i="65"/>
  <c r="E16" i="65"/>
  <c r="F16" i="65" s="1"/>
  <c r="K25" i="66"/>
  <c r="K26" i="66" l="1"/>
  <c r="C104" i="62"/>
  <c r="E17" i="65"/>
  <c r="F17" i="65" s="1"/>
  <c r="B18" i="65"/>
  <c r="J27" i="66"/>
  <c r="L27" i="66" s="1"/>
  <c r="B28" i="66"/>
  <c r="G27" i="66"/>
  <c r="I27" i="66" s="1"/>
  <c r="C3" i="2"/>
  <c r="K27" i="66" l="1"/>
  <c r="E18" i="65"/>
  <c r="F18" i="65" s="1"/>
  <c r="B19" i="65"/>
  <c r="G28" i="66"/>
  <c r="I28" i="66" s="1"/>
  <c r="J28" i="66"/>
  <c r="L28" i="66" s="1"/>
  <c r="B29" i="66"/>
  <c r="B30" i="66" l="1"/>
  <c r="J29" i="66"/>
  <c r="L29" i="66" s="1"/>
  <c r="G29" i="66"/>
  <c r="I29" i="66" s="1"/>
  <c r="K29" i="66" s="1"/>
  <c r="K28" i="66"/>
  <c r="B20" i="65"/>
  <c r="E19" i="65"/>
  <c r="F19" i="65" s="1"/>
  <c r="B21" i="65" l="1"/>
  <c r="E20" i="65"/>
  <c r="F20" i="65" s="1"/>
  <c r="B31" i="66"/>
  <c r="J30" i="66"/>
  <c r="L30" i="66" s="1"/>
  <c r="G30" i="66"/>
  <c r="I30" i="66" s="1"/>
  <c r="K30" i="66" l="1"/>
  <c r="B22" i="65"/>
  <c r="E21" i="65"/>
  <c r="F21" i="65" s="1"/>
  <c r="J31" i="66"/>
  <c r="L31" i="66" s="1"/>
  <c r="G31" i="66"/>
  <c r="I31" i="66" s="1"/>
  <c r="B32" i="66"/>
  <c r="K31" i="66" l="1"/>
  <c r="G32" i="66"/>
  <c r="I32" i="66" s="1"/>
  <c r="B33" i="66"/>
  <c r="J32" i="66"/>
  <c r="L32" i="66" s="1"/>
  <c r="E22" i="65"/>
  <c r="F22" i="65" s="1"/>
  <c r="B23" i="65"/>
  <c r="K32" i="66" l="1"/>
  <c r="E23" i="65"/>
  <c r="F23" i="65" s="1"/>
  <c r="B24" i="65"/>
  <c r="G33" i="66"/>
  <c r="I33" i="66" s="1"/>
  <c r="B34" i="66"/>
  <c r="J33" i="66"/>
  <c r="L33" i="66" s="1"/>
  <c r="B35" i="66" l="1"/>
  <c r="J34" i="66"/>
  <c r="L34" i="66" s="1"/>
  <c r="G34" i="66"/>
  <c r="I34" i="66" s="1"/>
  <c r="B25" i="65"/>
  <c r="E24" i="65"/>
  <c r="F24" i="65" s="1"/>
  <c r="K33" i="66"/>
  <c r="K34" i="66" l="1"/>
  <c r="E25" i="65"/>
  <c r="F25" i="65" s="1"/>
  <c r="B26" i="65"/>
  <c r="J35" i="66"/>
  <c r="L35" i="66" s="1"/>
  <c r="G35" i="66"/>
  <c r="I35" i="66" s="1"/>
  <c r="K35" i="66" s="1"/>
  <c r="B36" i="66"/>
  <c r="G36" i="66" l="1"/>
  <c r="I36" i="66" s="1"/>
  <c r="J36" i="66"/>
  <c r="L36" i="66" s="1"/>
  <c r="B37" i="66"/>
  <c r="E26" i="65"/>
  <c r="F26" i="65" s="1"/>
  <c r="B27" i="65"/>
  <c r="K36" i="66" l="1"/>
  <c r="B28" i="65"/>
  <c r="E27" i="65"/>
  <c r="F27" i="65" s="1"/>
  <c r="B38" i="66"/>
  <c r="J37" i="66"/>
  <c r="L37" i="66" s="1"/>
  <c r="G37" i="66"/>
  <c r="I37" i="66" s="1"/>
  <c r="K37" i="66" l="1"/>
  <c r="B39" i="66"/>
  <c r="G38" i="66"/>
  <c r="I38" i="66" s="1"/>
  <c r="J38" i="66"/>
  <c r="L38" i="66" s="1"/>
  <c r="B29" i="65"/>
  <c r="E28" i="65"/>
  <c r="F28" i="65" s="1"/>
  <c r="B30" i="65" l="1"/>
  <c r="E29" i="65"/>
  <c r="F29" i="65" s="1"/>
  <c r="K38" i="66"/>
  <c r="J39" i="66"/>
  <c r="L39" i="66" s="1"/>
  <c r="G39" i="66"/>
  <c r="I39" i="66" s="1"/>
  <c r="B40" i="66"/>
  <c r="K39" i="66" l="1"/>
  <c r="G40" i="66"/>
  <c r="I40" i="66" s="1"/>
  <c r="B41" i="66"/>
  <c r="J40" i="66"/>
  <c r="L40" i="66" s="1"/>
  <c r="E30" i="65"/>
  <c r="F30" i="65" s="1"/>
  <c r="B31" i="65"/>
  <c r="K40" i="66" l="1"/>
  <c r="E31" i="65"/>
  <c r="F31" i="65" s="1"/>
  <c r="B32" i="65"/>
  <c r="G41" i="66"/>
  <c r="I41" i="66" s="1"/>
  <c r="B42" i="66"/>
  <c r="J41" i="66"/>
  <c r="L41" i="66" s="1"/>
  <c r="B43" i="66" l="1"/>
  <c r="J42" i="66"/>
  <c r="L42" i="66" s="1"/>
  <c r="G42" i="66"/>
  <c r="I42" i="66" s="1"/>
  <c r="K42" i="66" s="1"/>
  <c r="K41" i="66"/>
  <c r="B33" i="65"/>
  <c r="E32" i="65"/>
  <c r="F32" i="65" s="1"/>
  <c r="E33" i="65" l="1"/>
  <c r="F33" i="65" s="1"/>
  <c r="B34" i="65"/>
  <c r="J43" i="66"/>
  <c r="L43" i="66" s="1"/>
  <c r="B44" i="66"/>
  <c r="G43" i="66"/>
  <c r="I43" i="66" s="1"/>
  <c r="K43" i="66" s="1"/>
  <c r="G44" i="66" l="1"/>
  <c r="I44" i="66" s="1"/>
  <c r="J44" i="66"/>
  <c r="L44" i="66" s="1"/>
  <c r="B45" i="66"/>
  <c r="E34" i="65"/>
  <c r="F34" i="65" s="1"/>
  <c r="B35" i="65"/>
  <c r="K44" i="66" l="1"/>
  <c r="B36" i="65"/>
  <c r="E35" i="65"/>
  <c r="F35" i="65" s="1"/>
  <c r="B46" i="66"/>
  <c r="J45" i="66"/>
  <c r="L45" i="66" s="1"/>
  <c r="G45" i="66"/>
  <c r="I45" i="66" s="1"/>
  <c r="K45" i="66" l="1"/>
  <c r="B47" i="66"/>
  <c r="J46" i="66"/>
  <c r="L46" i="66" s="1"/>
  <c r="G46" i="66"/>
  <c r="I46" i="66" s="1"/>
  <c r="B37" i="65"/>
  <c r="E36" i="65"/>
  <c r="F36" i="65" s="1"/>
  <c r="K46" i="66" l="1"/>
  <c r="B38" i="65"/>
  <c r="E37" i="65"/>
  <c r="F37" i="65" s="1"/>
  <c r="J47" i="66"/>
  <c r="L47" i="66" s="1"/>
  <c r="G47" i="66"/>
  <c r="I47" i="66" s="1"/>
  <c r="B48" i="66"/>
  <c r="K47" i="66" l="1"/>
  <c r="G48" i="66"/>
  <c r="I48" i="66" s="1"/>
  <c r="B49" i="66"/>
  <c r="J48" i="66"/>
  <c r="L48" i="66" s="1"/>
  <c r="E38" i="65"/>
  <c r="F38" i="65" s="1"/>
  <c r="B39" i="65"/>
  <c r="K48" i="66" l="1"/>
  <c r="B40" i="65"/>
  <c r="E39" i="65"/>
  <c r="F39" i="65" s="1"/>
  <c r="G49" i="66"/>
  <c r="I49" i="66" s="1"/>
  <c r="B50" i="66"/>
  <c r="J49" i="66"/>
  <c r="L49" i="66" s="1"/>
  <c r="K49" i="66" l="1"/>
  <c r="B51" i="66"/>
  <c r="J50" i="66"/>
  <c r="L50" i="66" s="1"/>
  <c r="G50" i="66"/>
  <c r="I50" i="66" s="1"/>
  <c r="B41" i="65"/>
  <c r="E40" i="65"/>
  <c r="F40" i="65" s="1"/>
  <c r="K50" i="66" l="1"/>
  <c r="E41" i="65"/>
  <c r="F41" i="65" s="1"/>
  <c r="B42" i="65"/>
  <c r="J51" i="66"/>
  <c r="L51" i="66" s="1"/>
  <c r="B52" i="66"/>
  <c r="G51" i="66"/>
  <c r="I51" i="66" s="1"/>
  <c r="K51" i="66" s="1"/>
  <c r="E42" i="65" l="1"/>
  <c r="F42" i="65" s="1"/>
  <c r="B43" i="65"/>
  <c r="G52" i="66"/>
  <c r="I52" i="66" s="1"/>
  <c r="J52" i="66"/>
  <c r="L52" i="66" s="1"/>
  <c r="B53" i="66"/>
  <c r="K52" i="66" l="1"/>
  <c r="B44" i="65"/>
  <c r="E43" i="65"/>
  <c r="F43" i="65" s="1"/>
  <c r="B54" i="66"/>
  <c r="J53" i="66"/>
  <c r="L53" i="66" s="1"/>
  <c r="G53" i="66"/>
  <c r="I53" i="66" s="1"/>
  <c r="K53" i="66" s="1"/>
  <c r="B55" i="66" l="1"/>
  <c r="J54" i="66"/>
  <c r="L54" i="66" s="1"/>
  <c r="G54" i="66"/>
  <c r="I54" i="66" s="1"/>
  <c r="B45" i="65"/>
  <c r="E44" i="65"/>
  <c r="F44" i="65" s="1"/>
  <c r="K54" i="66" l="1"/>
  <c r="B46" i="65"/>
  <c r="E45" i="65"/>
  <c r="F45" i="65" s="1"/>
  <c r="B56" i="66"/>
  <c r="G55" i="66"/>
  <c r="I55" i="66" s="1"/>
  <c r="J55" i="66"/>
  <c r="L55" i="66" s="1"/>
  <c r="K55" i="66" l="1"/>
  <c r="J56" i="66"/>
  <c r="L56" i="66" s="1"/>
  <c r="G56" i="66"/>
  <c r="I56" i="66" s="1"/>
  <c r="K56" i="66" s="1"/>
  <c r="B57" i="66"/>
  <c r="E46" i="65"/>
  <c r="F46" i="65" s="1"/>
  <c r="B47" i="65"/>
  <c r="E47" i="65" s="1"/>
  <c r="F47" i="65" s="1"/>
  <c r="F48" i="65" s="1"/>
  <c r="M30" i="64" s="1"/>
  <c r="J37" i="64" s="1"/>
  <c r="I10" i="2" s="1"/>
  <c r="G57" i="66" l="1"/>
  <c r="I57" i="66" s="1"/>
  <c r="J57" i="66"/>
  <c r="L57" i="66" s="1"/>
  <c r="L61" i="66" s="1"/>
  <c r="G58" i="62" l="1"/>
  <c r="C60" i="62" s="1"/>
  <c r="M36" i="64"/>
  <c r="K57" i="66"/>
  <c r="G60" i="62" l="1"/>
  <c r="C64" i="62" s="1"/>
  <c r="I12" i="2"/>
  <c r="F88" i="62"/>
  <c r="C86" i="62" s="1"/>
  <c r="L59" i="66"/>
  <c r="N54" i="66" s="1"/>
  <c r="Q9" i="72" l="1"/>
  <c r="R9" i="72" s="1"/>
  <c r="G29" i="69" l="1"/>
  <c r="I29" i="69" s="1"/>
  <c r="E34" i="64" s="1"/>
  <c r="M34" i="64" s="1"/>
  <c r="F72" i="62" s="1"/>
  <c r="J36" i="64"/>
  <c r="I8" i="2" s="1"/>
  <c r="C73" i="62" l="1"/>
  <c r="H72" i="62"/>
  <c r="F84" i="62"/>
  <c r="C85" i="62" s="1"/>
  <c r="H84" i="62" l="1"/>
  <c r="C112" i="62" s="1"/>
  <c r="C100" i="6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G11" authorId="0" shapeId="0" xr:uid="{70D83C63-2861-4B70-9AF7-96C968328414}">
      <text>
        <r>
          <rPr>
            <sz val="10"/>
            <color theme="0"/>
            <rFont val="Calibri"/>
            <family val="2"/>
          </rPr>
          <t>Benefit Cost Ratios (BCRs) represent present value of total benefits divided by present value of total costs to government.</t>
        </r>
        <r>
          <rPr>
            <sz val="11"/>
            <color theme="0"/>
            <rFont val="Calibri"/>
            <family val="2"/>
          </rPr>
          <t xml:space="preserve">  
</t>
        </r>
      </text>
    </comment>
    <comment ref="G12" authorId="0" shapeId="0" xr:uid="{00000000-0006-0000-0000-00001C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472F150E-7EC0-4E03-A7AB-92CFC773F4FB}">
      <text>
        <r>
          <rPr>
            <sz val="10"/>
            <color indexed="9"/>
            <rFont val="Calibri"/>
            <family val="2"/>
          </rPr>
          <t>Measures can be selected from anywhere in the benefits framework.</t>
        </r>
        <r>
          <rPr>
            <b/>
            <sz val="12"/>
            <color indexed="9"/>
            <rFont val="Calibri"/>
            <family val="2"/>
          </rPr>
          <t xml:space="preserve">
</t>
        </r>
      </text>
    </comment>
    <comment ref="D21"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3"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4" authorId="0" shapeId="0" xr:uid="{B6C610E4-99B4-4947-8DCE-5D9BBB734A97}">
      <text>
        <r>
          <rPr>
            <sz val="10"/>
            <color indexed="9"/>
            <rFont val="Calibri"/>
            <family val="2"/>
          </rPr>
          <t>Measures can be selected from anywhere in the benefits framework.</t>
        </r>
      </text>
    </comment>
    <comment ref="D25" authorId="0" shapeId="0" xr:uid="{CC1F544B-22F9-4F61-95A1-FC46075A45E6}">
      <text>
        <r>
          <rPr>
            <sz val="10"/>
            <color indexed="9"/>
            <rFont val="Calibri"/>
            <family val="2"/>
          </rPr>
          <t>Measures can be selected from anywhere in the benefits framework.</t>
        </r>
      </text>
    </comment>
    <comment ref="B27" authorId="1" shapeId="0" xr:uid="{6EEF9DF9-28CE-4D78-B346-03510045CCA1}">
      <text>
        <r>
          <rPr>
            <sz val="10"/>
            <color indexed="9"/>
            <rFont val="Calibri"/>
            <family val="2"/>
          </rPr>
          <t>12.1 Impact on Te Ao Māori benefit / name of benefit measure 12.1.1 Te Ao Māori is mandatory.</t>
        </r>
      </text>
    </comment>
    <comment ref="D28" authorId="0" shapeId="0" xr:uid="{87CBD3EA-DBA7-4F48-8312-12C64C7BEB7E}">
      <text>
        <r>
          <rPr>
            <sz val="10"/>
            <color indexed="9"/>
            <rFont val="Calibri"/>
            <family val="2"/>
          </rPr>
          <t>Measures can be selected from anywhere in the benefits framework.</t>
        </r>
      </text>
    </comment>
    <comment ref="B30" authorId="1" shapeId="0" xr:uid="{396E29B1-ACB5-4E4E-AAD6-0A05308A7977}">
      <text>
        <r>
          <rPr>
            <sz val="10"/>
            <color indexed="9"/>
            <rFont val="Calibri"/>
            <family val="2"/>
          </rPr>
          <t>Add the composite benefit of the activity</t>
        </r>
      </text>
    </comment>
    <comment ref="B32"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2E81C203-4280-4AD8-B597-B25CA1F418B3}">
      <text>
        <r>
          <rPr>
            <sz val="8"/>
            <color indexed="81"/>
            <rFont val="Verdana"/>
            <family val="2"/>
          </rPr>
          <t>1. Enter the full name, contact details, name of organisation, office location, etc of the evaluator(s) and reviewer(s).</t>
        </r>
      </text>
    </comment>
    <comment ref="B8" authorId="0" shapeId="0" xr:uid="{773C4E80-5106-4ED2-B7B0-1EBF657D6C8C}">
      <text>
        <r>
          <rPr>
            <sz val="8"/>
            <color indexed="81"/>
            <rFont val="Verdana"/>
            <family val="2"/>
          </rPr>
          <t>2. Provide a general description of the activity (and package/programme where relevant), describe any issues with the existing road section and the issues to be addressed or the opportunity available.</t>
        </r>
      </text>
    </comment>
    <comment ref="B14" authorId="0" shapeId="0" xr:uid="{E4FB9FE5-891F-43FC-B3EC-28AE48A6160F}">
      <text>
        <r>
          <rPr>
            <sz val="8"/>
            <color indexed="81"/>
            <rFont val="Verdana"/>
            <family val="2"/>
          </rPr>
          <t>3. Provide a brief description of the activity location including page references to route map and layout plan within the documentation, used as the foundation of the economics.</t>
        </r>
      </text>
    </comment>
    <comment ref="B16" authorId="0" shapeId="0" xr:uid="{4B402005-BE81-4E9B-9457-BDF4BD7D538F}">
      <text>
        <r>
          <rPr>
            <sz val="8"/>
            <color indexed="81"/>
            <rFont val="Verdana"/>
            <family val="2"/>
          </rPr>
          <t>4. Describe the options assessed and how the preferred option will improve the freight transport service.</t>
        </r>
      </text>
    </comment>
    <comment ref="B18" authorId="0" shapeId="0" xr:uid="{C19E65FF-198F-4777-ADD2-29A09AA651DB}">
      <text>
        <r>
          <rPr>
            <sz val="8"/>
            <color indexed="81"/>
            <rFont val="Verdana"/>
            <family val="2"/>
          </rPr>
          <t>5. The construction start is assumed to be 1 July of the financial year in which the activity is submitted for a commitment to funding.</t>
        </r>
      </text>
    </comment>
    <comment ref="B24" authorId="0" shapeId="0" xr:uid="{7D2CCB50-C7E5-4C65-837B-7AEE17BB01B8}">
      <text>
        <r>
          <rPr>
            <sz val="8"/>
            <color indexed="81"/>
            <rFont val="Verdana"/>
            <family val="2"/>
          </rPr>
          <t>6. Enter the timeframe information, identify the length affected by use of freight and identify the volume of freight that will be transferred from the road network.</t>
        </r>
      </text>
    </comment>
    <comment ref="B29" authorId="0" shapeId="0" xr:uid="{81FA1A0F-0C55-4CCF-A5CE-B35B2882F796}">
      <text>
        <r>
          <rPr>
            <sz val="8"/>
            <color indexed="81"/>
            <rFont val="Verdana"/>
            <family val="2"/>
          </rPr>
          <t>7. Use worksheet 3 to estimate the present value (PV) of funding assistance.</t>
        </r>
      </text>
    </comment>
    <comment ref="B30" authorId="0" shapeId="0" xr:uid="{95159824-7682-4DAA-BB9B-6E050BAF231D}">
      <text>
        <r>
          <rPr>
            <sz val="8"/>
            <color indexed="81"/>
            <rFont val="Verdana"/>
            <family val="2"/>
          </rPr>
          <t xml:space="preserve">8. Use worksheet 2 to calculate the PV of service provider costs. </t>
        </r>
      </text>
    </comment>
    <comment ref="B31" authorId="0" shapeId="0" xr:uid="{C7B27A11-B447-49E4-B1E8-AFBFB6DA9B95}">
      <text>
        <r>
          <rPr>
            <sz val="8"/>
            <color indexed="81"/>
            <rFont val="Verdana"/>
            <family val="2"/>
          </rPr>
          <t>9. Enter the values from worksheet 4 (freight service user benefit), worksheet 5 (net cost savings to government), and worksheet 6 crash cost savings and CO2 reduction benefit). To bring the benefits up to the base date values, use the appropriate update factors supplied on the MBCM web page.</t>
        </r>
      </text>
    </comment>
    <comment ref="B36" authorId="0" shapeId="0" xr:uid="{422C502F-9F33-446D-A60A-6ECACC0C5E09}">
      <text>
        <r>
          <rPr>
            <sz val="8"/>
            <color indexed="81"/>
            <rFont val="Verdana"/>
            <family val="2"/>
          </rPr>
          <t xml:space="preserve">10. The national benefit cost ratio is calculated by summing [the PV of the net user benefits </t>
        </r>
        <r>
          <rPr>
            <b/>
            <sz val="8"/>
            <color indexed="81"/>
            <rFont val="Verdana"/>
            <family val="2"/>
          </rPr>
          <t>W</t>
        </r>
        <r>
          <rPr>
            <sz val="8"/>
            <color indexed="81"/>
            <rFont val="Verdana"/>
            <family val="2"/>
          </rPr>
          <t xml:space="preserve"> plus the PV of crash cost savings </t>
        </r>
        <r>
          <rPr>
            <b/>
            <sz val="8"/>
            <color indexed="81"/>
            <rFont val="Verdana"/>
            <family val="2"/>
          </rPr>
          <t>X</t>
        </r>
        <r>
          <rPr>
            <sz val="8"/>
            <color indexed="81"/>
            <rFont val="Verdana"/>
            <family val="2"/>
          </rPr>
          <t xml:space="preserve"> plus the PV of the CO2 reduction benefit </t>
        </r>
        <r>
          <rPr>
            <b/>
            <sz val="8"/>
            <color indexed="81"/>
            <rFont val="Verdana"/>
            <family val="2"/>
          </rPr>
          <t>Y</t>
        </r>
        <r>
          <rPr>
            <sz val="8"/>
            <color indexed="81"/>
            <rFont val="Verdana"/>
            <family val="2"/>
          </rPr>
          <t xml:space="preserve">] and dividing this sum by the PV of the net cost savings to government </t>
        </r>
        <r>
          <rPr>
            <b/>
            <sz val="8"/>
            <color indexed="81"/>
            <rFont val="Verdana"/>
            <family val="2"/>
          </rPr>
          <t>Z</t>
        </r>
        <r>
          <rPr>
            <sz val="8"/>
            <color indexed="81"/>
            <rFont val="Verdana"/>
            <family val="2"/>
          </rPr>
          <t xml:space="preserve"> subtracted from the PV of the service provider costs </t>
        </r>
        <r>
          <rPr>
            <b/>
            <sz val="8"/>
            <color indexed="81"/>
            <rFont val="Verdana"/>
            <family val="2"/>
          </rPr>
          <t>B</t>
        </r>
        <r>
          <rPr>
            <sz val="8"/>
            <color indexed="81"/>
            <rFont val="Verdana"/>
            <family val="2"/>
          </rPr>
          <t>.</t>
        </r>
      </text>
    </comment>
    <comment ref="B38" authorId="0" shapeId="0" xr:uid="{4105C6A4-08F4-4BFB-8710-67538EEFBC39}">
      <text>
        <r>
          <rPr>
            <sz val="8"/>
            <color indexed="81"/>
            <rFont val="Verdana"/>
            <family val="2"/>
          </rPr>
          <t xml:space="preserve">11. The government benefit cost ratio is calculated by summing [the PV of the net user benefits </t>
        </r>
        <r>
          <rPr>
            <b/>
            <sz val="8"/>
            <color indexed="81"/>
            <rFont val="Verdana"/>
            <family val="2"/>
          </rPr>
          <t>W</t>
        </r>
        <r>
          <rPr>
            <sz val="8"/>
            <color indexed="81"/>
            <rFont val="Verdana"/>
            <family val="2"/>
          </rPr>
          <t xml:space="preserve"> plus the PV of the crash cost savings </t>
        </r>
        <r>
          <rPr>
            <b/>
            <sz val="8"/>
            <color indexed="81"/>
            <rFont val="Verdana"/>
            <family val="2"/>
          </rPr>
          <t>X</t>
        </r>
        <r>
          <rPr>
            <sz val="8"/>
            <color indexed="81"/>
            <rFont val="Verdana"/>
            <family val="2"/>
          </rPr>
          <t xml:space="preserve"> plus the PV of the CO</t>
        </r>
        <r>
          <rPr>
            <vertAlign val="subscript"/>
            <sz val="8"/>
            <color indexed="81"/>
            <rFont val="Verdana"/>
            <family val="2"/>
          </rPr>
          <t>2</t>
        </r>
        <r>
          <rPr>
            <sz val="8"/>
            <color indexed="81"/>
            <rFont val="Verdana"/>
            <family val="2"/>
          </rPr>
          <t xml:space="preserve"> reduction benefit </t>
        </r>
        <r>
          <rPr>
            <b/>
            <sz val="8"/>
            <color indexed="81"/>
            <rFont val="Verdana"/>
            <family val="2"/>
          </rPr>
          <t>Y</t>
        </r>
        <r>
          <rPr>
            <sz val="8"/>
            <color indexed="81"/>
            <rFont val="Verdana"/>
            <family val="2"/>
          </rPr>
          <t xml:space="preserve">] and dividing this sum by the PV of net cost savings to government </t>
        </r>
        <r>
          <rPr>
            <b/>
            <sz val="8"/>
            <color indexed="81"/>
            <rFont val="Verdana"/>
            <family val="2"/>
          </rPr>
          <t>Z</t>
        </r>
        <r>
          <rPr>
            <sz val="8"/>
            <color indexed="81"/>
            <rFont val="Verdana"/>
            <family val="2"/>
          </rPr>
          <t xml:space="preserve"> subtracted from the PV of funding assistance </t>
        </r>
        <r>
          <rPr>
            <b/>
            <sz val="8"/>
            <color indexed="81"/>
            <rFont val="Verdana"/>
            <family val="2"/>
          </rPr>
          <t>A</t>
        </r>
        <r>
          <rPr>
            <sz val="8"/>
            <color indexed="81"/>
            <rFont val="Verdana"/>
            <family val="2"/>
          </rPr>
          <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BCA3EC29-62D6-4C68-B488-70712649E8AB}">
      <text>
        <r>
          <rPr>
            <sz val="8"/>
            <color indexed="81"/>
            <rFont val="Verdana"/>
            <family val="2"/>
          </rPr>
          <t>1. Enter the capital cost of the activity in year 1 of column</t>
        </r>
        <r>
          <rPr>
            <b/>
            <sz val="8"/>
            <color indexed="81"/>
            <rFont val="Verdana"/>
            <family val="2"/>
          </rPr>
          <t xml:space="preserve"> (1)</t>
        </r>
        <r>
          <rPr>
            <sz val="8"/>
            <color indexed="81"/>
            <rFont val="Verdana"/>
            <family val="2"/>
          </rPr>
          <t xml:space="preserve"> (some of the capital cost can be put in year 2 if the construction duration is more than 12 months). Also enter any decommissioning costs less salvage values into column </t>
        </r>
        <r>
          <rPr>
            <b/>
            <sz val="8"/>
            <color indexed="81"/>
            <rFont val="Verdana"/>
            <family val="2"/>
          </rPr>
          <t>(1)</t>
        </r>
        <r>
          <rPr>
            <sz val="8"/>
            <color indexed="81"/>
            <rFont val="Verdana"/>
            <family val="2"/>
          </rPr>
          <t xml:space="preserve"> for the applicable years.</t>
        </r>
      </text>
    </comment>
    <comment ref="D7" authorId="0" shapeId="0" xr:uid="{92DEDE72-244F-4072-B85C-4F602957CA11}">
      <text>
        <r>
          <rPr>
            <sz val="8"/>
            <color indexed="81"/>
            <rFont val="Verdana"/>
            <family val="2"/>
          </rPr>
          <t xml:space="preserve">2. Enter the additional annual operating and maintenance costs which would result from the proposal, for years 2 to 40 (or the applicable period of analysis) in column </t>
        </r>
        <r>
          <rPr>
            <b/>
            <sz val="8"/>
            <color indexed="81"/>
            <rFont val="Verdana"/>
            <family val="2"/>
          </rPr>
          <t>(3)</t>
        </r>
        <r>
          <rPr>
            <sz val="8"/>
            <color indexed="81"/>
            <rFont val="Verdana"/>
            <family val="2"/>
          </rPr>
          <t>. In the case of an expansion of, or improvement to the service, only enter the additional annual operating and maintenance costs which result from the proposal.</t>
        </r>
      </text>
    </comment>
    <comment ref="E7" authorId="0" shapeId="0" xr:uid="{5F9B8621-79CF-4A81-BC1A-848839FBA881}">
      <text>
        <r>
          <rPr>
            <sz val="8"/>
            <color indexed="81"/>
            <rFont val="Verdana"/>
            <family val="2"/>
          </rPr>
          <t>3. This column contains the SPPWF discount factors at the rate of 2 percent per annum for years 1-30, and 1.5 percent per annum for years 31-40.</t>
        </r>
      </text>
    </comment>
    <comment ref="F7" authorId="0" shapeId="0" xr:uid="{3BF2A400-A4EB-4D77-B730-DD1E7C01FC38}">
      <text>
        <r>
          <rPr>
            <sz val="8"/>
            <color indexed="81"/>
            <rFont val="Verdana"/>
            <family val="2"/>
          </rPr>
          <t xml:space="preserve">4. Calculate the present value (PV) of costs per year </t>
        </r>
        <r>
          <rPr>
            <b/>
            <sz val="8"/>
            <color indexed="81"/>
            <rFont val="Verdana"/>
            <family val="2"/>
          </rPr>
          <t>(4)</t>
        </r>
        <r>
          <rPr>
            <sz val="8"/>
            <color indexed="81"/>
            <rFont val="Verdana"/>
            <family val="2"/>
          </rPr>
          <t xml:space="preserve"> by multiplying the sum of the capital cost </t>
        </r>
        <r>
          <rPr>
            <b/>
            <sz val="8"/>
            <color indexed="81"/>
            <rFont val="Verdana"/>
            <family val="2"/>
          </rPr>
          <t>(1)</t>
        </r>
        <r>
          <rPr>
            <sz val="8"/>
            <color indexed="81"/>
            <rFont val="Verdana"/>
            <family val="2"/>
          </rPr>
          <t xml:space="preserve"> and operations and maintenance (O&amp;M) cost </t>
        </r>
        <r>
          <rPr>
            <b/>
            <sz val="8"/>
            <color indexed="81"/>
            <rFont val="Verdana"/>
            <family val="2"/>
          </rPr>
          <t>(2)</t>
        </r>
        <r>
          <rPr>
            <sz val="8"/>
            <color indexed="81"/>
            <rFont val="Verdana"/>
            <family val="2"/>
          </rPr>
          <t xml:space="preserve">, by the SPPWF value in column </t>
        </r>
        <r>
          <rPr>
            <b/>
            <sz val="8"/>
            <color indexed="81"/>
            <rFont val="Verdana"/>
            <family val="2"/>
          </rPr>
          <t>(3)</t>
        </r>
        <r>
          <rPr>
            <sz val="8"/>
            <color indexed="81"/>
            <rFont val="Verdana"/>
            <family val="2"/>
          </rPr>
          <t>.</t>
        </r>
      </text>
    </comment>
    <comment ref="B48" authorId="0" shapeId="0" xr:uid="{2CA3D00A-2613-4C4E-9FE7-4B1A9155E25B}">
      <text>
        <r>
          <rPr>
            <sz val="8"/>
            <color indexed="81"/>
            <rFont val="Verdana"/>
            <family val="2"/>
          </rPr>
          <t xml:space="preserve">Sum column </t>
        </r>
        <r>
          <rPr>
            <b/>
            <sz val="8"/>
            <color indexed="81"/>
            <rFont val="Verdana"/>
            <family val="2"/>
          </rPr>
          <t>(4)</t>
        </r>
        <r>
          <rPr>
            <sz val="8"/>
            <color indexed="81"/>
            <rFont val="Verdana"/>
            <family val="2"/>
          </rPr>
          <t xml:space="preserve"> to calculate the present value of the service provider costs </t>
        </r>
        <r>
          <rPr>
            <b/>
            <sz val="8"/>
            <color indexed="81"/>
            <rFont val="Verdana"/>
            <family val="2"/>
          </rPr>
          <t>B</t>
        </r>
        <r>
          <rPr>
            <sz val="8"/>
            <color indexed="81"/>
            <rFont val="Verdana"/>
            <family val="2"/>
          </rPr>
          <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D40CCDFE-A299-47AA-8E72-7CECC1C9E81A}">
      <text>
        <r>
          <rPr>
            <sz val="8"/>
            <color indexed="81"/>
            <rFont val="Verdana"/>
            <family val="2"/>
          </rPr>
          <t xml:space="preserve">1. Enter the service provider’s required rate of return (percentage per annum). It is generally expected that the required rate of return will reflect the industry norm of 12 percent. If an alternative rate of return is used, then this needs to be explained and justified and the single payment present worth factor (SPPWF) values in column </t>
        </r>
        <r>
          <rPr>
            <b/>
            <sz val="8"/>
            <color indexed="81"/>
            <rFont val="Verdana"/>
            <family val="2"/>
          </rPr>
          <t xml:space="preserve">(15) </t>
        </r>
        <r>
          <rPr>
            <sz val="8"/>
            <color indexed="81"/>
            <rFont val="Verdana"/>
            <family val="2"/>
          </rPr>
          <t>must be changed accordingly.</t>
        </r>
      </text>
    </comment>
    <comment ref="B8" authorId="0" shapeId="0" xr:uid="{305AFFA1-D778-443D-AD4A-32917F5CB390}">
      <text>
        <r>
          <rPr>
            <sz val="8"/>
            <color indexed="81"/>
            <rFont val="Verdana"/>
            <family val="2"/>
          </rPr>
          <t>2. Enter the existing rail/sea freight user charge ($ per boarding). If the activity is for a new service, enter zero.</t>
        </r>
      </text>
    </comment>
    <comment ref="B9" authorId="0" shapeId="0" xr:uid="{69B2185B-6686-46EB-9DD0-EF31B716DA4C}">
      <text>
        <r>
          <rPr>
            <sz val="8"/>
            <color indexed="81"/>
            <rFont val="Verdana"/>
            <family val="2"/>
          </rPr>
          <t>3. Enter the freight transported per year (tonne). If the activity is for a new service, enter zero.</t>
        </r>
      </text>
    </comment>
    <comment ref="B10" authorId="0" shapeId="0" xr:uid="{BDCD1C2A-5746-4912-AEED-025C0703F422}">
      <text>
        <r>
          <rPr>
            <sz val="8"/>
            <color indexed="81"/>
            <rFont val="Verdana"/>
            <family val="2"/>
          </rPr>
          <t>4. Enter the existing rail/sea freight distance. If the activity is for a new service, enter zero.</t>
        </r>
      </text>
    </comment>
    <comment ref="B11" authorId="0" shapeId="0" xr:uid="{595A8526-7B04-4A88-8E51-9ADF3FA5A24A}">
      <text>
        <r>
          <rPr>
            <sz val="8"/>
            <color indexed="81"/>
            <rFont val="Verdana"/>
            <family val="2"/>
          </rPr>
          <t>5. Enter the growth rate over the last five years in public transport patronage in percent per annum. If the activity is for a new service, enter zero.</t>
        </r>
      </text>
    </comment>
    <comment ref="B12" authorId="0" shapeId="0" xr:uid="{24843DC7-F95E-47E1-AB73-FE138E97B95F}">
      <text>
        <r>
          <rPr>
            <sz val="8"/>
            <color indexed="81"/>
            <rFont val="Verdana"/>
            <family val="2"/>
          </rPr>
          <t>6. Enter the proposed average user charge ($ per tonne km).</t>
        </r>
      </text>
    </comment>
    <comment ref="B13" authorId="0" shapeId="0" xr:uid="{AE2DE09A-A713-4DBB-A30E-C602C169815C}">
      <text>
        <r>
          <rPr>
            <sz val="8"/>
            <color indexed="81"/>
            <rFont val="Verdana"/>
            <family val="2"/>
          </rPr>
          <t>7. Enter the additional tonnes of freight removed from roads from year 2.</t>
        </r>
      </text>
    </comment>
    <comment ref="B14" authorId="0" shapeId="0" xr:uid="{76C95F7C-837D-41A3-9A31-458594ECF925}">
      <text>
        <r>
          <rPr>
            <sz val="8"/>
            <color indexed="81"/>
            <rFont val="Verdana"/>
            <family val="2"/>
          </rPr>
          <t>8. Enter the proposed rail/sea freight distance.</t>
        </r>
      </text>
    </comment>
    <comment ref="B15" authorId="0" shapeId="0" xr:uid="{89764322-0474-45F6-A468-F8E54DC27CD6}">
      <text>
        <r>
          <rPr>
            <sz val="8"/>
            <color indexed="81"/>
            <rFont val="Verdana"/>
            <family val="2"/>
          </rPr>
          <t>9. Enter the estimated freight transported growth rate (% per annum).</t>
        </r>
      </text>
    </comment>
    <comment ref="D17" authorId="0" shapeId="0" xr:uid="{C3F339AB-71BF-487A-A9CC-6090E19E3B33}">
      <text>
        <r>
          <rPr>
            <sz val="8"/>
            <color indexed="81"/>
            <rFont val="Verdana"/>
            <family val="2"/>
          </rPr>
          <t xml:space="preserve">10. Enter the capital cost of the activity in year 1 in column </t>
        </r>
        <r>
          <rPr>
            <b/>
            <sz val="8"/>
            <color indexed="81"/>
            <rFont val="Verdana"/>
            <family val="2"/>
          </rPr>
          <t>(10)</t>
        </r>
        <r>
          <rPr>
            <sz val="8"/>
            <color indexed="81"/>
            <rFont val="Verdana"/>
            <family val="2"/>
          </rPr>
          <t xml:space="preserve"> (some of the capital cost can be put in year 2 if the construction duration is more than 12 months). Also enter any decommissioning costs less salvage values into column </t>
        </r>
        <r>
          <rPr>
            <b/>
            <sz val="8"/>
            <color indexed="81"/>
            <rFont val="Verdana"/>
            <family val="2"/>
          </rPr>
          <t>(10)</t>
        </r>
        <r>
          <rPr>
            <sz val="8"/>
            <color indexed="81"/>
            <rFont val="Verdana"/>
            <family val="2"/>
          </rPr>
          <t xml:space="preserve"> for the applicable years.</t>
        </r>
      </text>
    </comment>
    <comment ref="E17" authorId="0" shapeId="0" xr:uid="{41F177D5-82FB-4523-A4AE-9E4A1816221B}">
      <text>
        <r>
          <rPr>
            <sz val="8"/>
            <color indexed="81"/>
            <rFont val="Verdana"/>
            <family val="2"/>
          </rPr>
          <t xml:space="preserve">11. Enter the annual operating and maintenance costs which would result from the proposal, for years 2 to 40 (or shorter analysis period as applicable) in column </t>
        </r>
        <r>
          <rPr>
            <b/>
            <sz val="8"/>
            <color indexed="81"/>
            <rFont val="Verdana"/>
            <family val="2"/>
          </rPr>
          <t>(11)</t>
        </r>
        <r>
          <rPr>
            <sz val="8"/>
            <color indexed="81"/>
            <rFont val="Verdana"/>
            <family val="2"/>
          </rPr>
          <t>. In the case of an expansion of, or improvement to an existing service, only enter the additional annual operating and maintenance costs which result from the proposal.</t>
        </r>
      </text>
    </comment>
    <comment ref="G17" authorId="0" shapeId="0" xr:uid="{865A0FF9-C60D-4AE7-94D4-557F10AA085B}">
      <text>
        <r>
          <rPr>
            <sz val="8"/>
            <color indexed="81"/>
            <rFont val="Verdana"/>
            <family val="2"/>
          </rPr>
          <t xml:space="preserve">12. Calculate the revenue for year 2 in column </t>
        </r>
        <r>
          <rPr>
            <b/>
            <sz val="8"/>
            <color indexed="81"/>
            <rFont val="Verdana"/>
            <family val="2"/>
          </rPr>
          <t>(12)</t>
        </r>
        <r>
          <rPr>
            <sz val="8"/>
            <color indexed="81"/>
            <rFont val="Verdana"/>
            <family val="2"/>
          </rPr>
          <t xml:space="preserve"> using the equation </t>
        </r>
        <r>
          <rPr>
            <b/>
            <sz val="8"/>
            <color indexed="81"/>
            <rFont val="Verdana"/>
            <family val="2"/>
          </rPr>
          <t xml:space="preserve">(12) </t>
        </r>
        <r>
          <rPr>
            <sz val="8"/>
            <color indexed="81"/>
            <rFont val="Verdana"/>
            <family val="2"/>
          </rPr>
          <t>= [</t>
        </r>
        <r>
          <rPr>
            <b/>
            <sz val="8"/>
            <color indexed="81"/>
            <rFont val="Verdana"/>
            <family val="2"/>
          </rPr>
          <t xml:space="preserve">(6) </t>
        </r>
        <r>
          <rPr>
            <sz val="8"/>
            <color indexed="81"/>
            <rFont val="Verdana"/>
            <family val="2"/>
          </rPr>
          <t>x</t>
        </r>
        <r>
          <rPr>
            <b/>
            <sz val="8"/>
            <color indexed="81"/>
            <rFont val="Verdana"/>
            <family val="2"/>
          </rPr>
          <t xml:space="preserve"> (7)</t>
        </r>
        <r>
          <rPr>
            <sz val="8"/>
            <color indexed="81"/>
            <rFont val="Verdana"/>
            <family val="2"/>
          </rPr>
          <t xml:space="preserve"> x</t>
        </r>
        <r>
          <rPr>
            <b/>
            <sz val="8"/>
            <color indexed="81"/>
            <rFont val="Verdana"/>
            <family val="2"/>
          </rPr>
          <t xml:space="preserve"> (8)</t>
        </r>
        <r>
          <rPr>
            <sz val="8"/>
            <color indexed="81"/>
            <rFont val="Verdana"/>
            <family val="2"/>
          </rPr>
          <t>]</t>
        </r>
        <r>
          <rPr>
            <b/>
            <sz val="8"/>
            <color indexed="81"/>
            <rFont val="Verdana"/>
            <family val="2"/>
          </rPr>
          <t xml:space="preserve"> </t>
        </r>
        <r>
          <rPr>
            <sz val="8"/>
            <color indexed="81"/>
            <rFont val="Verdana"/>
            <family val="2"/>
          </rPr>
          <t>– [</t>
        </r>
        <r>
          <rPr>
            <b/>
            <sz val="8"/>
            <color indexed="81"/>
            <rFont val="Verdana"/>
            <family val="2"/>
          </rPr>
          <t xml:space="preserve">(2) </t>
        </r>
        <r>
          <rPr>
            <sz val="8"/>
            <color indexed="81"/>
            <rFont val="Verdana"/>
            <family val="2"/>
          </rPr>
          <t>x</t>
        </r>
        <r>
          <rPr>
            <b/>
            <sz val="8"/>
            <color indexed="81"/>
            <rFont val="Verdana"/>
            <family val="2"/>
          </rPr>
          <t xml:space="preserve"> (3) </t>
        </r>
        <r>
          <rPr>
            <sz val="8"/>
            <color indexed="81"/>
            <rFont val="Verdana"/>
            <family val="2"/>
          </rPr>
          <t>x</t>
        </r>
        <r>
          <rPr>
            <b/>
            <sz val="8"/>
            <color indexed="81"/>
            <rFont val="Verdana"/>
            <family val="2"/>
          </rPr>
          <t xml:space="preserve"> (4)</t>
        </r>
        <r>
          <rPr>
            <sz val="8"/>
            <color indexed="81"/>
            <rFont val="Verdana"/>
            <family val="2"/>
          </rPr>
          <t xml:space="preserve">]. Next calculate the revenue for the subsequent years using the formula; revenue in previous year x [1 + </t>
        </r>
        <r>
          <rPr>
            <b/>
            <sz val="8"/>
            <color indexed="81"/>
            <rFont val="Verdana"/>
            <family val="2"/>
          </rPr>
          <t>(9)</t>
        </r>
        <r>
          <rPr>
            <sz val="8"/>
            <color indexed="81"/>
            <rFont val="Verdana"/>
            <family val="2"/>
          </rPr>
          <t xml:space="preserve"> – </t>
        </r>
        <r>
          <rPr>
            <b/>
            <sz val="8"/>
            <color indexed="81"/>
            <rFont val="Verdana"/>
            <family val="2"/>
          </rPr>
          <t>(5)</t>
        </r>
        <r>
          <rPr>
            <sz val="8"/>
            <color indexed="81"/>
            <rFont val="Verdana"/>
            <family val="2"/>
          </rPr>
          <t xml:space="preserve">]. 
</t>
        </r>
        <r>
          <rPr>
            <b/>
            <sz val="8"/>
            <color indexed="81"/>
            <rFont val="Verdana"/>
            <family val="2"/>
          </rPr>
          <t>Note:</t>
        </r>
        <r>
          <rPr>
            <sz val="8"/>
            <color indexed="81"/>
            <rFont val="Verdana"/>
            <family val="2"/>
          </rPr>
          <t xml:space="preserve"> Additional revenue from other sources which would result from the proposal needs to be included in the values for revenue for the years to which they relate.</t>
        </r>
      </text>
    </comment>
    <comment ref="H17" authorId="0" shapeId="0" xr:uid="{D198FD64-8013-469F-849B-C3C369DB162F}">
      <text>
        <r>
          <rPr>
            <sz val="8"/>
            <color indexed="81"/>
            <rFont val="Verdana"/>
            <family val="2"/>
          </rPr>
          <t xml:space="preserve">13. Define values in column </t>
        </r>
        <r>
          <rPr>
            <b/>
            <sz val="8"/>
            <color indexed="81"/>
            <rFont val="Verdana"/>
            <family val="2"/>
          </rPr>
          <t>(13)</t>
        </r>
        <r>
          <rPr>
            <sz val="8"/>
            <color indexed="81"/>
            <rFont val="Verdana"/>
            <family val="2"/>
          </rPr>
          <t xml:space="preserve"> as dependents of the adjusting cell. The adjusting cell is the chosen cell used by the goal seek function to make the sum of net PV </t>
        </r>
        <r>
          <rPr>
            <b/>
            <sz val="8"/>
            <color indexed="81"/>
            <rFont val="Verdana"/>
            <family val="2"/>
          </rPr>
          <t>(18)</t>
        </r>
        <r>
          <rPr>
            <sz val="8"/>
            <color indexed="81"/>
            <rFont val="Verdana"/>
            <family val="2"/>
          </rPr>
          <t xml:space="preserve"> equal zero, eg the evaluator might set values for years 3 to 40 equal the value for year 2 (the adjusting cell), but decrease over time.</t>
        </r>
      </text>
    </comment>
    <comment ref="I17" authorId="0" shapeId="0" xr:uid="{317A456E-CE9C-414A-8A66-86A3B35D73F4}">
      <text>
        <r>
          <rPr>
            <sz val="8"/>
            <color indexed="81"/>
            <rFont val="Verdana"/>
            <family val="2"/>
          </rPr>
          <t xml:space="preserve">14. Calculate the annual surplus (or deficit) per year using the formula: </t>
        </r>
        <r>
          <rPr>
            <b/>
            <sz val="8"/>
            <color indexed="81"/>
            <rFont val="Verdana"/>
            <family val="2"/>
          </rPr>
          <t>(14)</t>
        </r>
        <r>
          <rPr>
            <sz val="8"/>
            <color indexed="81"/>
            <rFont val="Verdana"/>
            <family val="2"/>
          </rPr>
          <t xml:space="preserve"> = [</t>
        </r>
        <r>
          <rPr>
            <b/>
            <sz val="8"/>
            <color indexed="81"/>
            <rFont val="Verdana"/>
            <family val="2"/>
          </rPr>
          <t>(12)</t>
        </r>
        <r>
          <rPr>
            <sz val="8"/>
            <color indexed="81"/>
            <rFont val="Verdana"/>
            <family val="2"/>
          </rPr>
          <t xml:space="preserve"> + </t>
        </r>
        <r>
          <rPr>
            <b/>
            <sz val="8"/>
            <color indexed="81"/>
            <rFont val="Verdana"/>
            <family val="2"/>
          </rPr>
          <t>(13)</t>
        </r>
        <r>
          <rPr>
            <sz val="8"/>
            <color indexed="81"/>
            <rFont val="Verdana"/>
            <family val="2"/>
          </rPr>
          <t>] – [</t>
        </r>
        <r>
          <rPr>
            <b/>
            <sz val="8"/>
            <color indexed="81"/>
            <rFont val="Verdana"/>
            <family val="2"/>
          </rPr>
          <t>(10)</t>
        </r>
        <r>
          <rPr>
            <sz val="8"/>
            <color indexed="81"/>
            <rFont val="Verdana"/>
            <family val="2"/>
          </rPr>
          <t xml:space="preserve"> +</t>
        </r>
        <r>
          <rPr>
            <b/>
            <sz val="8"/>
            <color indexed="81"/>
            <rFont val="Verdana"/>
            <family val="2"/>
          </rPr>
          <t xml:space="preserve"> (11)</t>
        </r>
        <r>
          <rPr>
            <sz val="8"/>
            <color indexed="81"/>
            <rFont val="Verdana"/>
            <family val="2"/>
          </rPr>
          <t>].</t>
        </r>
      </text>
    </comment>
    <comment ref="J17" authorId="0" shapeId="0" xr:uid="{F135A718-3ED3-4B95-9CB8-537DEFDF7326}">
      <text>
        <r>
          <rPr>
            <sz val="8"/>
            <color indexed="81"/>
            <rFont val="Verdana"/>
            <family val="2"/>
          </rPr>
          <t>15. This column contains the discount factor for a service provider rate of return of 12 percent. Refer to section 5 of the MBCM for assistance calculating discount factors if the service provider’s rate of return is altered.</t>
        </r>
      </text>
    </comment>
    <comment ref="K17" authorId="0" shapeId="0" xr:uid="{EB53D478-82E6-4CE5-A128-603F33D4B1B2}">
      <text>
        <r>
          <rPr>
            <sz val="8"/>
            <color indexed="81"/>
            <rFont val="Verdana"/>
            <family val="2"/>
          </rPr>
          <t xml:space="preserve">16. Calculate the PV of the annual surplus (or deficit) </t>
        </r>
        <r>
          <rPr>
            <b/>
            <sz val="8"/>
            <color indexed="81"/>
            <rFont val="Verdana"/>
            <family val="2"/>
          </rPr>
          <t>(16)</t>
        </r>
        <r>
          <rPr>
            <sz val="8"/>
            <color indexed="81"/>
            <rFont val="Verdana"/>
            <family val="2"/>
          </rPr>
          <t xml:space="preserve"> by multiplying the annual surplus (or deficit) </t>
        </r>
        <r>
          <rPr>
            <b/>
            <sz val="8"/>
            <color indexed="81"/>
            <rFont val="Verdana"/>
            <family val="2"/>
          </rPr>
          <t>(14)</t>
        </r>
        <r>
          <rPr>
            <sz val="8"/>
            <color indexed="81"/>
            <rFont val="Verdana"/>
            <family val="2"/>
          </rPr>
          <t xml:space="preserve"> by the present worth factors in column </t>
        </r>
        <r>
          <rPr>
            <b/>
            <sz val="8"/>
            <color indexed="81"/>
            <rFont val="Verdana"/>
            <family val="2"/>
          </rPr>
          <t>(15)</t>
        </r>
        <r>
          <rPr>
            <sz val="8"/>
            <color indexed="81"/>
            <rFont val="Verdana"/>
            <family val="2"/>
          </rPr>
          <t>.</t>
        </r>
      </text>
    </comment>
    <comment ref="L17" authorId="0" shapeId="0" xr:uid="{40B920F1-A412-4057-8C5D-1CDD19DE71A6}">
      <text>
        <r>
          <rPr>
            <sz val="8"/>
            <color indexed="81"/>
            <rFont val="Verdana"/>
            <family val="2"/>
          </rPr>
          <t xml:space="preserve">17. Calculate the PV of the annual funding gap </t>
        </r>
        <r>
          <rPr>
            <b/>
            <sz val="8"/>
            <color indexed="81"/>
            <rFont val="Verdana"/>
            <family val="2"/>
          </rPr>
          <t>(17)</t>
        </r>
        <r>
          <rPr>
            <sz val="8"/>
            <color indexed="81"/>
            <rFont val="Verdana"/>
            <family val="2"/>
          </rPr>
          <t xml:space="preserve"> by multiplying the annual funding gap </t>
        </r>
        <r>
          <rPr>
            <b/>
            <sz val="8"/>
            <color indexed="81"/>
            <rFont val="Verdana"/>
            <family val="2"/>
          </rPr>
          <t>(13)</t>
        </r>
        <r>
          <rPr>
            <sz val="8"/>
            <color indexed="81"/>
            <rFont val="Verdana"/>
            <family val="2"/>
          </rPr>
          <t xml:space="preserve"> by the present worth factors </t>
        </r>
        <r>
          <rPr>
            <b/>
            <sz val="8"/>
            <color indexed="81"/>
            <rFont val="Verdana"/>
            <family val="2"/>
          </rPr>
          <t>(15)</t>
        </r>
        <r>
          <rPr>
            <sz val="8"/>
            <color indexed="81"/>
            <rFont val="Verdana"/>
            <family val="2"/>
          </rPr>
          <t>.</t>
        </r>
      </text>
    </comment>
    <comment ref="B59" authorId="0" shapeId="0" xr:uid="{76B4DDBC-C421-4458-8E5B-93563DF4F6D9}">
      <text>
        <r>
          <rPr>
            <sz val="8"/>
            <color indexed="81"/>
            <rFont val="Verdana"/>
            <family val="2"/>
          </rPr>
          <t xml:space="preserve">18. Calculate the sum of the annual net PVs by summing column </t>
        </r>
        <r>
          <rPr>
            <b/>
            <sz val="8"/>
            <color indexed="81"/>
            <rFont val="Verdana"/>
            <family val="2"/>
          </rPr>
          <t>(16)</t>
        </r>
        <r>
          <rPr>
            <sz val="8"/>
            <color indexed="81"/>
            <rFont val="Verdana"/>
            <family val="2"/>
          </rPr>
          <t xml:space="preserve">. Use the Microsoft Excel ‘goal seek’ function to find the value for the adjusting cell in column </t>
        </r>
        <r>
          <rPr>
            <b/>
            <sz val="8"/>
            <color indexed="81"/>
            <rFont val="Verdana"/>
            <family val="2"/>
          </rPr>
          <t>(13)</t>
        </r>
        <r>
          <rPr>
            <sz val="8"/>
            <color indexed="81"/>
            <rFont val="Verdana"/>
            <family val="2"/>
          </rPr>
          <t xml:space="preserve">, that makes the sum of the annual net PV amounts </t>
        </r>
        <r>
          <rPr>
            <b/>
            <sz val="8"/>
            <color indexed="81"/>
            <rFont val="Verdana"/>
            <family val="2"/>
          </rPr>
          <t>(18)</t>
        </r>
        <r>
          <rPr>
            <sz val="8"/>
            <color indexed="81"/>
            <rFont val="Verdana"/>
            <family val="2"/>
          </rPr>
          <t xml:space="preserve"> equal to zero. Based on the example in instruction </t>
        </r>
        <r>
          <rPr>
            <b/>
            <sz val="8"/>
            <color indexed="81"/>
            <rFont val="Verdana"/>
            <family val="2"/>
          </rPr>
          <t>(13)</t>
        </r>
        <r>
          <rPr>
            <sz val="8"/>
            <color indexed="81"/>
            <rFont val="Verdana"/>
            <family val="2"/>
          </rPr>
          <t xml:space="preserve">, all values in column </t>
        </r>
        <r>
          <rPr>
            <b/>
            <sz val="8"/>
            <color indexed="81"/>
            <rFont val="Verdana"/>
            <family val="2"/>
          </rPr>
          <t>(13)</t>
        </r>
        <r>
          <rPr>
            <sz val="8"/>
            <color indexed="81"/>
            <rFont val="Verdana"/>
            <family val="2"/>
          </rPr>
          <t xml:space="preserve"> should update when the goal seek function is executed, as the values in column </t>
        </r>
        <r>
          <rPr>
            <b/>
            <sz val="8"/>
            <color indexed="81"/>
            <rFont val="Verdana"/>
            <family val="2"/>
          </rPr>
          <t>(13)</t>
        </r>
        <r>
          <rPr>
            <sz val="8"/>
            <color indexed="81"/>
            <rFont val="Verdana"/>
            <family val="2"/>
          </rPr>
          <t xml:space="preserve"> were set to depend on the adjusting cell input.</t>
        </r>
      </text>
    </comment>
    <comment ref="B60" authorId="0" shapeId="0" xr:uid="{D3DF3CB1-81F8-4DDB-86FD-165BB5D98891}">
      <text>
        <r>
          <rPr>
            <sz val="8"/>
            <color indexed="81"/>
            <rFont val="Verdana"/>
            <family val="2"/>
          </rPr>
          <t xml:space="preserve">19. Calculate the sum of the funding gap </t>
        </r>
        <r>
          <rPr>
            <b/>
            <sz val="8"/>
            <color indexed="81"/>
            <rFont val="Verdana"/>
            <family val="2"/>
          </rPr>
          <t>(19)</t>
        </r>
        <r>
          <rPr>
            <sz val="8"/>
            <color indexed="81"/>
            <rFont val="Verdana"/>
            <family val="2"/>
          </rPr>
          <t xml:space="preserve"> by summing column </t>
        </r>
        <r>
          <rPr>
            <b/>
            <sz val="8"/>
            <color indexed="81"/>
            <rFont val="Verdana"/>
            <family val="2"/>
          </rPr>
          <t>(13)</t>
        </r>
        <r>
          <rPr>
            <sz val="8"/>
            <color indexed="81"/>
            <rFont val="Verdana"/>
            <family val="2"/>
          </rPr>
          <t>.</t>
        </r>
      </text>
    </comment>
    <comment ref="B61" authorId="0" shapeId="0" xr:uid="{B5670A4C-EF2F-4C5C-94CD-6A6A7530E65A}">
      <text>
        <r>
          <rPr>
            <sz val="8"/>
            <color indexed="81"/>
            <rFont val="Verdana"/>
            <family val="2"/>
          </rPr>
          <t xml:space="preserve">20. Calculate the sum of the PV of the funding gap </t>
        </r>
        <r>
          <rPr>
            <b/>
            <sz val="8"/>
            <color indexed="81"/>
            <rFont val="Verdana"/>
            <family val="2"/>
          </rPr>
          <t>(20)</t>
        </r>
        <r>
          <rPr>
            <sz val="8"/>
            <color indexed="81"/>
            <rFont val="Verdana"/>
            <family val="2"/>
          </rPr>
          <t xml:space="preserve"> by summing column </t>
        </r>
        <r>
          <rPr>
            <b/>
            <sz val="8"/>
            <color indexed="81"/>
            <rFont val="Verdana"/>
            <family val="2"/>
          </rPr>
          <t>(17)</t>
        </r>
        <r>
          <rPr>
            <sz val="8"/>
            <color indexed="81"/>
            <rFont val="Verdana"/>
            <family val="2"/>
          </rPr>
          <t>.</t>
        </r>
      </text>
    </comment>
    <comment ref="D63" authorId="0" shapeId="0" xr:uid="{B7C8B601-784E-4385-9EBE-1D2236C1EC35}">
      <text>
        <r>
          <rPr>
            <sz val="8"/>
            <color indexed="81"/>
            <rFont val="Verdana"/>
            <family val="2"/>
          </rPr>
          <t>21. The funding to be included in the economic analysis is the PV of the subsidy provided for the activity, not the PV of the funding gap (which is discounted at the service provider’s required rate of return). The subsidy may be the same as the funding gap or it may be provided in a different manner. Enter the proposed subsidy for each year in column</t>
        </r>
        <r>
          <rPr>
            <b/>
            <sz val="8"/>
            <color indexed="81"/>
            <rFont val="Verdana"/>
            <family val="2"/>
          </rPr>
          <t xml:space="preserve"> (21)</t>
        </r>
        <r>
          <rPr>
            <sz val="8"/>
            <color indexed="81"/>
            <rFont val="Verdana"/>
            <family val="2"/>
          </rPr>
          <t>.</t>
        </r>
      </text>
    </comment>
    <comment ref="K63" authorId="0" shapeId="0" xr:uid="{C7ADE539-051F-4C7B-8B7A-CF21484CDB44}">
      <text>
        <r>
          <rPr>
            <sz val="8"/>
            <color indexed="81"/>
            <rFont val="Verdana"/>
            <family val="2"/>
          </rPr>
          <t>22. This column contains the annual present worth factors for a two percent discount rate over the first 5 years.</t>
        </r>
      </text>
    </comment>
    <comment ref="L63" authorId="0" shapeId="0" xr:uid="{610AFCA2-7507-44A7-A36E-58D41465E199}">
      <text>
        <r>
          <rPr>
            <sz val="8"/>
            <color indexed="81"/>
            <rFont val="Verdana"/>
            <family val="2"/>
          </rPr>
          <t xml:space="preserve">23. Calculate the PV of the subsidy by multiplying the subsidy </t>
        </r>
        <r>
          <rPr>
            <b/>
            <sz val="8"/>
            <color indexed="81"/>
            <rFont val="Verdana"/>
            <family val="2"/>
          </rPr>
          <t>(21)</t>
        </r>
        <r>
          <rPr>
            <sz val="8"/>
            <color indexed="81"/>
            <rFont val="Verdana"/>
            <family val="2"/>
          </rPr>
          <t xml:space="preserve"> by the discount factors </t>
        </r>
        <r>
          <rPr>
            <b/>
            <sz val="8"/>
            <color indexed="81"/>
            <rFont val="Verdana"/>
            <family val="2"/>
          </rPr>
          <t>(22)</t>
        </r>
        <r>
          <rPr>
            <sz val="8"/>
            <color indexed="81"/>
            <rFont val="Verdana"/>
            <family val="2"/>
          </rPr>
          <t>.</t>
        </r>
      </text>
    </comment>
    <comment ref="B70" authorId="0" shapeId="0" xr:uid="{5B6349A0-AE3D-47AA-963C-7E73D609C961}">
      <text>
        <r>
          <rPr>
            <sz val="8"/>
            <color indexed="81"/>
            <rFont val="Verdana"/>
            <family val="2"/>
          </rPr>
          <t xml:space="preserve">24. Calculate the PV of the funding assistance by summing column </t>
        </r>
        <r>
          <rPr>
            <b/>
            <sz val="8"/>
            <color indexed="81"/>
            <rFont val="Verdana"/>
            <family val="2"/>
          </rPr>
          <t>(24)</t>
        </r>
        <r>
          <rPr>
            <sz val="8"/>
            <color indexed="81"/>
            <rFont val="Verdana"/>
            <family val="2"/>
          </rPr>
          <t xml:space="preserve">. Transfer the PV of the funding assistance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in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10" authorId="0" shapeId="0" xr:uid="{3EB2CEAF-4078-48D7-AA7B-6C94A54F370E}">
      <text>
        <r>
          <rPr>
            <sz val="8"/>
            <color indexed="81"/>
            <rFont val="Verdana"/>
            <family val="2"/>
          </rPr>
          <t>1. Enter the tonnes of freight removed from roads per year for years 2 to up to 40.</t>
        </r>
      </text>
    </comment>
    <comment ref="B11" authorId="0" shapeId="0" xr:uid="{F1103554-6973-4C9C-8EB8-54AA71825FCF}">
      <text>
        <r>
          <rPr>
            <sz val="8"/>
            <color indexed="81"/>
            <rFont val="Verdana"/>
            <family val="2"/>
          </rPr>
          <t>2. Enter the average road transport freight rate ($ per tonne km).</t>
        </r>
      </text>
    </comment>
    <comment ref="B12" authorId="0" shapeId="0" xr:uid="{83C183B1-BCC1-43F0-B268-540B14578DE6}">
      <text>
        <r>
          <rPr>
            <sz val="8"/>
            <color indexed="81"/>
            <rFont val="Verdana"/>
            <family val="2"/>
          </rPr>
          <t>3. Enter the proposed average freight rate ($ per tonne km) for the rail/sea freight service.</t>
        </r>
      </text>
    </comment>
    <comment ref="B13" authorId="0" shapeId="0" xr:uid="{0F14C191-D9D0-4AA6-BF38-1C98360A2D23}">
      <text>
        <r>
          <rPr>
            <sz val="8"/>
            <color indexed="81"/>
            <rFont val="Verdana"/>
            <family val="2"/>
          </rPr>
          <t>4. Enter the net road length in km over which the freight is removed, allowing for the road use from origin to rail/sea freight terminal and rail/sea freight terminal to destination for rail or sea transport.</t>
        </r>
      </text>
    </comment>
    <comment ref="B14" authorId="0" shapeId="0" xr:uid="{A0D28AE0-E62B-4459-BF9A-408A5E1EBC36}">
      <text>
        <r>
          <rPr>
            <sz val="8"/>
            <color indexed="81"/>
            <rFont val="Verdana"/>
            <family val="2"/>
          </rPr>
          <t>5. Enter the rail or sea transport distance in kilometres.</t>
        </r>
      </text>
    </comment>
    <comment ref="B15" authorId="0" shapeId="0" xr:uid="{135B76EB-C079-4929-9D78-033C9C831C1C}">
      <text>
        <r>
          <rPr>
            <sz val="8"/>
            <color indexed="81"/>
            <rFont val="Verdana"/>
            <family val="2"/>
          </rPr>
          <t xml:space="preserve">6. Calculate the rail/sea component of the user cost by multiplying the freight tonnes </t>
        </r>
        <r>
          <rPr>
            <b/>
            <sz val="8"/>
            <color indexed="81"/>
            <rFont val="Verdana"/>
            <family val="2"/>
          </rPr>
          <t>(1)</t>
        </r>
        <r>
          <rPr>
            <sz val="8"/>
            <color indexed="81"/>
            <rFont val="Verdana"/>
            <family val="2"/>
          </rPr>
          <t xml:space="preserve"> by the rail/sea distance </t>
        </r>
        <r>
          <rPr>
            <b/>
            <sz val="8"/>
            <color indexed="81"/>
            <rFont val="Verdana"/>
            <family val="2"/>
          </rPr>
          <t>(5)</t>
        </r>
        <r>
          <rPr>
            <sz val="8"/>
            <color indexed="81"/>
            <rFont val="Verdana"/>
            <family val="2"/>
          </rPr>
          <t xml:space="preserve"> and by the proposed average rail/sea freight rate </t>
        </r>
        <r>
          <rPr>
            <b/>
            <sz val="8"/>
            <color indexed="81"/>
            <rFont val="Verdana"/>
            <family val="2"/>
          </rPr>
          <t>(3)</t>
        </r>
        <r>
          <rPr>
            <sz val="8"/>
            <color indexed="81"/>
            <rFont val="Verdana"/>
            <family val="2"/>
          </rPr>
          <t>.</t>
        </r>
      </text>
    </comment>
    <comment ref="B16" authorId="0" shapeId="0" xr:uid="{618C4E1A-A932-4306-8DCC-8538409DDFB7}">
      <text>
        <r>
          <rPr>
            <sz val="8"/>
            <color indexed="81"/>
            <rFont val="Verdana"/>
            <family val="2"/>
          </rPr>
          <t xml:space="preserve">7. Calculate the net road transport user cost by multiplying the freight tonnes </t>
        </r>
        <r>
          <rPr>
            <b/>
            <sz val="8"/>
            <color indexed="81"/>
            <rFont val="Verdana"/>
            <family val="2"/>
          </rPr>
          <t>(1)</t>
        </r>
        <r>
          <rPr>
            <sz val="8"/>
            <color indexed="81"/>
            <rFont val="Verdana"/>
            <family val="2"/>
          </rPr>
          <t xml:space="preserve"> by the net road length </t>
        </r>
        <r>
          <rPr>
            <b/>
            <sz val="8"/>
            <color indexed="81"/>
            <rFont val="Verdana"/>
            <family val="2"/>
          </rPr>
          <t>(4)</t>
        </r>
        <r>
          <rPr>
            <sz val="8"/>
            <color indexed="81"/>
            <rFont val="Verdana"/>
            <family val="2"/>
          </rPr>
          <t xml:space="preserve"> and by the average road transport freight rate </t>
        </r>
        <r>
          <rPr>
            <b/>
            <sz val="8"/>
            <color indexed="81"/>
            <rFont val="Verdana"/>
            <family val="2"/>
          </rPr>
          <t>(2)</t>
        </r>
        <r>
          <rPr>
            <sz val="8"/>
            <color indexed="81"/>
            <rFont val="Verdana"/>
            <family val="2"/>
          </rPr>
          <t>.</t>
        </r>
      </text>
    </comment>
    <comment ref="B17" authorId="0" shapeId="0" xr:uid="{130DAE9B-B3BA-44E3-9228-74C7E79C5906}">
      <text>
        <r>
          <rPr>
            <sz val="8"/>
            <color indexed="81"/>
            <rFont val="Verdana"/>
            <family val="2"/>
          </rPr>
          <t>8. Enter the annual cost of rehandling, etc (excluding the cost of any road transport) applicable to the rail/sea freight service that are additional to those for transporting the freight by road.</t>
        </r>
      </text>
    </comment>
    <comment ref="B18" authorId="0" shapeId="0" xr:uid="{AF70DC80-C8DD-4B06-84F8-331586590758}">
      <text>
        <r>
          <rPr>
            <sz val="8"/>
            <color indexed="81"/>
            <rFont val="Verdana"/>
            <family val="2"/>
          </rPr>
          <t xml:space="preserve">9. Calculate the annual net user benefit for the rail/sea freight service by subtracting the rail/sea component of user cost </t>
        </r>
        <r>
          <rPr>
            <b/>
            <sz val="8"/>
            <color indexed="81"/>
            <rFont val="Verdana"/>
            <family val="2"/>
          </rPr>
          <t>(6)</t>
        </r>
        <r>
          <rPr>
            <sz val="8"/>
            <color indexed="81"/>
            <rFont val="Verdana"/>
            <family val="2"/>
          </rPr>
          <t xml:space="preserve"> plus the rehandling, etc cost </t>
        </r>
        <r>
          <rPr>
            <b/>
            <sz val="8"/>
            <color indexed="81"/>
            <rFont val="Verdana"/>
            <family val="2"/>
          </rPr>
          <t>(8)</t>
        </r>
        <r>
          <rPr>
            <sz val="8"/>
            <color indexed="81"/>
            <rFont val="Verdana"/>
            <family val="2"/>
          </rPr>
          <t xml:space="preserve"> from the net road transport user cost </t>
        </r>
        <r>
          <rPr>
            <b/>
            <sz val="8"/>
            <color indexed="81"/>
            <rFont val="Verdana"/>
            <family val="2"/>
          </rPr>
          <t>(7)</t>
        </r>
        <r>
          <rPr>
            <sz val="8"/>
            <color indexed="81"/>
            <rFont val="Verdana"/>
            <family val="2"/>
          </rPr>
          <t xml:space="preserve"> and multiply the result by ½ (rule of half).</t>
        </r>
      </text>
    </comment>
    <comment ref="B21" authorId="0" shapeId="0" xr:uid="{0428F8B4-F4BB-46BB-92E5-3512206A6291}">
      <text>
        <r>
          <rPr>
            <sz val="8"/>
            <color indexed="81"/>
            <rFont val="Verdana"/>
            <family val="2"/>
          </rPr>
          <t>10. Enter the existing tonnes of freight transported per year on the rail/sea freight service.</t>
        </r>
      </text>
    </comment>
    <comment ref="B22" authorId="0" shapeId="0" xr:uid="{D4821155-6F77-40B9-B092-5A59203F921F}">
      <text>
        <r>
          <rPr>
            <sz val="8"/>
            <color indexed="81"/>
            <rFont val="Verdana"/>
            <family val="2"/>
          </rPr>
          <t>11. Enter the projected additional tonnes of freight per year on the improved rail/sea freight service.</t>
        </r>
      </text>
    </comment>
    <comment ref="B23" authorId="0" shapeId="0" xr:uid="{F8F12AAE-A00D-4A38-BB53-4147CF3D683C}">
      <text>
        <r>
          <rPr>
            <sz val="8"/>
            <color indexed="81"/>
            <rFont val="Verdana"/>
            <family val="2"/>
          </rPr>
          <t>12. Enter the average road transport freight rate ($ per tonne km).</t>
        </r>
      </text>
    </comment>
    <comment ref="B24" authorId="0" shapeId="0" xr:uid="{1B2FA092-B049-4C6A-8E80-2AE179CF28AF}">
      <text>
        <r>
          <rPr>
            <sz val="8"/>
            <color indexed="81"/>
            <rFont val="Verdana"/>
            <family val="2"/>
          </rPr>
          <t>13. Enter the existing average freight rate ($ per tonne km) for the existing rail/sea freight service.</t>
        </r>
      </text>
    </comment>
    <comment ref="B25" authorId="0" shapeId="0" xr:uid="{15D2AB0E-488D-4560-B424-4A2D0B1BCA65}">
      <text>
        <r>
          <rPr>
            <sz val="8"/>
            <color indexed="81"/>
            <rFont val="Verdana"/>
            <family val="2"/>
          </rPr>
          <t>14. Enter the proposed new average freight rate ($ per tonne km) for the improved rail/sea freight service.</t>
        </r>
      </text>
    </comment>
    <comment ref="B26" authorId="0" shapeId="0" xr:uid="{5EB31672-CA81-4D95-9F7B-5382626169DA}">
      <text>
        <r>
          <rPr>
            <sz val="8"/>
            <color indexed="81"/>
            <rFont val="Verdana"/>
            <family val="2"/>
          </rPr>
          <t>15. Enter the rail or sea transport distance in kilometres.</t>
        </r>
      </text>
    </comment>
    <comment ref="B27" authorId="0" shapeId="0" xr:uid="{9681799B-3C8B-4D96-A265-234C8D9545E0}">
      <text>
        <r>
          <rPr>
            <sz val="8"/>
            <color indexed="81"/>
            <rFont val="Verdana"/>
            <family val="2"/>
          </rPr>
          <t>16. Enter the net road length in kilometres over which the freight is removed, allowing for the road use from origin to rail/sea freight terminal and rail/sea freight terminal to destination for rail or sea transport.</t>
        </r>
      </text>
    </comment>
    <comment ref="B28" authorId="0" shapeId="0" xr:uid="{5536DF7C-1841-4406-AF31-EB9CDD7A8352}">
      <text>
        <r>
          <rPr>
            <sz val="8"/>
            <color indexed="81"/>
            <rFont val="Verdana"/>
            <family val="2"/>
          </rPr>
          <t xml:space="preserve">17. Calculate the annual net benefits for existing users by subtracting the proposed new average rail/sea freight rate </t>
        </r>
        <r>
          <rPr>
            <b/>
            <sz val="8"/>
            <color indexed="81"/>
            <rFont val="Verdana"/>
            <family val="2"/>
          </rPr>
          <t>(14)</t>
        </r>
        <r>
          <rPr>
            <sz val="8"/>
            <color indexed="81"/>
            <rFont val="Verdana"/>
            <family val="2"/>
          </rPr>
          <t xml:space="preserve"> from the existing average rail/sea freight rate </t>
        </r>
        <r>
          <rPr>
            <b/>
            <sz val="8"/>
            <color indexed="81"/>
            <rFont val="Verdana"/>
            <family val="2"/>
          </rPr>
          <t>(13)</t>
        </r>
        <r>
          <rPr>
            <sz val="8"/>
            <color indexed="81"/>
            <rFont val="Verdana"/>
            <family val="2"/>
          </rPr>
          <t xml:space="preserve">, then by multiplying the result by the rail/sea distance </t>
        </r>
        <r>
          <rPr>
            <b/>
            <sz val="8"/>
            <color indexed="81"/>
            <rFont val="Verdana"/>
            <family val="2"/>
          </rPr>
          <t xml:space="preserve">(15) </t>
        </r>
        <r>
          <rPr>
            <sz val="8"/>
            <color indexed="81"/>
            <rFont val="Verdana"/>
            <family val="2"/>
          </rPr>
          <t xml:space="preserve">and by the existing annual freight </t>
        </r>
        <r>
          <rPr>
            <b/>
            <sz val="8"/>
            <color indexed="81"/>
            <rFont val="Verdana"/>
            <family val="2"/>
          </rPr>
          <t>(10)</t>
        </r>
        <r>
          <rPr>
            <sz val="8"/>
            <color indexed="81"/>
            <rFont val="Verdana"/>
            <family val="2"/>
          </rPr>
          <t>.</t>
        </r>
      </text>
    </comment>
    <comment ref="B29" authorId="0" shapeId="0" xr:uid="{F4412BF0-08A7-4AC3-83F7-4CB9F24CD484}">
      <text>
        <r>
          <rPr>
            <sz val="8"/>
            <color indexed="81"/>
            <rFont val="Verdana"/>
            <family val="2"/>
          </rPr>
          <t xml:space="preserve">18. Calculate the annual net benefits for new users by subtracting the proposed new average rail/sea freight rate </t>
        </r>
        <r>
          <rPr>
            <b/>
            <sz val="8"/>
            <color indexed="81"/>
            <rFont val="Verdana"/>
            <family val="2"/>
          </rPr>
          <t>(14)</t>
        </r>
        <r>
          <rPr>
            <sz val="8"/>
            <color indexed="81"/>
            <rFont val="Verdana"/>
            <family val="2"/>
          </rPr>
          <t xml:space="preserve"> from the average road transport freight rate </t>
        </r>
        <r>
          <rPr>
            <b/>
            <sz val="8"/>
            <color indexed="81"/>
            <rFont val="Verdana"/>
            <family val="2"/>
          </rPr>
          <t>(12)</t>
        </r>
        <r>
          <rPr>
            <sz val="8"/>
            <color indexed="81"/>
            <rFont val="Verdana"/>
            <family val="2"/>
          </rPr>
          <t xml:space="preserve"> and then multiplying this by the net road length </t>
        </r>
        <r>
          <rPr>
            <b/>
            <sz val="8"/>
            <color indexed="81"/>
            <rFont val="Verdana"/>
            <family val="2"/>
          </rPr>
          <t>(16)</t>
        </r>
        <r>
          <rPr>
            <sz val="8"/>
            <color indexed="81"/>
            <rFont val="Verdana"/>
            <family val="2"/>
          </rPr>
          <t xml:space="preserve">, the additional annual freight </t>
        </r>
        <r>
          <rPr>
            <b/>
            <sz val="8"/>
            <color indexed="81"/>
            <rFont val="Verdana"/>
            <family val="2"/>
          </rPr>
          <t>(11)</t>
        </r>
        <r>
          <rPr>
            <sz val="8"/>
            <color indexed="81"/>
            <rFont val="Verdana"/>
            <family val="2"/>
          </rPr>
          <t>, and finally by ½ (rule of half).</t>
        </r>
      </text>
    </comment>
    <comment ref="B30" authorId="0" shapeId="0" xr:uid="{BE9C0764-6A40-42F9-B48B-00A6138156BB}">
      <text>
        <r>
          <rPr>
            <sz val="8"/>
            <color indexed="81"/>
            <rFont val="Verdana"/>
            <family val="2"/>
          </rPr>
          <t>19. Enter the annual cost of rehandling, etc (excluding the cost of any road transport) applicable to the rail/sea freight service that are additional to the cost for transporting the freight by road for new users, and which is additional to the existing cost of re-handing, etc, for existing users.</t>
        </r>
      </text>
    </comment>
    <comment ref="B31" authorId="0" shapeId="0" xr:uid="{3A78DEB9-1E3A-4CF3-B3F2-1B70AFF27A62}">
      <text>
        <r>
          <rPr>
            <sz val="8"/>
            <color indexed="81"/>
            <rFont val="Verdana"/>
            <family val="2"/>
          </rPr>
          <t xml:space="preserve">20. Calculate the total annual net service user benefits by subtracting the rehandling, etc cost from the sum of the annual net benefits for existing users </t>
        </r>
        <r>
          <rPr>
            <b/>
            <sz val="8"/>
            <color indexed="81"/>
            <rFont val="Verdana"/>
            <family val="2"/>
          </rPr>
          <t>(18)</t>
        </r>
        <r>
          <rPr>
            <sz val="8"/>
            <color indexed="81"/>
            <rFont val="Verdana"/>
            <family val="2"/>
          </rPr>
          <t xml:space="preserve"> and the annual net benefits for new users </t>
        </r>
        <r>
          <rPr>
            <b/>
            <sz val="8"/>
            <color indexed="81"/>
            <rFont val="Verdana"/>
            <family val="2"/>
          </rPr>
          <t>(19)</t>
        </r>
        <r>
          <rPr>
            <sz val="8"/>
            <color indexed="81"/>
            <rFont val="Verdana"/>
            <family val="2"/>
          </rPr>
          <t>.</t>
        </r>
      </text>
    </comment>
    <comment ref="B35" authorId="0" shapeId="0" xr:uid="{5564F6A6-41AA-441E-8484-D0CF5E039A50}">
      <text>
        <r>
          <rPr>
            <sz val="8"/>
            <color indexed="81"/>
            <rFont val="Verdana"/>
            <family val="2"/>
          </rPr>
          <t xml:space="preserve">21. Calculate the PV of net freight service user benefits </t>
        </r>
        <r>
          <rPr>
            <b/>
            <sz val="8"/>
            <color indexed="81"/>
            <rFont val="Verdana"/>
            <family val="2"/>
          </rPr>
          <t>C</t>
        </r>
        <r>
          <rPr>
            <sz val="8"/>
            <color indexed="81"/>
            <rFont val="Verdana"/>
            <family val="2"/>
          </rPr>
          <t xml:space="preserve"> by multiplying the freight service user benefits per year for a new service</t>
        </r>
        <r>
          <rPr>
            <b/>
            <sz val="8"/>
            <color indexed="81"/>
            <rFont val="Verdana"/>
            <family val="2"/>
          </rPr>
          <t xml:space="preserve"> (a)</t>
        </r>
        <r>
          <rPr>
            <sz val="8"/>
            <color indexed="81"/>
            <rFont val="Verdana"/>
            <family val="2"/>
          </rPr>
          <t xml:space="preserve">, or for improvements to an existing service </t>
        </r>
        <r>
          <rPr>
            <b/>
            <sz val="8"/>
            <color indexed="81"/>
            <rFont val="Verdana"/>
            <family val="2"/>
          </rPr>
          <t>(b)</t>
        </r>
        <r>
          <rPr>
            <sz val="8"/>
            <color indexed="81"/>
            <rFont val="Verdana"/>
            <family val="2"/>
          </rPr>
          <t>, as appropriate by the discount factor. The calculation of the PV of the freight service user benefits assumes that the user benefits occur uniformly from the end of year 1 to the end of (up to) year 40. If this is not the case, then use the appropriate procedure as outlined in section 4.7 of the MBCM.</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3FC43839-0A62-4651-B9E8-18926E5F81EE}">
      <text>
        <r>
          <rPr>
            <sz val="8"/>
            <color indexed="81"/>
            <rFont val="Verdana"/>
            <family val="2"/>
          </rPr>
          <t xml:space="preserve">1. Enter the required raw data into the table on worksheet 5 (the equivalent design axles (EDA) and cost per EDA kilometre can be obtained from table SP8.1 and SP8.2). Enter the data for the road sections from which heavy commercial vehicles (HCV) are removed and for the road sections used for the proposed rail/sea freight service. Calculate the total EDA/km </t>
        </r>
        <r>
          <rPr>
            <b/>
            <sz val="8"/>
            <color indexed="81"/>
            <rFont val="Verdana"/>
            <family val="2"/>
          </rPr>
          <t>(e)</t>
        </r>
        <r>
          <rPr>
            <sz val="8"/>
            <color indexed="81"/>
            <rFont val="Verdana"/>
            <family val="2"/>
          </rPr>
          <t xml:space="preserve"> by multiplying the EDA of HCV (table SP8.1) </t>
        </r>
        <r>
          <rPr>
            <b/>
            <sz val="8"/>
            <color indexed="81"/>
            <rFont val="Verdana"/>
            <family val="2"/>
          </rPr>
          <t>(c)</t>
        </r>
        <r>
          <rPr>
            <sz val="8"/>
            <color indexed="81"/>
            <rFont val="Verdana"/>
            <family val="2"/>
          </rPr>
          <t xml:space="preserve"> by the number of HCV/yr </t>
        </r>
        <r>
          <rPr>
            <b/>
            <sz val="8"/>
            <color indexed="81"/>
            <rFont val="Verdana"/>
            <family val="2"/>
          </rPr>
          <t>(d)</t>
        </r>
        <r>
          <rPr>
            <sz val="8"/>
            <color indexed="81"/>
            <rFont val="Verdana"/>
            <family val="2"/>
          </rPr>
          <t xml:space="preserve">. Multiply the $/EDA km (table SP8.2) </t>
        </r>
        <r>
          <rPr>
            <b/>
            <sz val="8"/>
            <color indexed="81"/>
            <rFont val="Verdana"/>
            <family val="2"/>
          </rPr>
          <t>(a)</t>
        </r>
        <r>
          <rPr>
            <sz val="8"/>
            <color indexed="81"/>
            <rFont val="Verdana"/>
            <family val="2"/>
          </rPr>
          <t xml:space="preserve"> by the length of the road section </t>
        </r>
        <r>
          <rPr>
            <b/>
            <sz val="8"/>
            <color indexed="81"/>
            <rFont val="Verdana"/>
            <family val="2"/>
          </rPr>
          <t>(b)</t>
        </r>
        <r>
          <rPr>
            <sz val="8"/>
            <color indexed="81"/>
            <rFont val="Verdana"/>
            <family val="2"/>
          </rPr>
          <t xml:space="preserve"> then by the total EDA km </t>
        </r>
        <r>
          <rPr>
            <b/>
            <sz val="8"/>
            <color indexed="81"/>
            <rFont val="Verdana"/>
            <family val="2"/>
          </rPr>
          <t>(e)</t>
        </r>
        <r>
          <rPr>
            <sz val="8"/>
            <color indexed="81"/>
            <rFont val="Verdana"/>
            <family val="2"/>
          </rPr>
          <t xml:space="preserve"> to obtain the maintenance renewal and cost per section. To get the total road maintenance and renewal cost savings per year </t>
        </r>
        <r>
          <rPr>
            <b/>
            <sz val="8"/>
            <color indexed="81"/>
            <rFont val="Verdana"/>
            <family val="2"/>
          </rPr>
          <t>(f)</t>
        </r>
        <r>
          <rPr>
            <sz val="8"/>
            <color indexed="81"/>
            <rFont val="Verdana"/>
            <family val="2"/>
          </rPr>
          <t>, sum the maintenance and renewal costs for road sections from which HCVs are removed and subtract the costs for road sections used for the proposed rail/sea freight service. Check that the road maintenance and renewal cost savings resulting from the removal of the freight traffic are realistic compared with the current cost of maintenance and renewals.</t>
        </r>
      </text>
    </comment>
    <comment ref="B16" authorId="0" shapeId="0" xr:uid="{24A58650-3611-49AA-B680-A9E528F702A2}">
      <text>
        <r>
          <rPr>
            <sz val="8"/>
            <color indexed="81"/>
            <rFont val="Verdana"/>
            <family val="2"/>
          </rPr>
          <t xml:space="preserve">2. Enter the average licensed weight of HCVs used, the RUC per 1000 kilometres </t>
        </r>
        <r>
          <rPr>
            <b/>
            <sz val="8"/>
            <color indexed="81"/>
            <rFont val="Verdana"/>
            <family val="2"/>
          </rPr>
          <t>(g)</t>
        </r>
        <r>
          <rPr>
            <sz val="8"/>
            <color indexed="81"/>
            <rFont val="Verdana"/>
            <family val="2"/>
          </rPr>
          <t xml:space="preserve"> and the total vehicle kilometres removed from the road per annum (km) </t>
        </r>
        <r>
          <rPr>
            <b/>
            <sz val="8"/>
            <color indexed="81"/>
            <rFont val="Verdana"/>
            <family val="2"/>
          </rPr>
          <t>(h)</t>
        </r>
        <r>
          <rPr>
            <sz val="8"/>
            <color indexed="81"/>
            <rFont val="Verdana"/>
            <family val="2"/>
          </rPr>
          <t xml:space="preserve">. Calculate the RUC forgone per annum </t>
        </r>
        <r>
          <rPr>
            <b/>
            <sz val="8"/>
            <color indexed="81"/>
            <rFont val="Verdana"/>
            <family val="2"/>
          </rPr>
          <t>(i)</t>
        </r>
        <r>
          <rPr>
            <sz val="8"/>
            <color indexed="81"/>
            <rFont val="Verdana"/>
            <family val="2"/>
          </rPr>
          <t xml:space="preserve"> by firstly multiplying the total vehicle kilometres removed from the road per annum </t>
        </r>
        <r>
          <rPr>
            <b/>
            <sz val="8"/>
            <color indexed="81"/>
            <rFont val="Verdana"/>
            <family val="2"/>
          </rPr>
          <t>(h)</t>
        </r>
        <r>
          <rPr>
            <sz val="8"/>
            <color indexed="81"/>
            <rFont val="Verdana"/>
            <family val="2"/>
          </rPr>
          <t xml:space="preserve"> with the RUC </t>
        </r>
        <r>
          <rPr>
            <b/>
            <sz val="8"/>
            <color indexed="81"/>
            <rFont val="Verdana"/>
            <family val="2"/>
          </rPr>
          <t>(g)</t>
        </r>
        <r>
          <rPr>
            <sz val="8"/>
            <color indexed="81"/>
            <rFont val="Verdana"/>
            <family val="2"/>
          </rPr>
          <t>,</t>
        </r>
        <r>
          <rPr>
            <b/>
            <sz val="8"/>
            <color indexed="81"/>
            <rFont val="Verdana"/>
            <family val="2"/>
          </rPr>
          <t xml:space="preserve"> </t>
        </r>
        <r>
          <rPr>
            <sz val="8"/>
            <color indexed="81"/>
            <rFont val="Verdana"/>
            <family val="2"/>
          </rPr>
          <t>then by dividing the result by 1000. If the amount of freight traffic removed from the road network will vary from year to year, separate calculations are required for each year.</t>
        </r>
      </text>
    </comment>
    <comment ref="B23" authorId="0" shapeId="0" xr:uid="{C8ED43A1-EDFD-4BCD-A94F-DB3E0B1382B0}">
      <text>
        <r>
          <rPr>
            <sz val="8"/>
            <color indexed="81"/>
            <rFont val="Verdana"/>
            <family val="2"/>
          </rPr>
          <t xml:space="preserve">3. To calculate the PV of net cost savings to government </t>
        </r>
        <r>
          <rPr>
            <b/>
            <sz val="8"/>
            <color indexed="81"/>
            <rFont val="Verdana"/>
            <family val="2"/>
          </rPr>
          <t>F</t>
        </r>
        <r>
          <rPr>
            <sz val="8"/>
            <color indexed="81"/>
            <rFont val="Verdana"/>
            <family val="2"/>
          </rPr>
          <t xml:space="preserve">, subtract the RUC forgone </t>
        </r>
        <r>
          <rPr>
            <b/>
            <sz val="8"/>
            <color indexed="81"/>
            <rFont val="Verdana"/>
            <family val="2"/>
          </rPr>
          <t>(i)</t>
        </r>
        <r>
          <rPr>
            <sz val="8"/>
            <color indexed="81"/>
            <rFont val="Verdana"/>
            <family val="2"/>
          </rPr>
          <t xml:space="preserve"> from total road maintenance and renewal cost savings per year, then multiply this figure by the appropriate discount factor. If freight traffic volumes vary by year, the maintenance and renewal cost savings, RUC foregone, and the PV of net savings to government must be calculated for each year.</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22868E5E-1236-4DAD-9D77-E76E1613CDDF}">
      <text>
        <r>
          <rPr>
            <sz val="8"/>
            <color indexed="81"/>
            <rFont val="Verdana"/>
            <family val="2"/>
          </rPr>
          <t xml:space="preserve">1. Enter in the name(s) of the section(s), the average annual daily traffic (AADT), the terrain type, the coefficient, the number of HCV removed per year, and the length of the road sections from which road freight is removed. Also enter the name(s) of the section(s), the AADT, the terrain type, the coefficient, the number of HCV per year and the length of road section(s) used for the proposed rail/sea freight service. To get exposure </t>
        </r>
        <r>
          <rPr>
            <b/>
            <sz val="8"/>
            <color indexed="81"/>
            <rFont val="Verdana"/>
            <family val="2"/>
          </rPr>
          <t>(c)</t>
        </r>
        <r>
          <rPr>
            <sz val="8"/>
            <color indexed="81"/>
            <rFont val="Verdana"/>
            <family val="2"/>
          </rPr>
          <t xml:space="preserve"> multiply the number of HCV removed per year by the length and then divide this figure by 108. Calculate predicted injury crashes per year </t>
        </r>
        <r>
          <rPr>
            <b/>
            <sz val="8"/>
            <color indexed="81"/>
            <rFont val="Verdana"/>
            <family val="2"/>
          </rPr>
          <t>(A</t>
        </r>
        <r>
          <rPr>
            <b/>
            <vertAlign val="subscript"/>
            <sz val="8"/>
            <color indexed="81"/>
            <rFont val="Verdana"/>
            <family val="2"/>
          </rPr>
          <t>T</t>
        </r>
        <r>
          <rPr>
            <b/>
            <sz val="8"/>
            <color indexed="81"/>
            <rFont val="Verdana"/>
            <family val="2"/>
          </rPr>
          <t>)</t>
        </r>
        <r>
          <rPr>
            <sz val="8"/>
            <color indexed="81"/>
            <rFont val="Verdana"/>
            <family val="2"/>
          </rPr>
          <t xml:space="preserve"> by multiplying the coefficient </t>
        </r>
        <r>
          <rPr>
            <b/>
            <sz val="8"/>
            <color indexed="81"/>
            <rFont val="Verdana"/>
            <family val="2"/>
          </rPr>
          <t>(b</t>
        </r>
        <r>
          <rPr>
            <b/>
            <vertAlign val="subscript"/>
            <sz val="8"/>
            <color indexed="81"/>
            <rFont val="Verdana"/>
            <family val="2"/>
          </rPr>
          <t>0</t>
        </r>
        <r>
          <rPr>
            <b/>
            <sz val="8"/>
            <color indexed="81"/>
            <rFont val="Verdana"/>
            <family val="2"/>
          </rPr>
          <t>)</t>
        </r>
        <r>
          <rPr>
            <sz val="8"/>
            <color indexed="81"/>
            <rFont val="Verdana"/>
            <family val="2"/>
          </rPr>
          <t xml:space="preserve"> by exposure </t>
        </r>
        <r>
          <rPr>
            <b/>
            <sz val="8"/>
            <color indexed="81"/>
            <rFont val="Verdana"/>
            <family val="2"/>
          </rPr>
          <t>(c)</t>
        </r>
        <r>
          <rPr>
            <sz val="8"/>
            <color indexed="81"/>
            <rFont val="Verdana"/>
            <family val="2"/>
          </rPr>
          <t xml:space="preserve">. Calculate the net predicted injury crashes per year for affected road sections </t>
        </r>
        <r>
          <rPr>
            <b/>
            <sz val="8"/>
            <color indexed="81"/>
            <rFont val="Verdana"/>
            <family val="2"/>
          </rPr>
          <t>(d)</t>
        </r>
        <r>
          <rPr>
            <sz val="8"/>
            <color indexed="81"/>
            <rFont val="Verdana"/>
            <family val="2"/>
          </rPr>
          <t xml:space="preserve"> by summing the A</t>
        </r>
        <r>
          <rPr>
            <vertAlign val="subscript"/>
            <sz val="8"/>
            <color indexed="81"/>
            <rFont val="Verdana"/>
            <family val="2"/>
          </rPr>
          <t>T</t>
        </r>
        <r>
          <rPr>
            <sz val="8"/>
            <color indexed="81"/>
            <rFont val="Verdana"/>
            <family val="2"/>
          </rPr>
          <t xml:space="preserve"> values for each section from which HCVs are removed and subtracting the A</t>
        </r>
        <r>
          <rPr>
            <vertAlign val="subscript"/>
            <sz val="8"/>
            <color indexed="81"/>
            <rFont val="Verdana"/>
            <family val="2"/>
          </rPr>
          <t>T</t>
        </r>
        <r>
          <rPr>
            <sz val="8"/>
            <color indexed="81"/>
            <rFont val="Verdana"/>
            <family val="2"/>
          </rPr>
          <t xml:space="preserve"> values for the road sections used for the proposed rail or sea freight service. Enter the cost per reported injury crash </t>
        </r>
        <r>
          <rPr>
            <b/>
            <sz val="8"/>
            <color indexed="81"/>
            <rFont val="Verdana"/>
            <family val="2"/>
          </rPr>
          <t>(e)</t>
        </r>
        <r>
          <rPr>
            <sz val="8"/>
            <color indexed="81"/>
            <rFont val="Verdana"/>
            <family val="2"/>
          </rPr>
          <t xml:space="preserve"> from table SP8.4. Multiply the total reported injury crash per year for affected corridor </t>
        </r>
        <r>
          <rPr>
            <b/>
            <sz val="8"/>
            <color indexed="81"/>
            <rFont val="Verdana"/>
            <family val="2"/>
          </rPr>
          <t>(d)</t>
        </r>
        <r>
          <rPr>
            <sz val="8"/>
            <color indexed="81"/>
            <rFont val="Verdana"/>
            <family val="2"/>
          </rPr>
          <t xml:space="preserve"> by the cost per reported injury crash </t>
        </r>
        <r>
          <rPr>
            <b/>
            <sz val="8"/>
            <color indexed="81"/>
            <rFont val="Verdana"/>
            <family val="2"/>
          </rPr>
          <t>(e)</t>
        </r>
        <r>
          <rPr>
            <sz val="8"/>
            <color indexed="81"/>
            <rFont val="Verdana"/>
            <family val="2"/>
          </rPr>
          <t xml:space="preserve"> to determine crash cost savings per year </t>
        </r>
        <r>
          <rPr>
            <b/>
            <sz val="8"/>
            <color indexed="81"/>
            <rFont val="Verdana"/>
            <family val="2"/>
          </rPr>
          <t>(f)</t>
        </r>
        <r>
          <rPr>
            <sz val="8"/>
            <color indexed="81"/>
            <rFont val="Verdana"/>
            <family val="2"/>
          </rPr>
          <t>.</t>
        </r>
      </text>
    </comment>
    <comment ref="B21" authorId="0" shapeId="0" xr:uid="{B8B52F49-D16A-41A6-AE61-423956A84DB4}">
      <text>
        <r>
          <rPr>
            <sz val="8"/>
            <color indexed="81"/>
            <rFont val="Verdana"/>
            <family val="2"/>
          </rPr>
          <t xml:space="preserve">2. The calculation of the PV of the road traffic reduction savings assumes that the benefits occur uniformly from the end of year 1 to the end of (up to) year 40. If this is not the case, please use the appropriate procedure as outlined in the MBCM. Calculate the PV of total crash cost savings </t>
        </r>
        <r>
          <rPr>
            <b/>
            <sz val="8"/>
            <color indexed="81"/>
            <rFont val="Verdana"/>
            <family val="2"/>
          </rPr>
          <t>D</t>
        </r>
        <r>
          <rPr>
            <sz val="8"/>
            <color indexed="81"/>
            <rFont val="Verdana"/>
            <family val="2"/>
          </rPr>
          <t xml:space="preserve"> by multiplying crash cost savings per year </t>
        </r>
        <r>
          <rPr>
            <b/>
            <sz val="8"/>
            <color indexed="81"/>
            <rFont val="Verdana"/>
            <family val="2"/>
          </rPr>
          <t>(f)</t>
        </r>
        <r>
          <rPr>
            <sz val="8"/>
            <color indexed="81"/>
            <rFont val="Verdana"/>
            <family val="2"/>
          </rPr>
          <t xml:space="preserve"> by the appropriate discount factor.</t>
        </r>
      </text>
    </comment>
    <comment ref="B24" authorId="0" shapeId="0" xr:uid="{473A6C1E-B578-4B1E-A3F5-8804FF5CB112}">
      <text>
        <r>
          <rPr>
            <sz val="8"/>
            <color indexed="81"/>
            <rFont val="Verdana"/>
            <family val="2"/>
          </rPr>
          <t xml:space="preserve">3. Sum the exposure in column </t>
        </r>
        <r>
          <rPr>
            <b/>
            <sz val="8"/>
            <color indexed="81"/>
            <rFont val="Verdana"/>
            <family val="2"/>
          </rPr>
          <t>(h)</t>
        </r>
        <r>
          <rPr>
            <sz val="8"/>
            <color indexed="81"/>
            <rFont val="Verdana"/>
            <family val="2"/>
          </rPr>
          <t xml:space="preserve"> of the table in part 1 to obtain total annual exposure</t>
        </r>
        <r>
          <rPr>
            <b/>
            <sz val="8"/>
            <color indexed="81"/>
            <rFont val="Verdana"/>
            <family val="2"/>
          </rPr>
          <t xml:space="preserve"> (g)</t>
        </r>
        <r>
          <rPr>
            <sz val="8"/>
            <color indexed="81"/>
            <rFont val="Verdana"/>
            <family val="2"/>
          </rPr>
          <t>. Calculate the CO</t>
        </r>
        <r>
          <rPr>
            <vertAlign val="subscript"/>
            <sz val="8"/>
            <color indexed="81"/>
            <rFont val="Verdana"/>
            <family val="2"/>
          </rPr>
          <t>2</t>
        </r>
        <r>
          <rPr>
            <sz val="8"/>
            <color indexed="81"/>
            <rFont val="Verdana"/>
            <family val="2"/>
          </rPr>
          <t xml:space="preserve"> benefit per year resulting from the HCVs removed from the road network by multiplying total annual HCV exposure by HCV CO2-e factor (t/km) and median shadow price of carbon ($/t). Calculate the PV of CO</t>
        </r>
        <r>
          <rPr>
            <vertAlign val="subscript"/>
            <sz val="8"/>
            <color indexed="81"/>
            <rFont val="Verdana"/>
            <family val="2"/>
          </rPr>
          <t>2</t>
        </r>
        <r>
          <rPr>
            <sz val="8"/>
            <color indexed="81"/>
            <rFont val="Verdana"/>
            <family val="2"/>
          </rPr>
          <t xml:space="preserve"> reduction benefits by multiplying CO</t>
        </r>
        <r>
          <rPr>
            <vertAlign val="subscript"/>
            <sz val="8"/>
            <color indexed="81"/>
            <rFont val="Verdana"/>
            <family val="2"/>
          </rPr>
          <t>2</t>
        </r>
        <r>
          <rPr>
            <sz val="8"/>
            <color indexed="81"/>
            <rFont val="Verdana"/>
            <family val="2"/>
          </rPr>
          <t xml:space="preserve"> reduction benefit per year by the discount factor.
</t>
        </r>
        <r>
          <rPr>
            <b/>
            <sz val="8"/>
            <color indexed="81"/>
            <rFont val="Verdana"/>
            <family val="2"/>
          </rPr>
          <t>Note:</t>
        </r>
        <r>
          <rPr>
            <sz val="8"/>
            <color indexed="81"/>
            <rFont val="Verdana"/>
            <family val="2"/>
          </rPr>
          <t xml:space="preserve"> Rail or sea transport produces some CO</t>
        </r>
        <r>
          <rPr>
            <vertAlign val="subscript"/>
            <sz val="8"/>
            <color indexed="81"/>
            <rFont val="Verdana"/>
            <family val="2"/>
          </rPr>
          <t>2</t>
        </r>
        <r>
          <rPr>
            <sz val="8"/>
            <color indexed="81"/>
            <rFont val="Verdana"/>
            <family val="2"/>
          </rPr>
          <t xml:space="preserve"> which should be deducted from the CO</t>
        </r>
        <r>
          <rPr>
            <vertAlign val="subscript"/>
            <sz val="8"/>
            <color indexed="81"/>
            <rFont val="Verdana"/>
            <family val="2"/>
          </rPr>
          <t>2</t>
        </r>
        <r>
          <rPr>
            <sz val="8"/>
            <color indexed="81"/>
            <rFont val="Verdana"/>
            <family val="2"/>
          </rPr>
          <t xml:space="preserve"> saved by removing HCVs from the road network, but this is approximately 1/5 of the road transport amount (per tonne km of freight). This small adjustment is ignored in this simplified procedure.</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8" authorId="0" shapeId="0" xr:uid="{773027F5-1CDB-48E9-B7EF-F1A6A41AC7ED}">
      <text>
        <r>
          <rPr>
            <sz val="8"/>
            <color indexed="81"/>
            <rFont val="Verdana"/>
            <family val="2"/>
          </rPr>
          <t>Cost benefit analysis
1. Under benefits, enter the present values for the crash cost savings and CO2 reduction benefits, for each option.
2. Under costs, enter the discounted value of the funding gap and the PV for the net cost savings to government for each option. Subtract the net cost savings to government from the funding gap to obtain the total cost to government for each option.
3. Calculate the BCR for each option by dividing the PV of the total benefits by the PV of the total cost to government.</t>
        </r>
      </text>
    </comment>
    <comment ref="A23" authorId="0" shapeId="0" xr:uid="{9A682F59-682F-4B0D-92ED-80E583F259D4}">
      <text>
        <r>
          <rPr>
            <sz val="8"/>
            <color indexed="81"/>
            <rFont val="Verdana"/>
            <family val="2"/>
          </rPr>
          <t xml:space="preserve">Incremental analysis
1. Rank the options in order of increasing cost to government.
2. Compare the lowest cost option with the next higher cost option to calculate the incremental BCR.
3. If the incremental BCR is less than the target incremental BCR specified in section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
</t>
        </r>
        <r>
          <rPr>
            <b/>
            <sz val="8"/>
            <color indexed="81"/>
            <rFont val="Verdana"/>
            <family val="2"/>
          </rPr>
          <t>Note:</t>
        </r>
        <r>
          <rPr>
            <sz val="8"/>
            <color indexed="81"/>
            <rFont val="Verdana"/>
            <family val="2"/>
          </rPr>
          <t xml:space="preserve"> If a pavement reconstruction option is being considered in the analysis, consult the NZTA on how to evaluate the choice of the preferred option.</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Coral</author>
  </authors>
  <commentList>
    <comment ref="B7" authorId="0" shapeId="0" xr:uid="{E04A90DF-8533-4042-993D-70FD97E7210A}">
      <text>
        <r>
          <rPr>
            <sz val="8"/>
            <color indexed="81"/>
            <rFont val="Verdana"/>
            <family val="2"/>
          </rPr>
          <t>1. Enter the full name, contact details, name of organisation, office location, etc of the evaluator(s) and reviewer(s).</t>
        </r>
      </text>
    </comment>
    <comment ref="B10" authorId="0" shapeId="0" xr:uid="{2B5F2B58-6BFF-430E-B113-A7E460A9CB63}">
      <text>
        <r>
          <rPr>
            <sz val="8"/>
            <color indexed="81"/>
            <rFont val="Verdana"/>
            <family val="2"/>
          </rPr>
          <t>2. Provide a general description of the activity (and package/programme where relevant), describe any issues with the existing road section and the issues to be addressed or the opportunity available.</t>
        </r>
      </text>
    </comment>
    <comment ref="B17" authorId="0" shapeId="0" xr:uid="{482AAD5A-BFFF-4B09-9876-6FEE214EA541}">
      <text>
        <r>
          <rPr>
            <sz val="8"/>
            <color indexed="81"/>
            <rFont val="Verdana"/>
            <family val="2"/>
          </rPr>
          <t>3. Provide a brief description of the activity location, the road route and the rail or sea route including page references to route map and layout plan within the documentation, used as the foundation of the economics.</t>
        </r>
      </text>
    </comment>
    <comment ref="B21" authorId="0" shapeId="0" xr:uid="{40A00FF8-43B6-4CE8-839C-F1946ECB7093}">
      <text>
        <r>
          <rPr>
            <sz val="8"/>
            <color indexed="81"/>
            <rFont val="Verdana"/>
            <family val="2"/>
          </rPr>
          <t>4. Describe the options assessed and how the preferred option will improve the freight transport service, or benefit the route.</t>
        </r>
      </text>
    </comment>
    <comment ref="B25" authorId="0" shapeId="0" xr:uid="{95DE3A00-BC16-491C-84CC-A023BC816BD1}">
      <text>
        <r>
          <rPr>
            <sz val="8"/>
            <color indexed="81"/>
            <rFont val="Verdana"/>
            <family val="2"/>
          </rPr>
          <t>5. Enter the construction/service start date and construction duration. The construction start is assumed to be 1 July of the financial year in which the activity is submitted for a commitment to funding.</t>
        </r>
      </text>
    </comment>
    <comment ref="B29" authorId="1" shapeId="0" xr:uid="{67EE07CD-4248-4A69-AF57-1EE38351C8F8}">
      <text>
        <r>
          <rPr>
            <sz val="8"/>
            <color indexed="81"/>
            <rFont val="Tahoma"/>
            <family val="2"/>
          </rPr>
          <t>6.  Enter the economic efficiency timeframe information.</t>
        </r>
      </text>
    </comment>
    <comment ref="B31" authorId="1" shapeId="0" xr:uid="{71D7EDB7-FA66-4E3F-A9A9-45D00831D679}">
      <text>
        <r>
          <rPr>
            <sz val="8"/>
            <color indexed="81"/>
            <rFont val="Tahoma"/>
            <family val="2"/>
          </rPr>
          <t>7. Enter the net road length over which freight is removed, allowing for the road use from origin to rail/sea freight terminal and rail/sea freight terminal to destination for rail or sea transport.</t>
        </r>
      </text>
    </comment>
    <comment ref="M31" authorId="1" shapeId="0" xr:uid="{48E9325B-980D-416B-A74C-C1586150FADE}">
      <text>
        <r>
          <rPr>
            <b/>
            <sz val="8"/>
            <color indexed="81"/>
            <rFont val="Tahoma"/>
            <family val="2"/>
          </rPr>
          <t xml:space="preserve">8. </t>
        </r>
        <r>
          <rPr>
            <sz val="8"/>
            <color indexed="81"/>
            <rFont val="Tahoma"/>
            <family val="2"/>
          </rPr>
          <t>Enter the rail or sea distance in km.</t>
        </r>
      </text>
    </comment>
    <comment ref="B32" authorId="1" shapeId="0" xr:uid="{7B65715E-EF7C-4400-8EF6-093A2959D08B}">
      <text>
        <r>
          <rPr>
            <sz val="8"/>
            <color indexed="81"/>
            <rFont val="Tahoma"/>
            <family val="2"/>
          </rPr>
          <t>9. Enter the economic cost of road freight transport from table SP8.3.</t>
        </r>
      </text>
    </comment>
    <comment ref="M32" authorId="1" shapeId="0" xr:uid="{9D971D1F-C4A2-4A47-9CB5-DFCE863E0771}">
      <text>
        <r>
          <rPr>
            <sz val="8"/>
            <color indexed="81"/>
            <rFont val="Tahoma"/>
            <family val="2"/>
          </rPr>
          <t>10. This is the rail/sea externalities cost in $ per tonne km.</t>
        </r>
      </text>
    </comment>
    <comment ref="B36" authorId="1" shapeId="0" xr:uid="{BCEBBD4C-9EBA-40D5-A800-839A8CD27D84}">
      <text>
        <r>
          <rPr>
            <sz val="8"/>
            <color indexed="81"/>
            <rFont val="Tahoma"/>
            <family val="2"/>
          </rPr>
          <t>11. Enter the tonnes of freight transferred or secured to rail or sea transport per year.</t>
        </r>
      </text>
    </comment>
    <comment ref="B37" authorId="1" shapeId="0" xr:uid="{6ED5E34E-9D33-4B41-BB5E-584A9A199279}">
      <text>
        <r>
          <rPr>
            <sz val="8"/>
            <color indexed="81"/>
            <rFont val="Tahoma"/>
            <family val="2"/>
          </rPr>
          <t>12. Enter the estimated annual costs for operation, maintenance and renewal of the rail or sea freight service (excluding any capital cost).</t>
        </r>
      </text>
    </comment>
    <comment ref="B38" authorId="1" shapeId="0" xr:uid="{2D0699C0-EEF0-4D81-9A97-268F134A9B35}">
      <text>
        <r>
          <rPr>
            <sz val="8"/>
            <color indexed="81"/>
            <rFont val="Tahoma"/>
            <family val="2"/>
          </rPr>
          <t>13. Enter the cost of rehandling, etc (excluding the cost of any road transport) applicable to the rail/sea freight service that are additional to those for transporting the freight by road.</t>
        </r>
      </text>
    </comment>
    <comment ref="B39" authorId="1" shapeId="0" xr:uid="{645097F8-06CB-4887-928D-4F3D92CE0F6E}">
      <text>
        <r>
          <rPr>
            <sz val="8"/>
            <color indexed="81"/>
            <rFont val="Tahoma"/>
            <family val="2"/>
          </rPr>
          <t>14. Calculate the cost per tonne km for each year for the rail or sea freight service by adding the costs in rows (12) and (13) and dividing by [the rail/sea distance (8) multiplied by the freight tonnage (11)].</t>
        </r>
      </text>
    </comment>
    <comment ref="B40" authorId="1" shapeId="0" xr:uid="{148E78E9-CE37-4E19-8344-1B412B5D61CE}">
      <text>
        <r>
          <rPr>
            <sz val="8"/>
            <color indexed="81"/>
            <rFont val="Tahoma"/>
            <family val="2"/>
          </rPr>
          <t>15. Calculate the economic cost per tonne km for the rail or sea freight service by adding the rail/sea externalities (10) to the values in row (14).</t>
        </r>
      </text>
    </comment>
    <comment ref="B41" authorId="1" shapeId="0" xr:uid="{0F60D7DD-D837-41FC-810B-377596F922BB}">
      <text>
        <r>
          <rPr>
            <sz val="8"/>
            <color indexed="81"/>
            <rFont val="Tahoma"/>
            <family val="2"/>
          </rPr>
          <t>16. Enter the applicable road freight rate per tonne km.</t>
        </r>
      </text>
    </comment>
    <comment ref="B42" authorId="1" shapeId="0" xr:uid="{7F841D08-A6DF-4899-9A92-EF189371640E}">
      <text>
        <r>
          <rPr>
            <sz val="8"/>
            <color indexed="81"/>
            <rFont val="Tahoma"/>
            <family val="2"/>
          </rPr>
          <t>17. Enter the proposed freight rate per tonne km for the rail or sea freight service.</t>
        </r>
      </text>
    </comment>
    <comment ref="B43" authorId="1" shapeId="0" xr:uid="{E7A08354-AC08-4327-850C-7A29C56F8431}">
      <text>
        <r>
          <rPr>
            <sz val="8"/>
            <color indexed="81"/>
            <rFont val="Tahoma"/>
            <family val="2"/>
          </rPr>
          <t xml:space="preserve">18. Calculate the economic benefits per tonne km for transferring or securing the freight volume in each year to rail or sea transport as: [(7) x (9) x (11)] – [(8) x (15) x (11)]. </t>
        </r>
      </text>
    </comment>
    <comment ref="B44" authorId="1" shapeId="0" xr:uid="{A51FC571-E569-40E2-B028-7FD9492D3198}">
      <text>
        <r>
          <rPr>
            <sz val="8"/>
            <color indexed="81"/>
            <rFont val="Tahoma"/>
            <family val="2"/>
          </rPr>
          <t>19.            This row contains the discount factor to represent the future dollar values in present dollar terms.</t>
        </r>
      </text>
    </comment>
    <comment ref="B45" authorId="1" shapeId="0" xr:uid="{4090B3DC-990A-46EB-95B6-387096AA3FE4}">
      <text>
        <r>
          <rPr>
            <sz val="8"/>
            <color indexed="81"/>
            <rFont val="Tahoma"/>
            <family val="2"/>
          </rPr>
          <t>20. Calculate the PV of the annual benefits by multiplying the numbers in rows (18) and (19).</t>
        </r>
      </text>
    </comment>
    <comment ref="B46" authorId="1" shapeId="0" xr:uid="{E24FD3D2-D61B-449B-8221-D6318E37CCD5}">
      <text>
        <r>
          <rPr>
            <sz val="8"/>
            <color indexed="81"/>
            <rFont val="Tahoma"/>
            <family val="2"/>
          </rPr>
          <t>21. Calculate the sum of the values in row (20).</t>
        </r>
      </text>
    </comment>
    <comment ref="B47" authorId="1" shapeId="0" xr:uid="{E707540A-F3B0-4488-AE6E-8FF12CB130E5}">
      <text>
        <r>
          <rPr>
            <sz val="8"/>
            <color indexed="81"/>
            <rFont val="Tahoma"/>
            <family val="2"/>
          </rPr>
          <t>22. Enter any capital funding assistance requested in the applicable years.</t>
        </r>
      </text>
    </comment>
    <comment ref="B48" authorId="1" shapeId="0" xr:uid="{C6725470-4358-4BA6-ADE3-DA2F3849306C}">
      <text>
        <r>
          <rPr>
            <sz val="8"/>
            <color indexed="81"/>
            <rFont val="Tahoma"/>
            <family val="2"/>
          </rPr>
          <t>23. Calculate the minimum subsidy per tonne km for the rail or sea freight service for each year as: [(12) + (13)– ((16) x (7) x (11))] / ((8) x (11))</t>
        </r>
      </text>
    </comment>
    <comment ref="B50" authorId="1" shapeId="0" xr:uid="{DB5FA56B-AF96-4A27-99E2-1D04E3A68E5B}">
      <text>
        <r>
          <rPr>
            <sz val="8"/>
            <color indexed="81"/>
            <rFont val="Tahoma"/>
            <family val="2"/>
          </rPr>
          <t>24. Enter the subsidy rate requested for the rail or sea freight service per tonne km in the applicable years.</t>
        </r>
      </text>
    </comment>
    <comment ref="B51" authorId="1" shapeId="0" xr:uid="{1CF71CFD-4C4C-4F32-B3A8-8720B0DC9913}">
      <text>
        <r>
          <rPr>
            <sz val="8"/>
            <color indexed="81"/>
            <rFont val="Tahoma"/>
            <family val="2"/>
          </rPr>
          <t>25. Calculate the cost of the subsidy for the freight service per year by multiplying the service subsidy rates in row (24) by [the rail/sea distance (8) multiplied by the freight tonnage (11)].</t>
        </r>
      </text>
    </comment>
    <comment ref="B52" authorId="1" shapeId="0" xr:uid="{D44E03DC-1626-48C6-8526-2F10DD80D3B9}">
      <text>
        <r>
          <rPr>
            <sz val="8"/>
            <color indexed="81"/>
            <rFont val="Tahoma"/>
            <family val="2"/>
          </rPr>
          <t>26. Calculate the PV of the total subsidy by adding the numbers in rows (22) and (25) and multiplying the answer by the discount factors in row (19).</t>
        </r>
      </text>
    </comment>
    <comment ref="B53" authorId="1" shapeId="0" xr:uid="{5A7A2B77-C681-4768-973B-0895A03241AE}">
      <text>
        <r>
          <rPr>
            <sz val="8"/>
            <color indexed="81"/>
            <rFont val="Tahoma"/>
            <family val="2"/>
          </rPr>
          <t>27. Calculate the sum of the values in row (26).</t>
        </r>
      </text>
    </comment>
    <comment ref="B56" authorId="1" shapeId="0" xr:uid="{E54536FF-CC13-43B7-B53E-E2329F967A40}">
      <text>
        <r>
          <rPr>
            <sz val="8"/>
            <color indexed="81"/>
            <rFont val="Tahoma"/>
            <family val="2"/>
          </rPr>
          <t>28.           The government cost benefit ratio is calculated by dividing the PV of the benefits in row (21) by the PV of the total subsidy in row (27).</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<sst xmlns="http://schemas.openxmlformats.org/spreadsheetml/2006/main" count="1154" uniqueCount="769">
  <si>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</si>
  <si>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</si>
  <si>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</si>
  <si>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</si>
  <si>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</si>
  <si>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</si>
  <si>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</si>
  <si>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</si>
  <si>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</si>
  <si>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</si>
  <si>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</si>
  <si>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</si>
  <si>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</si>
  <si>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</si>
  <si>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</si>
  <si>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</si>
  <si>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Total Monetised Benefits</t>
  </si>
  <si>
    <t>Operating Costs</t>
  </si>
  <si>
    <t>Total Costs to Government</t>
  </si>
  <si>
    <t>Total Economic Costs</t>
  </si>
  <si>
    <t>Total Financial Costs</t>
  </si>
  <si>
    <t>BCRg</t>
  </si>
  <si>
    <t>BCRn</t>
  </si>
  <si>
    <t>Transport Outcomes</t>
  </si>
  <si>
    <r>
      <t xml:space="preserve">Non-Monetised Impact:
</t>
    </r>
    <r>
      <rPr>
        <sz val="12"/>
        <color indexed="63"/>
        <rFont val="Calibri"/>
        <family val="2"/>
      </rPr>
      <t>(description in numerical or narrative terms)</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</si>
  <si>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</si>
  <si>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</si>
  <si>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</si>
  <si>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</si>
  <si>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</si>
  <si>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</si>
  <si>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</si>
  <si>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</si>
  <si>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</si>
  <si>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t>N/A</t>
  </si>
  <si>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</si>
  <si>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</si>
  <si>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</si>
  <si>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</si>
  <si>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</si>
  <si>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</si>
  <si>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</si>
  <si>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</si>
  <si>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</si>
  <si>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</si>
  <si>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</si>
  <si>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</si>
  <si>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10.1.9 Travel time</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</si>
  <si>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</si>
  <si>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</si>
  <si>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</si>
  <si>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</si>
  <si>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</si>
  <si>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</si>
  <si>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</si>
  <si>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</si>
  <si>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</si>
  <si>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</si>
  <si>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</si>
  <si>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</si>
  <si>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</si>
  <si>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</si>
  <si>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</si>
  <si>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</si>
  <si>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3.1 Impact of mode on physical and mental health</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</si>
  <si>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</si>
  <si>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</si>
  <si>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</si>
  <si>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</si>
  <si>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</si>
  <si>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</si>
  <si>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</si>
  <si>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</si>
  <si>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</si>
  <si>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</si>
  <si>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</si>
  <si>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</si>
  <si>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</si>
  <si>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</si>
  <si>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</si>
  <si>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</si>
  <si>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</si>
  <si>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</si>
  <si>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3.1.1 Physical health benefits from active modes</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</si>
  <si>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</si>
  <si>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</si>
  <si>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</si>
  <si>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</si>
  <si>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</si>
  <si>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</si>
  <si>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</si>
  <si>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</si>
  <si>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</si>
  <si>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</si>
  <si>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</si>
  <si>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</si>
  <si>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</si>
  <si>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</si>
  <si>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</si>
  <si>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</si>
  <si>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</si>
  <si>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</si>
  <si>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</si>
  <si>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</si>
  <si>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</si>
  <si>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</si>
  <si>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</si>
  <si>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</si>
  <si>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</si>
  <si>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</si>
  <si>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</si>
  <si>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</si>
  <si>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</si>
  <si>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</si>
  <si>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</si>
  <si>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</si>
  <si>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</si>
  <si>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</si>
  <si>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</si>
  <si>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</si>
  <si>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</si>
  <si>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</si>
  <si>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</si>
  <si>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</si>
  <si>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</si>
  <si>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</si>
  <si>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</si>
  <si>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</si>
  <si>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</si>
  <si>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</si>
  <si>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</si>
  <si>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</si>
  <si>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</si>
  <si>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</si>
  <si>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</si>
  <si>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</si>
  <si>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LABEL_SYS</t>
  </si>
  <si>
    <t>KEY</t>
  </si>
  <si>
    <t>VALUE</t>
  </si>
  <si>
    <t>Worksheet 1 - Evaluation Summary and TIO Upload</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</si>
  <si>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</si>
  <si>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</si>
  <si>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</si>
  <si>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</si>
  <si>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</si>
  <si>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</si>
  <si>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</si>
  <si>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</si>
  <si>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</si>
  <si>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</si>
  <si>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</si>
  <si>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</si>
  <si>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</si>
  <si>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</si>
  <si>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</si>
  <si>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</si>
  <si>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</si>
  <si>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</si>
  <si>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</si>
  <si>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</si>
  <si>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</si>
  <si>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</si>
  <si>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</si>
  <si>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</si>
  <si>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</si>
  <si>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</si>
  <si>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</si>
  <si>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</si>
  <si>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</si>
  <si>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</si>
  <si>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</si>
  <si>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</si>
  <si>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</si>
  <si>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</si>
  <si>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</si>
  <si>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</si>
  <si>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</si>
  <si>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</si>
  <si>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</si>
  <si>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</si>
  <si>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</si>
  <si>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</si>
  <si>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</si>
  <si>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</si>
  <si>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</si>
  <si>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</si>
  <si>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</si>
  <si>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</si>
  <si>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</si>
  <si>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</si>
  <si>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</si>
  <si>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</si>
  <si>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</si>
  <si>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</si>
  <si>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</si>
  <si>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</si>
  <si>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</si>
  <si>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</si>
  <si>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</si>
  <si>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</si>
  <si>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</si>
  <si>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</si>
  <si>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</si>
  <si>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</si>
  <si>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</si>
  <si>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</si>
  <si>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</si>
  <si>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</si>
  <si>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</si>
  <si>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</si>
  <si>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</si>
  <si>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</si>
  <si>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</si>
  <si>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</si>
  <si>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</si>
  <si>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</si>
  <si>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</si>
  <si>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</si>
  <si>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</si>
  <si>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</si>
  <si>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</si>
  <si>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</si>
  <si>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</si>
  <si>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</si>
  <si>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</si>
  <si>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</si>
  <si>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</si>
  <si>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</si>
  <si>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</si>
  <si>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</si>
  <si>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</si>
  <si>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</si>
  <si>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</si>
  <si>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</si>
  <si>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</si>
  <si>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</si>
  <si>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in period (row 4 crash analysis)</t>
  </si>
  <si>
    <t>Total estimated crashes per year - do minimum (row 11)</t>
  </si>
  <si>
    <t>Predicted crashes per year - preferred option (row 20)</t>
  </si>
  <si>
    <t>PREDICTED_CRASHES</t>
  </si>
  <si>
    <t>Heavy Vehicle Trips Saved (average per year)</t>
  </si>
  <si>
    <t>count</t>
  </si>
  <si>
    <t>Vehicle Operating Cost Savings (per annum)</t>
  </si>
  <si>
    <t>$/vehicle</t>
  </si>
  <si>
    <t>Travel time savings (per day)</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</si>
  <si>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</si>
  <si>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</si>
  <si>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</si>
  <si>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</si>
  <si>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</si>
  <si>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</si>
  <si>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</si>
  <si>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</si>
  <si>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</si>
  <si>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</si>
  <si>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</si>
  <si>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</si>
  <si>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</si>
  <si>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</si>
  <si>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</si>
  <si>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</si>
  <si>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</si>
  <si>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</si>
  <si>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</si>
  <si>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</si>
  <si>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PV_FUNDING_ASSIST</t>
  </si>
  <si>
    <t>Travel time cost savings</t>
  </si>
  <si>
    <t>TRAVEL_TIME_COST_SAVINGS</t>
  </si>
  <si>
    <t>present</t>
  </si>
  <si>
    <t>Vehicle operating cost savings</t>
  </si>
  <si>
    <t>VEHICLE_OP_COST_SAVINGS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</si>
  <si>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</si>
  <si>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</si>
  <si>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</si>
  <si>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</si>
  <si>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</si>
  <si>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</si>
  <si>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</si>
  <si>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</si>
  <si>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</si>
  <si>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</si>
  <si>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</si>
  <si>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</si>
  <si>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</si>
  <si>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 and cycling health 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</si>
  <si>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</si>
  <si>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</si>
  <si>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</si>
  <si>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</si>
  <si>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</si>
  <si>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</si>
  <si>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</si>
  <si>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</si>
  <si>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</si>
  <si>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</si>
  <si>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</si>
  <si>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</si>
  <si>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</si>
  <si>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</si>
  <si>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</si>
  <si>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</si>
  <si>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</si>
  <si>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 xml:space="preserve">Total Benefits Present Value </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</si>
  <si>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</si>
  <si>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</si>
  <si>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</si>
  <si>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</si>
  <si>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</si>
  <si>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</si>
  <si>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</si>
  <si>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</si>
  <si>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</si>
  <si>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</si>
  <si>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</si>
  <si>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</si>
  <si>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</si>
  <si>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</si>
  <si>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</si>
  <si>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</si>
  <si>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</si>
  <si>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</si>
  <si>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</si>
  <si>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</si>
  <si>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</si>
  <si>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</si>
  <si>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Estimated growth rate used (after service change)</t>
  </si>
  <si>
    <t>0000</t>
  </si>
  <si>
    <t>Assumed injury crashes as serious, this is net saving so have included crashes as previous and zero as predicted</t>
  </si>
  <si>
    <t>Service provider costs are an implementation cost</t>
  </si>
  <si>
    <t>PV net savings to the government have been included as the cost of the do minimum, given role as subtractor in BCR calcs</t>
  </si>
  <si>
    <t>Benefits (Present Value)</t>
  </si>
  <si>
    <t>Undiscounted</t>
  </si>
  <si>
    <t>Crash cost savings</t>
  </si>
  <si>
    <t>SP8 Freight Transport Services</t>
  </si>
  <si>
    <t>General Information</t>
  </si>
  <si>
    <t>limitations of usage</t>
  </si>
  <si>
    <t xml:space="preserve">Designed for the appraisal of activities where the following assumptions apply: </t>
  </si>
  <si>
    <r>
      <t xml:space="preserve">- the activity is specifically concerned with the provision of service for freight and has an </t>
    </r>
    <r>
      <rPr>
        <b/>
        <sz val="10"/>
        <rFont val="Verdana"/>
        <family val="2"/>
      </rPr>
      <t xml:space="preserve">undiscounted funding gap  ≤$15,000,000 </t>
    </r>
    <r>
      <rPr>
        <sz val="10"/>
        <rFont val="Verdana"/>
        <family val="2"/>
      </rPr>
      <t>.</t>
    </r>
  </si>
  <si>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</si>
  <si>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r>
      <t xml:space="preserve">- the evaluation period is </t>
    </r>
    <r>
      <rPr>
        <b/>
        <sz val="10"/>
        <rFont val="Verdana"/>
        <family val="2"/>
      </rPr>
      <t>40 years</t>
    </r>
  </si>
  <si>
    <t>Full procedures must be used if these criteria are not met.</t>
  </si>
  <si>
    <r>
      <rPr>
        <sz val="10"/>
        <color indexed="8"/>
        <rFont val="Arial"/>
        <family val="2"/>
      </rPr>
      <t xml:space="preserve">For more information please refer to section 4.1 of </t>
    </r>
    <r>
      <rPr>
        <u/>
        <sz val="10"/>
        <color indexed="12"/>
        <rFont val="Arial"/>
        <family val="2"/>
      </rPr>
      <t>Monetised benefits and Costs Manual.</t>
    </r>
  </si>
  <si>
    <t xml:space="preserve">  General cell guide </t>
  </si>
  <si>
    <r>
      <t>-</t>
    </r>
    <r>
      <rPr>
        <b/>
        <sz val="10"/>
        <rFont val="Verdana"/>
        <family val="2"/>
      </rPr>
      <t>pale yellow, non-bordered cells</t>
    </r>
    <r>
      <rPr>
        <sz val="10"/>
        <rFont val="Verdana"/>
        <family val="2"/>
      </rPr>
      <t xml:space="preserve"> are generally open for overlaying or inputting data or information as required</t>
    </r>
  </si>
  <si>
    <r>
      <t>-</t>
    </r>
    <r>
      <rPr>
        <b/>
        <sz val="10"/>
        <rFont val="Verdana"/>
        <family val="2"/>
      </rPr>
      <t>white, non-bordered cells</t>
    </r>
    <r>
      <rPr>
        <sz val="10"/>
        <rFont val="Verdana"/>
        <family val="2"/>
      </rPr>
      <t xml:space="preserve"> are generally auto-populate cells and their data are calculated/transferred from other cells</t>
    </r>
  </si>
  <si>
    <r>
      <t>-</t>
    </r>
    <r>
      <rPr>
        <b/>
        <sz val="10"/>
        <rFont val="Verdana"/>
        <family val="2"/>
      </rPr>
      <t>green, black bordered cells</t>
    </r>
    <r>
      <rPr>
        <sz val="10"/>
        <rFont val="Verdana"/>
        <family val="2"/>
      </rPr>
      <t xml:space="preserve"> are providing further guidance or links for external resources.</t>
    </r>
  </si>
  <si>
    <r>
      <t>-</t>
    </r>
    <r>
      <rPr>
        <b/>
        <sz val="10"/>
        <rFont val="Verdana"/>
        <family val="2"/>
      </rPr>
      <t>orange, black bordered cells</t>
    </r>
    <r>
      <rPr>
        <sz val="10"/>
        <rFont val="Verdana"/>
        <family val="2"/>
      </rPr>
      <t xml:space="preserve"> navigate to a different worksheet in the workbook</t>
    </r>
  </si>
  <si>
    <t>Worksheet title (and link):</t>
  </si>
  <si>
    <t xml:space="preserve">    a brief description</t>
  </si>
  <si>
    <t xml:space="preserve">   - Provides a summary of the general data used for the evaluation as well as the results of the analysis.</t>
  </si>
  <si>
    <t xml:space="preserve"> </t>
  </si>
  <si>
    <t xml:space="preserve">   -  Calculation of the present value, whole-of-life cost to the service provider of an investment option.</t>
  </si>
  <si>
    <t xml:space="preserve">   - This worksheet is used for calculating the funding gap and the subsidy (if any) required.</t>
  </si>
  <si>
    <t xml:space="preserve">   - This worksheet is used to calculate the benefits to users of the freight service</t>
  </si>
  <si>
    <t xml:space="preserve">   - This worksheet is used to calculate the savings to government and includes changes in RUC revenue</t>
  </si>
  <si>
    <t xml:space="preserve">   - Calculation of the benefits or reducing freight traffic on roads.  Includes crash cost savings and CO2 reduction.</t>
  </si>
  <si>
    <t xml:space="preserve">Worksheet Completion Steps: </t>
  </si>
  <si>
    <t>Step 1: Complete SP8-1 Evaluation Summary Items 1-6</t>
  </si>
  <si>
    <t>Step 2: Complete SP8-2 Service provider costs</t>
  </si>
  <si>
    <t>Step 3: Complete SP8-3 Funding Gap analysis</t>
  </si>
  <si>
    <t>Step 4: Complete SP 8-4 Freight service user benefits</t>
  </si>
  <si>
    <t>Step 5: Complete SP8-5 Net cost saving to government</t>
  </si>
  <si>
    <t>Step 6: Complete SP8-6 Road traffic reduction benefit</t>
  </si>
  <si>
    <t>Step 8: Complete SP8-7 and SP8-8 if required</t>
  </si>
  <si>
    <t xml:space="preserve">* See PIKB for further guidance </t>
  </si>
  <si>
    <t xml:space="preserve">Spreadsheet problems? </t>
  </si>
  <si>
    <t>SP8 Freight transport services</t>
  </si>
  <si>
    <t>Email: MBCM@nzta.govt.nz</t>
  </si>
  <si>
    <t>Worksheet 1 - Evaluation summary</t>
  </si>
  <si>
    <r>
      <t xml:space="preserve">Worksheet 1 provides a summary of the general data used for the evaluation as well as the results of the analysis. The information required is a subset of the information required for assessment in terms of the NZTA’s </t>
    </r>
    <r>
      <rPr>
        <i/>
        <sz val="8"/>
        <rFont val="Verdana"/>
        <family val="2"/>
      </rPr>
      <t>Planning, and Investment Knowledge Base</t>
    </r>
    <r>
      <rPr>
        <sz val="8"/>
        <rFont val="Verdana"/>
        <family val="2"/>
      </rPr>
      <t>.</t>
    </r>
  </si>
  <si>
    <t>Evaluator(s)</t>
  </si>
  <si>
    <t>Reviewer(s)</t>
  </si>
  <si>
    <t>Activity/package details</t>
  </si>
  <si>
    <t>Approved organisation name</t>
  </si>
  <si>
    <t>Activity/package name</t>
  </si>
  <si>
    <t>Your reference</t>
  </si>
  <si>
    <t>Activity description</t>
  </si>
  <si>
    <t xml:space="preserve">
</t>
  </si>
  <si>
    <t>Describe issues to be addressed</t>
  </si>
  <si>
    <t>Brief description of location</t>
  </si>
  <si>
    <t>Alternatives and options</t>
  </si>
  <si>
    <t>Summarise the options assessed</t>
  </si>
  <si>
    <t>Timing</t>
  </si>
  <si>
    <t>Time zero (assumed construction start date)</t>
  </si>
  <si>
    <t>1 July</t>
  </si>
  <si>
    <t>Expected duration of construction (months)</t>
  </si>
  <si>
    <t>Period of analysis</t>
  </si>
  <si>
    <t>Years</t>
  </si>
  <si>
    <t>Discount rate</t>
  </si>
  <si>
    <t>Economic efficiency</t>
  </si>
  <si>
    <t>Date economic evaluation completed (mm/yyyy)</t>
  </si>
  <si>
    <t>Base date for costs and benefits</t>
  </si>
  <si>
    <t>Road length over which the freight will be removed</t>
  </si>
  <si>
    <t>kilometres</t>
  </si>
  <si>
    <t>Eval. Period (yrs)</t>
  </si>
  <si>
    <t>Freight volume transferred from road network</t>
  </si>
  <si>
    <t>tonnes/year</t>
  </si>
  <si>
    <t>PV of funding assistance</t>
  </si>
  <si>
    <t>A</t>
  </si>
  <si>
    <t>PV of service provider costs</t>
  </si>
  <si>
    <t>B</t>
  </si>
  <si>
    <t>Economic appraisal data from worksheets 5 and 6</t>
  </si>
  <si>
    <t>PV net user benefit</t>
  </si>
  <si>
    <r>
      <t>C</t>
    </r>
    <r>
      <rPr>
        <sz val="8"/>
        <rFont val="Verdana"/>
        <family val="2"/>
      </rPr>
      <t xml:space="preserve"> x Update factor </t>
    </r>
  </si>
  <si>
    <t>= $</t>
  </si>
  <si>
    <t>W</t>
  </si>
  <si>
    <t xml:space="preserve">PV crash cost savings   </t>
  </si>
  <si>
    <r>
      <t xml:space="preserve">D </t>
    </r>
    <r>
      <rPr>
        <sz val="8"/>
        <rFont val="Verdana"/>
        <family val="2"/>
      </rPr>
      <t>x Update factor</t>
    </r>
  </si>
  <si>
    <t>X</t>
  </si>
  <si>
    <r>
      <t>PV CO</t>
    </r>
    <r>
      <rPr>
        <vertAlign val="subscript"/>
        <sz val="8"/>
        <rFont val="Verdana"/>
        <family val="2"/>
      </rPr>
      <t>2</t>
    </r>
    <r>
      <rPr>
        <sz val="8"/>
        <rFont val="Verdana"/>
        <family val="2"/>
      </rPr>
      <t xml:space="preserve"> reduction benefit</t>
    </r>
  </si>
  <si>
    <r>
      <t>E</t>
    </r>
    <r>
      <rPr>
        <sz val="8"/>
        <rFont val="Verdana"/>
        <family val="2"/>
      </rPr>
      <t xml:space="preserve"> x Update factor </t>
    </r>
  </si>
  <si>
    <t>Y</t>
  </si>
  <si>
    <t>PV net savings to government</t>
  </si>
  <si>
    <r>
      <t xml:space="preserve">F </t>
    </r>
    <r>
      <rPr>
        <sz val="8"/>
        <rFont val="Verdana"/>
        <family val="2"/>
      </rPr>
      <t xml:space="preserve">x Update factor </t>
    </r>
  </si>
  <si>
    <t>Z</t>
  </si>
  <si>
    <r>
      <t>BCR</t>
    </r>
    <r>
      <rPr>
        <vertAlign val="subscript"/>
        <sz val="8"/>
        <rFont val="Verdana"/>
        <family val="2"/>
      </rPr>
      <t>N</t>
    </r>
    <r>
      <rPr>
        <sz val="8"/>
        <rFont val="Verdana"/>
        <family val="2"/>
      </rPr>
      <t xml:space="preserve">   =</t>
    </r>
  </si>
  <si>
    <t>PV net benefits</t>
  </si>
  <si>
    <t>=</t>
  </si>
  <si>
    <r>
      <t xml:space="preserve">W </t>
    </r>
    <r>
      <rPr>
        <sz val="8"/>
        <rFont val="Verdana"/>
        <family val="2"/>
      </rPr>
      <t xml:space="preserve">+ </t>
    </r>
    <r>
      <rPr>
        <b/>
        <sz val="8"/>
        <rFont val="Verdana"/>
        <family val="2"/>
      </rPr>
      <t xml:space="preserve">X </t>
    </r>
    <r>
      <rPr>
        <sz val="8"/>
        <rFont val="Verdana"/>
        <family val="2"/>
      </rPr>
      <t xml:space="preserve">+ </t>
    </r>
    <r>
      <rPr>
        <b/>
        <sz val="8"/>
        <rFont val="Verdana"/>
        <family val="2"/>
      </rPr>
      <t>Y</t>
    </r>
    <r>
      <rPr>
        <sz val="8"/>
        <rFont val="Verdana"/>
        <family val="2"/>
      </rPr>
      <t xml:space="preserve"> </t>
    </r>
  </si>
  <si>
    <t>PV economic costs</t>
  </si>
  <si>
    <t>B - Z</t>
  </si>
  <si>
    <r>
      <t>BCR</t>
    </r>
    <r>
      <rPr>
        <vertAlign val="subscript"/>
        <sz val="8"/>
        <rFont val="Verdana"/>
        <family val="2"/>
      </rPr>
      <t>G</t>
    </r>
    <r>
      <rPr>
        <sz val="8"/>
        <rFont val="Verdana"/>
        <family val="2"/>
      </rPr>
      <t xml:space="preserve">   =</t>
    </r>
  </si>
  <si>
    <t xml:space="preserve">W + X + Y </t>
  </si>
  <si>
    <t>PV costs to government</t>
  </si>
  <si>
    <r>
      <t>A</t>
    </r>
    <r>
      <rPr>
        <sz val="8"/>
        <rFont val="Verdana"/>
        <family val="2"/>
      </rPr>
      <t xml:space="preserve"> - </t>
    </r>
    <r>
      <rPr>
        <b/>
        <sz val="8"/>
        <rFont val="Verdana"/>
        <family val="2"/>
      </rPr>
      <t>Z</t>
    </r>
  </si>
  <si>
    <t>2025/26</t>
  </si>
  <si>
    <t>2026/27</t>
  </si>
  <si>
    <t>2027/28</t>
  </si>
  <si>
    <t>2028/29</t>
  </si>
  <si>
    <t>2029/30</t>
  </si>
  <si>
    <t>2030/31</t>
  </si>
  <si>
    <t>2031/32</t>
  </si>
  <si>
    <t>2032/33</t>
  </si>
  <si>
    <t>2033/34</t>
  </si>
  <si>
    <t>2034/35</t>
  </si>
  <si>
    <t>2035/36</t>
  </si>
  <si>
    <t>2036/37</t>
  </si>
  <si>
    <t>2037/38</t>
  </si>
  <si>
    <t>2038/39</t>
  </si>
  <si>
    <t>2039/40</t>
  </si>
  <si>
    <t>Worksheet 2 - Service provider costs</t>
  </si>
  <si>
    <t>Worksheet 2 is used to calculate the service provider costs from the freight transport service activities:</t>
  </si>
  <si>
    <t xml:space="preserve">Year
</t>
  </si>
  <si>
    <t>Capital cost 
(1)</t>
  </si>
  <si>
    <t>O&amp;M cost 
(2)</t>
  </si>
  <si>
    <t>SPPWF
(3)</t>
  </si>
  <si>
    <t>PV of costs
(4) = [(1)+ (2)] x (3)</t>
  </si>
  <si>
    <r>
      <t xml:space="preserve">Transfer the PV of service provider costs </t>
    </r>
    <r>
      <rPr>
        <b/>
        <sz val="8"/>
        <rFont val="Verdana"/>
        <family val="2"/>
      </rPr>
      <t>B</t>
    </r>
    <r>
      <rPr>
        <sz val="8"/>
        <rFont val="Verdana"/>
        <family val="2"/>
      </rPr>
      <t xml:space="preserve">, to </t>
    </r>
    <r>
      <rPr>
        <b/>
        <sz val="8"/>
        <rFont val="Verdana"/>
        <family val="2"/>
      </rPr>
      <t>B</t>
    </r>
    <r>
      <rPr>
        <sz val="8"/>
        <rFont val="Verdana"/>
        <family val="2"/>
      </rPr>
      <t xml:space="preserve"> in worksheet 1.</t>
    </r>
  </si>
  <si>
    <t>Worksheet 3 - Funding gap analysis</t>
  </si>
  <si>
    <r>
      <t>Worksheet 3 is used to determine whether or not the activity is commercially viable</t>
    </r>
    <r>
      <rPr>
        <sz val="8"/>
        <rFont val="Verdana"/>
        <family val="2"/>
      </rPr>
      <t>. Goal seek is used in this worksheet, but in order for it to perform correctly, equations from the instructions below need to be entered into the spreadsheet, linking the specified cells as opposed to using an external calculator.</t>
    </r>
  </si>
  <si>
    <t>Service provider rate of return per annum</t>
  </si>
  <si>
    <t>Existing rail/sea user charge ($/tonne)</t>
  </si>
  <si>
    <t>Existing freight transported per year (tonne)</t>
  </si>
  <si>
    <t>Existing rail/sea freight distance</t>
  </si>
  <si>
    <t>Existing percentage freight transported growth (over last five years)</t>
  </si>
  <si>
    <t>Proposed average rail/sea user charge ($/tonne)</t>
  </si>
  <si>
    <t>Freight transported per year after improvement to service (tonne)</t>
  </si>
  <si>
    <t>Proposed rail/sea freight distance</t>
  </si>
  <si>
    <t>Estimated freight transported growth rate (%/annum)</t>
  </si>
  <si>
    <t xml:space="preserve">Year
</t>
  </si>
  <si>
    <t>Capital 
cost 
(10)</t>
  </si>
  <si>
    <t>O &amp; M 
cost 
(11)</t>
  </si>
  <si>
    <t>Additional revenue from other sources</t>
  </si>
  <si>
    <t>Revenue 
(12)</t>
  </si>
  <si>
    <t>Funding 
gap 
(13)</t>
  </si>
  <si>
    <t>Annual total (14) = 
[(12)+(13)] - [(10)+(11)]</t>
  </si>
  <si>
    <t>SPPWF 
(15)</t>
  </si>
  <si>
    <t>NET PV 
(16) = (14) x (15)</t>
  </si>
  <si>
    <t>PV funding gap
 (17) = (13)x(15)</t>
  </si>
  <si>
    <t>Sum of net PV</t>
  </si>
  <si>
    <r>
      <t xml:space="preserve">= sum of column </t>
    </r>
    <r>
      <rPr>
        <b/>
        <sz val="8"/>
        <rFont val="Verdana"/>
        <family val="2"/>
      </rPr>
      <t>(16)</t>
    </r>
    <r>
      <rPr>
        <sz val="8"/>
        <rFont val="Verdana"/>
        <family val="2"/>
      </rPr>
      <t xml:space="preserve"> = $</t>
    </r>
  </si>
  <si>
    <r>
      <t xml:space="preserve">&lt;--When using goal seek (Tools&gt;Goal Seek </t>
    </r>
    <r>
      <rPr>
        <b/>
        <sz val="8"/>
        <rFont val="Verdana"/>
        <family val="2"/>
      </rPr>
      <t xml:space="preserve">or </t>
    </r>
    <r>
      <rPr>
        <sz val="8"/>
        <rFont val="Verdana"/>
        <family val="2"/>
      </rPr>
      <t>Data&gt;What-If Analysis&gt;Goal Seek), select this cell (L59) and set it to equal 0, by changing the first value in column 13 (column H - H18)</t>
    </r>
  </si>
  <si>
    <t>Total funding gap</t>
  </si>
  <si>
    <r>
      <t xml:space="preserve">= sum of column </t>
    </r>
    <r>
      <rPr>
        <b/>
        <sz val="8"/>
        <rFont val="Verdana"/>
        <family val="2"/>
      </rPr>
      <t>(13)</t>
    </r>
    <r>
      <rPr>
        <sz val="8"/>
        <rFont val="Verdana"/>
        <family val="2"/>
      </rPr>
      <t xml:space="preserve"> = $</t>
    </r>
  </si>
  <si>
    <t>PV funding gap</t>
  </si>
  <si>
    <r>
      <t xml:space="preserve">= sum of column </t>
    </r>
    <r>
      <rPr>
        <b/>
        <sz val="8"/>
        <rFont val="Verdana"/>
        <family val="2"/>
      </rPr>
      <t>(17)</t>
    </r>
    <r>
      <rPr>
        <sz val="8"/>
        <rFont val="Verdana"/>
        <family val="2"/>
      </rPr>
      <t xml:space="preserve"> = $</t>
    </r>
  </si>
  <si>
    <t>Funding assistance</t>
  </si>
  <si>
    <t>Subsidy 
(21)</t>
  </si>
  <si>
    <t>SPPWF 
(22)</t>
  </si>
  <si>
    <t>PV subsidy 
(23) = (21) x (22)</t>
  </si>
  <si>
    <t>6 -</t>
  </si>
  <si>
    <r>
      <t xml:space="preserve">Transfer the PV of the funding assistance </t>
    </r>
    <r>
      <rPr>
        <b/>
        <sz val="8"/>
        <rFont val="Verdana"/>
        <family val="2"/>
      </rPr>
      <t>A</t>
    </r>
    <r>
      <rPr>
        <sz val="8"/>
        <rFont val="Verdana"/>
        <family val="2"/>
      </rPr>
      <t xml:space="preserve">, to </t>
    </r>
    <r>
      <rPr>
        <b/>
        <sz val="8"/>
        <rFont val="Verdana"/>
        <family val="2"/>
      </rPr>
      <t>A</t>
    </r>
    <r>
      <rPr>
        <sz val="8"/>
        <rFont val="Verdana"/>
        <family val="2"/>
      </rPr>
      <t xml:space="preserve"> in worksheet 1.</t>
    </r>
  </si>
  <si>
    <t>Worksheet 4 - Freight service user benefit</t>
  </si>
  <si>
    <t>Worksheet 4 is used to determine the benefit to freight service users of proposed rail or sea freight services – either for a new service or for improvements to an existing service.</t>
  </si>
  <si>
    <t>Is this a New or Existing service</t>
  </si>
  <si>
    <t>Existing</t>
  </si>
  <si>
    <t>Service provider user benefit for a new rail/sea freight service</t>
  </si>
  <si>
    <t>Freight removed from roads per year – years 2+ (tonnes)</t>
  </si>
  <si>
    <t>Average road transport freight rate ($ / tonne / km)</t>
  </si>
  <si>
    <t>Proposed average rail/sea freight rate  ($ / tonne / km)</t>
  </si>
  <si>
    <t>Net road length (km)</t>
  </si>
  <si>
    <t>Rail/sea distance (km)</t>
  </si>
  <si>
    <t>Rail/sea component of user cost ($)</t>
  </si>
  <si>
    <t>Net road transport user cost ($)</t>
  </si>
  <si>
    <t>Re-handling ($)</t>
  </si>
  <si>
    <t>Annual net service user benefit = $</t>
  </si>
  <si>
    <t>(a)</t>
  </si>
  <si>
    <t>Service user benefit for improvements to existing rail/sea freight service</t>
  </si>
  <si>
    <t>Existing freight transported per year (tonnes)</t>
  </si>
  <si>
    <t>Additional freight transported per year after improvement to service – years 2+ (tonnes)</t>
  </si>
  <si>
    <t>Existing average rail/sea freight rate ($ / tonne / km)</t>
  </si>
  <si>
    <t>Proposed new average rail/sea freight rate  ($ / tonne / km)</t>
  </si>
  <si>
    <t>Rail/sea distance  (km)</t>
  </si>
  <si>
    <t>Annual net benefits for existing users ($)</t>
  </si>
  <si>
    <t>Annual net benefits for new users  ($)</t>
  </si>
  <si>
    <t>Re-handling cost for rail/sea ($)</t>
  </si>
  <si>
    <t>Total annual net service user benefits = $</t>
  </si>
  <si>
    <t>(b)</t>
  </si>
  <si>
    <t>Present value of net service user benefit</t>
  </si>
  <si>
    <t>Discount factor (DF)</t>
  </si>
  <si>
    <r>
      <t xml:space="preserve">PV of net service user benefit = </t>
    </r>
    <r>
      <rPr>
        <b/>
        <sz val="8"/>
        <rFont val="Verdana"/>
        <family val="2"/>
      </rPr>
      <t>(a)</t>
    </r>
    <r>
      <rPr>
        <sz val="8"/>
        <rFont val="Verdana"/>
        <family val="2"/>
      </rPr>
      <t xml:space="preserve"> or </t>
    </r>
    <r>
      <rPr>
        <b/>
        <sz val="8"/>
        <rFont val="Verdana"/>
        <family val="2"/>
      </rPr>
      <t>(b)</t>
    </r>
    <r>
      <rPr>
        <sz val="8"/>
        <rFont val="Verdana"/>
        <family val="2"/>
      </rPr>
      <t xml:space="preserve"> × DF = $</t>
    </r>
  </si>
  <si>
    <t>C</t>
  </si>
  <si>
    <r>
      <t xml:space="preserve">Transfer the PV of the net user benefit </t>
    </r>
    <r>
      <rPr>
        <b/>
        <sz val="8"/>
        <rFont val="Verdana"/>
        <family val="2"/>
      </rPr>
      <t>C</t>
    </r>
    <r>
      <rPr>
        <sz val="8"/>
        <rFont val="Verdana"/>
        <family val="2"/>
      </rPr>
      <t xml:space="preserve">, to </t>
    </r>
    <r>
      <rPr>
        <b/>
        <sz val="8"/>
        <rFont val="Verdana"/>
        <family val="2"/>
      </rPr>
      <t>C</t>
    </r>
    <r>
      <rPr>
        <sz val="8"/>
        <rFont val="Verdana"/>
        <family val="2"/>
      </rPr>
      <t xml:space="preserve"> on worksheet 1.</t>
    </r>
  </si>
  <si>
    <t>New</t>
  </si>
  <si>
    <t>Worksheet 5 - Net cost savings to government</t>
  </si>
  <si>
    <t>Worksheet 5 is used for calculating the net government cost savings (road maintenance and renewal savings – road user charges (RUC) forgone) associated with the freight transport service proposal.</t>
  </si>
  <si>
    <t>Road maintenance and renewal cost savings</t>
  </si>
  <si>
    <t>Name of road section</t>
  </si>
  <si>
    <t>Type of road*</t>
  </si>
  <si>
    <t>$/EDA/
km 
(table SP8.2)</t>
  </si>
  <si>
    <t>Length (km)</t>
  </si>
  <si>
    <t>Type of HCV
(table SP8.1)**</t>
  </si>
  <si>
    <t>EDA of HCV/yr (table SP8.1)**</t>
  </si>
  <si>
    <t>No of HCV/yr</t>
  </si>
  <si>
    <t>Total EDA/km</t>
  </si>
  <si>
    <t>Maintenance cost saving per section</t>
  </si>
  <si>
    <r>
      <rPr>
        <b/>
        <sz val="8"/>
        <rFont val="Verdana"/>
        <family val="2"/>
      </rPr>
      <t>Caveat on using the table data.</t>
    </r>
    <r>
      <rPr>
        <sz val="8"/>
        <rFont val="Verdana"/>
        <family val="2"/>
      </rPr>
      <t xml:space="preserve">
Where the values in Tables SP8.1 and SP8.2 do not accurately represent local conditions, provide additional information that shows what values have been used and whether these have been calibrated to local conditions.</t>
    </r>
  </si>
  <si>
    <t xml:space="preserve">(c) </t>
  </si>
  <si>
    <t>(d)</t>
  </si>
  <si>
    <r>
      <t xml:space="preserve">(e) = (c) </t>
    </r>
    <r>
      <rPr>
        <sz val="8"/>
        <color indexed="9"/>
        <rFont val="Verdana"/>
        <family val="2"/>
      </rPr>
      <t>x</t>
    </r>
    <r>
      <rPr>
        <b/>
        <sz val="8"/>
        <color indexed="9"/>
        <rFont val="Verdana"/>
        <family val="2"/>
      </rPr>
      <t xml:space="preserve"> (d)</t>
    </r>
  </si>
  <si>
    <r>
      <t>(a)</t>
    </r>
    <r>
      <rPr>
        <sz val="8"/>
        <color indexed="9"/>
        <rFont val="Verdana"/>
        <family val="2"/>
      </rPr>
      <t xml:space="preserve"> x </t>
    </r>
    <r>
      <rPr>
        <b/>
        <sz val="8"/>
        <color indexed="9"/>
        <rFont val="Verdana"/>
        <family val="2"/>
      </rPr>
      <t>(b)</t>
    </r>
    <r>
      <rPr>
        <sz val="8"/>
        <color indexed="9"/>
        <rFont val="Verdana"/>
        <family val="2"/>
      </rPr>
      <t xml:space="preserve"> x 
</t>
    </r>
    <r>
      <rPr>
        <b/>
        <sz val="8"/>
        <color indexed="9"/>
        <rFont val="Verdana"/>
        <family val="2"/>
      </rPr>
      <t>(e)</t>
    </r>
  </si>
  <si>
    <t>Table SP8.1: Heavy vehicle types and EDA equivalents</t>
  </si>
  <si>
    <t>Vehicle type</t>
  </si>
  <si>
    <t>EDA</t>
  </si>
  <si>
    <t>Laden trip</t>
  </si>
  <si>
    <t>Unladen</t>
  </si>
  <si>
    <t>Return trip</t>
  </si>
  <si>
    <t>HCVIIa – up to 18 tonnes payload, six wheel truck, three axle trailer</t>
  </si>
  <si>
    <t>HCVIIb – over 18 and up to 23 tonnes payload, eight wheel truck, two axle trailer</t>
  </si>
  <si>
    <t>Total road maintenance and renewal cost savings per year =</t>
  </si>
  <si>
    <t>(f)</t>
  </si>
  <si>
    <t>HCVIIc – over 23 and up to 28 tonnes payload, (forestry)</t>
  </si>
  <si>
    <t>*(LD = local designed pavements; LU = local undesigned pavements; SH = state highway)</t>
  </si>
  <si>
    <r>
      <t xml:space="preserve">If the HCV traffic moves freight from its origin (freight source) to destination (distribution point) and returns empty to the origin, then use the return trip EDA. If the HCV traffic carries a load on its return trip and the freight transport activity will also carry the return load, then double the laden trip value. 
</t>
    </r>
    <r>
      <rPr>
        <b/>
        <sz val="8"/>
        <rFont val="Verdana"/>
        <family val="2"/>
      </rPr>
      <t>Note:</t>
    </r>
    <r>
      <rPr>
        <sz val="8"/>
        <rFont val="Verdana"/>
        <family val="2"/>
      </rPr>
      <t xml:space="preserve"> The evaluator will need to assess the appropriate RUC for the vehicles in question.</t>
    </r>
  </si>
  <si>
    <t xml:space="preserve">** If there is more than one type of HCV, then record each type on a separate line. Continue on a separate page if necessary.
</t>
  </si>
  <si>
    <t>Road user charges forgone</t>
  </si>
  <si>
    <t>Average licensed weight of HCVs used</t>
  </si>
  <si>
    <t>Road user charge (per 1000km)</t>
  </si>
  <si>
    <t>(g)</t>
  </si>
  <si>
    <t xml:space="preserve">Total vehicle kilometres removed from the road per annum (km) </t>
  </si>
  <si>
    <t>(h)</t>
  </si>
  <si>
    <t>= change in number of road trips per annum x km per trip =</t>
  </si>
  <si>
    <t>Road type</t>
  </si>
  <si>
    <t>EDA cost</t>
  </si>
  <si>
    <r>
      <t xml:space="preserve">Road user charges forgone (per annum) = </t>
    </r>
    <r>
      <rPr>
        <b/>
        <sz val="8"/>
        <rFont val="Verdana"/>
        <family val="2"/>
      </rPr>
      <t>(g)</t>
    </r>
    <r>
      <rPr>
        <sz val="8"/>
        <rFont val="Verdana"/>
        <family val="2"/>
      </rPr>
      <t xml:space="preserve"> x </t>
    </r>
    <r>
      <rPr>
        <b/>
        <sz val="8"/>
        <rFont val="Verdana"/>
        <family val="2"/>
      </rPr>
      <t>(h)</t>
    </r>
    <r>
      <rPr>
        <sz val="8"/>
        <rFont val="Verdana"/>
        <family val="2"/>
      </rPr>
      <t xml:space="preserve"> / 1000 = </t>
    </r>
  </si>
  <si>
    <t>(i)</t>
  </si>
  <si>
    <t>Local road, designed pavement (LD)</t>
  </si>
  <si>
    <t>Local road, undesigned pavement (LU)*</t>
  </si>
  <si>
    <t>PV of net cost savings to government</t>
  </si>
  <si>
    <t>State highway (SH)</t>
  </si>
  <si>
    <r>
      <t xml:space="preserve">Total = [maintenance and renewal cost savings  </t>
    </r>
    <r>
      <rPr>
        <b/>
        <sz val="8"/>
        <rFont val="Verdana"/>
        <family val="2"/>
      </rPr>
      <t xml:space="preserve">(f) </t>
    </r>
    <r>
      <rPr>
        <sz val="8"/>
        <rFont val="Verdana"/>
        <family val="2"/>
      </rPr>
      <t xml:space="preserve">- RUC </t>
    </r>
    <r>
      <rPr>
        <b/>
        <sz val="8"/>
        <rFont val="Verdana"/>
        <family val="2"/>
      </rPr>
      <t>(i)</t>
    </r>
    <r>
      <rPr>
        <sz val="8"/>
        <rFont val="Verdana"/>
        <family val="2"/>
      </rPr>
      <t>] x DF (from the end of year 1 to the end of the analysis period of up to 40 years)</t>
    </r>
  </si>
  <si>
    <t>* Local road undesigned pavement refers to roads that were previously unsealed and were sealed by simply adding more aggregate and then a seal coat. The value of the $/EDA/km for local road designed requires judgement on the part of the local authority and the evaluator to assess the EDA value</t>
  </si>
  <si>
    <r>
      <t>Total = [</t>
    </r>
    <r>
      <rPr>
        <b/>
        <sz val="8"/>
        <rFont val="Verdana"/>
        <family val="2"/>
      </rPr>
      <t>(f) - (i)</t>
    </r>
    <r>
      <rPr>
        <sz val="8"/>
        <rFont val="Verdana"/>
        <family val="2"/>
      </rPr>
      <t xml:space="preserve">] x DF = </t>
    </r>
  </si>
  <si>
    <t>(DF)</t>
  </si>
  <si>
    <t xml:space="preserve"> = $</t>
  </si>
  <si>
    <t>F</t>
  </si>
  <si>
    <r>
      <t xml:space="preserve">Enter the PV of the net cost savings to government </t>
    </r>
    <r>
      <rPr>
        <b/>
        <sz val="8"/>
        <rFont val="Verdana"/>
        <family val="2"/>
      </rPr>
      <t>F</t>
    </r>
    <r>
      <rPr>
        <sz val="8"/>
        <rFont val="Verdana"/>
        <family val="2"/>
      </rPr>
      <t xml:space="preserve">, to </t>
    </r>
    <r>
      <rPr>
        <b/>
        <sz val="8"/>
        <rFont val="Verdana"/>
        <family val="2"/>
      </rPr>
      <t>F</t>
    </r>
    <r>
      <rPr>
        <sz val="8"/>
        <rFont val="Verdana"/>
        <family val="2"/>
      </rPr>
      <t xml:space="preserve"> worksheet 1.</t>
    </r>
  </si>
  <si>
    <t>Worksheet 6 - Road traffic reduction benefits</t>
  </si>
  <si>
    <t>The calculation of crash cost savings for the freight transport service is based on crash rate analysis. The analysis assumes that the road network from which the freight transport service activity removes traffic is primarily rural, with a minimal number of intersections. If the road freight traffic would spend a significant amount of time traversing urban areas, the evaluator should use the procedures described in the MBCM.</t>
  </si>
  <si>
    <t>Total crash cost savings</t>
  </si>
  <si>
    <t>Terrain type</t>
  </si>
  <si>
    <t>Coefficient</t>
  </si>
  <si>
    <t>No of HCV removed/yr</t>
  </si>
  <si>
    <t>Exposure (100 million vehicle km/yr)</t>
  </si>
  <si>
    <t>Predicted injury crashes/yr</t>
  </si>
  <si>
    <t>(L, R or M)</t>
  </si>
  <si>
    <r>
      <t>(b</t>
    </r>
    <r>
      <rPr>
        <b/>
        <vertAlign val="subscript"/>
        <sz val="8"/>
        <color indexed="9"/>
        <rFont val="Verdana"/>
        <family val="2"/>
      </rPr>
      <t>0</t>
    </r>
    <r>
      <rPr>
        <b/>
        <sz val="8"/>
        <color indexed="9"/>
        <rFont val="Verdana"/>
        <family val="2"/>
      </rPr>
      <t>)</t>
    </r>
  </si>
  <si>
    <r>
      <t>(c) = [(a) x (b)]/10</t>
    </r>
    <r>
      <rPr>
        <b/>
        <vertAlign val="superscript"/>
        <sz val="8"/>
        <color indexed="9"/>
        <rFont val="Verdana"/>
        <family val="2"/>
      </rPr>
      <t>8</t>
    </r>
  </si>
  <si>
    <r>
      <t>A</t>
    </r>
    <r>
      <rPr>
        <b/>
        <vertAlign val="subscript"/>
        <sz val="8"/>
        <color indexed="9"/>
        <rFont val="Verdana"/>
        <family val="2"/>
      </rPr>
      <t>T</t>
    </r>
    <r>
      <rPr>
        <b/>
        <sz val="8"/>
        <color indexed="9"/>
        <rFont val="Verdana"/>
        <family val="2"/>
      </rPr>
      <t xml:space="preserve"> = b</t>
    </r>
    <r>
      <rPr>
        <b/>
        <vertAlign val="subscript"/>
        <sz val="8"/>
        <color indexed="9"/>
        <rFont val="Verdana"/>
        <family val="2"/>
      </rPr>
      <t>0</t>
    </r>
    <r>
      <rPr>
        <b/>
        <sz val="8"/>
        <color indexed="9"/>
        <rFont val="Verdana"/>
        <family val="2"/>
      </rPr>
      <t xml:space="preserve"> x (c)</t>
    </r>
  </si>
  <si>
    <r>
      <t>Total predicted injury crashes per year for affected corridor (sum of A</t>
    </r>
    <r>
      <rPr>
        <vertAlign val="subscript"/>
        <sz val="8"/>
        <rFont val="Verdana"/>
        <family val="2"/>
      </rPr>
      <t>T</t>
    </r>
    <r>
      <rPr>
        <sz val="8"/>
        <rFont val="Verdana"/>
        <family val="2"/>
      </rPr>
      <t xml:space="preserve"> values for each section)                       </t>
    </r>
  </si>
  <si>
    <t>Cost per predicted injury crash (Table SP8.4)</t>
  </si>
  <si>
    <t>(e)</t>
  </si>
  <si>
    <r>
      <t>Crash cost savings per year</t>
    </r>
    <r>
      <rPr>
        <b/>
        <sz val="8"/>
        <rFont val="Verdana"/>
        <family val="2"/>
      </rPr>
      <t xml:space="preserve">  = (d) </t>
    </r>
    <r>
      <rPr>
        <sz val="8"/>
        <rFont val="Verdana"/>
        <family val="2"/>
      </rPr>
      <t>x</t>
    </r>
    <r>
      <rPr>
        <b/>
        <sz val="8"/>
        <rFont val="Verdana"/>
        <family val="2"/>
      </rPr>
      <t xml:space="preserve"> (e)</t>
    </r>
  </si>
  <si>
    <t>Present value of crash cost savings</t>
  </si>
  <si>
    <t>= (f) x DF</t>
  </si>
  <si>
    <t>D</t>
  </si>
  <si>
    <r>
      <t xml:space="preserve">Transfer the present value of the crash cost savings </t>
    </r>
    <r>
      <rPr>
        <b/>
        <sz val="8"/>
        <rFont val="Verdana"/>
        <family val="2"/>
      </rPr>
      <t>D</t>
    </r>
    <r>
      <rPr>
        <sz val="8"/>
        <rFont val="Verdana"/>
        <family val="2"/>
      </rPr>
      <t xml:space="preserve">, to </t>
    </r>
    <r>
      <rPr>
        <b/>
        <sz val="8"/>
        <rFont val="Verdana"/>
        <family val="2"/>
      </rPr>
      <t>D</t>
    </r>
    <r>
      <rPr>
        <sz val="8"/>
        <rFont val="Verdana"/>
        <family val="2"/>
      </rPr>
      <t xml:space="preserve"> in worksheets 1 and 7.</t>
    </r>
  </si>
  <si>
    <r>
      <t>CO</t>
    </r>
    <r>
      <rPr>
        <vertAlign val="subscript"/>
        <sz val="8"/>
        <rFont val="Verdana"/>
        <family val="2"/>
      </rPr>
      <t>2</t>
    </r>
    <r>
      <rPr>
        <sz val="8"/>
        <rFont val="Verdana"/>
        <family val="2"/>
      </rPr>
      <t>-e reduction benefit</t>
    </r>
  </si>
  <si>
    <t>VEPM 6.3</t>
  </si>
  <si>
    <t>CO2-e g/km average 2023-2030</t>
  </si>
  <si>
    <t>CO2-e t/km average 2023-2031</t>
  </si>
  <si>
    <r>
      <t xml:space="preserve">Total annual HCV exposure (km) = sum of column </t>
    </r>
    <r>
      <rPr>
        <b/>
        <sz val="8"/>
        <rFont val="Verdana"/>
        <family val="2"/>
      </rPr>
      <t>(h)</t>
    </r>
    <r>
      <rPr>
        <sz val="8"/>
        <rFont val="Verdana"/>
        <family val="2"/>
      </rPr>
      <t xml:space="preserve"> from 1 above</t>
    </r>
  </si>
  <si>
    <t xml:space="preserve">HCV Rigid 10-20t </t>
  </si>
  <si>
    <r>
      <t>CO</t>
    </r>
    <r>
      <rPr>
        <vertAlign val="subscript"/>
        <sz val="8"/>
        <rFont val="Verdana"/>
        <family val="2"/>
      </rPr>
      <t>2  -</t>
    </r>
    <r>
      <rPr>
        <sz val="8"/>
        <rFont val="Verdana"/>
        <family val="2"/>
      </rPr>
      <t>e reduction benefit per year</t>
    </r>
  </si>
  <si>
    <r>
      <t xml:space="preserve"> = </t>
    </r>
    <r>
      <rPr>
        <b/>
        <sz val="8"/>
        <rFont val="Verdana"/>
        <family val="2"/>
      </rPr>
      <t>(g)</t>
    </r>
    <r>
      <rPr>
        <sz val="8"/>
        <rFont val="Verdana"/>
        <family val="2"/>
      </rPr>
      <t xml:space="preserve"> x average HCV CO2-e factor (0.0006) x median shadow price of carbon ($/t)</t>
    </r>
  </si>
  <si>
    <t>Present value of CO2 reduction benefit</t>
  </si>
  <si>
    <r>
      <t xml:space="preserve">= </t>
    </r>
    <r>
      <rPr>
        <b/>
        <sz val="8"/>
        <rFont val="Verdana"/>
        <family val="2"/>
      </rPr>
      <t>(h)</t>
    </r>
    <r>
      <rPr>
        <sz val="8"/>
        <rFont val="Verdana"/>
        <family val="2"/>
      </rPr>
      <t xml:space="preserve"> x DF</t>
    </r>
  </si>
  <si>
    <t>E</t>
  </si>
  <si>
    <r>
      <t>Transfer the PV of the CO</t>
    </r>
    <r>
      <rPr>
        <vertAlign val="subscript"/>
        <sz val="8"/>
        <rFont val="Verdana"/>
        <family val="2"/>
      </rPr>
      <t>2</t>
    </r>
    <r>
      <rPr>
        <sz val="8"/>
        <rFont val="Verdana"/>
        <family val="2"/>
      </rPr>
      <t xml:space="preserve"> reduction benefit </t>
    </r>
    <r>
      <rPr>
        <b/>
        <sz val="8"/>
        <rFont val="Verdana"/>
        <family val="2"/>
      </rPr>
      <t>E</t>
    </r>
    <r>
      <rPr>
        <sz val="8"/>
        <rFont val="Verdana"/>
        <family val="2"/>
      </rPr>
      <t xml:space="preserve">, to </t>
    </r>
    <r>
      <rPr>
        <b/>
        <sz val="8"/>
        <rFont val="Verdana"/>
        <family val="2"/>
      </rPr>
      <t>E</t>
    </r>
    <r>
      <rPr>
        <sz val="8"/>
        <rFont val="Verdana"/>
        <family val="2"/>
      </rPr>
      <t xml:space="preserve"> on worksheet 1</t>
    </r>
  </si>
  <si>
    <r>
      <t xml:space="preserve">Caveat on using table data
</t>
    </r>
    <r>
      <rPr>
        <sz val="8"/>
        <rFont val="Verdana"/>
        <family val="2"/>
      </rPr>
      <t>Where the values in Tables SP8.3 and SP8.4 below do not accurately represent local conditions, provide additional information showing the values that have been used and whether these have been calibrated to local conditions.</t>
    </r>
  </si>
  <si>
    <r>
      <t>Table SP8.3 Rural mid-block equation coefficients (b</t>
    </r>
    <r>
      <rPr>
        <b/>
        <vertAlign val="subscript"/>
        <sz val="8"/>
        <rFont val="Verdana"/>
        <family val="2"/>
      </rPr>
      <t>0</t>
    </r>
    <r>
      <rPr>
        <b/>
        <sz val="8"/>
        <rFont val="Verdana"/>
        <family val="2"/>
      </rPr>
      <t>) for heavy vehicle classes</t>
    </r>
  </si>
  <si>
    <t>Annual average daily traffic (AADT)</t>
  </si>
  <si>
    <r>
      <t>Coefficients b</t>
    </r>
    <r>
      <rPr>
        <b/>
        <vertAlign val="subscript"/>
        <sz val="8"/>
        <color indexed="9"/>
        <rFont val="Verdana"/>
        <family val="2"/>
      </rPr>
      <t>0</t>
    </r>
    <r>
      <rPr>
        <b/>
        <sz val="8"/>
        <color indexed="9"/>
        <rFont val="Verdana"/>
        <family val="2"/>
      </rPr>
      <t xml:space="preserve"> by terrain type</t>
    </r>
    <r>
      <rPr>
        <b/>
        <vertAlign val="superscript"/>
        <sz val="8"/>
        <color indexed="9"/>
        <rFont val="Verdana"/>
        <family val="2"/>
      </rPr>
      <t>1</t>
    </r>
  </si>
  <si>
    <t>Level terrain (0 to 3%)</t>
  </si>
  <si>
    <t>Rolling terrain (3 to 6%)</t>
  </si>
  <si>
    <t>Mountainous terrain (&gt;6%)</t>
  </si>
  <si>
    <t>≤4,000</t>
  </si>
  <si>
    <t>&gt;4,000</t>
  </si>
  <si>
    <r>
      <t>1</t>
    </r>
    <r>
      <rPr>
        <sz val="8"/>
        <rFont val="Verdana"/>
        <family val="2"/>
      </rPr>
      <t>The terrain type can be selected by route gradient. The gradient ranges shown should generally be maintained throughout the mid-blocks. Sections of the road that are less steep can occur in rolling or mountainous sections for short lengths. Provided that the lower gradient length is followed by another rolling or mountainous gradient, then the entire section can be classified as rolling or mountainous.</t>
    </r>
  </si>
  <si>
    <t>Speed limit and location</t>
  </si>
  <si>
    <t>Crash Cost</t>
  </si>
  <si>
    <t>Worksheet 7 - BCR and incremental analysis</t>
  </si>
  <si>
    <t>Time zero</t>
  </si>
  <si>
    <t>Base date</t>
  </si>
  <si>
    <t>BCR calculations</t>
  </si>
  <si>
    <t>Do-minimum</t>
  </si>
  <si>
    <t>Option A</t>
  </si>
  <si>
    <t>Option B</t>
  </si>
  <si>
    <t>Option C</t>
  </si>
  <si>
    <t>Option D</t>
  </si>
  <si>
    <t>Benefits</t>
  </si>
  <si>
    <r>
      <t xml:space="preserve">PV crash cost savings </t>
    </r>
    <r>
      <rPr>
        <b/>
        <sz val="8"/>
        <color indexed="8"/>
        <rFont val="Verdana"/>
        <family val="2"/>
      </rPr>
      <t>(X)</t>
    </r>
  </si>
  <si>
    <r>
      <t>PV CO</t>
    </r>
    <r>
      <rPr>
        <vertAlign val="subscript"/>
        <sz val="8"/>
        <color indexed="8"/>
        <rFont val="Verdana"/>
        <family val="2"/>
      </rPr>
      <t>2</t>
    </r>
    <r>
      <rPr>
        <sz val="8"/>
        <color indexed="8"/>
        <rFont val="Verdana"/>
        <family val="2"/>
      </rPr>
      <t xml:space="preserve"> reduction benefit </t>
    </r>
    <r>
      <rPr>
        <b/>
        <sz val="8"/>
        <color indexed="8"/>
        <rFont val="Verdana"/>
        <family val="2"/>
      </rPr>
      <t>(Y)</t>
    </r>
  </si>
  <si>
    <r>
      <t xml:space="preserve">Net user benefit </t>
    </r>
    <r>
      <rPr>
        <b/>
        <sz val="8"/>
        <color indexed="8"/>
        <rFont val="Verdana"/>
        <family val="2"/>
      </rPr>
      <t>(W)</t>
    </r>
  </si>
  <si>
    <r>
      <t xml:space="preserve">PV total benefits </t>
    </r>
    <r>
      <rPr>
        <b/>
        <sz val="8"/>
        <color indexed="8"/>
        <rFont val="Verdana"/>
        <family val="2"/>
      </rPr>
      <t>(W+ X + Y)</t>
    </r>
  </si>
  <si>
    <r>
      <t xml:space="preserve">PV of funding assistance (options) </t>
    </r>
    <r>
      <rPr>
        <b/>
        <sz val="8"/>
        <color indexed="8"/>
        <rFont val="Verdana"/>
        <family val="2"/>
      </rPr>
      <t>(A)</t>
    </r>
  </si>
  <si>
    <r>
      <t xml:space="preserve">PV net cost savings to government (options) </t>
    </r>
    <r>
      <rPr>
        <b/>
        <sz val="8"/>
        <color indexed="8"/>
        <rFont val="Verdana"/>
        <family val="2"/>
      </rPr>
      <t>(Z)</t>
    </r>
  </si>
  <si>
    <r>
      <t xml:space="preserve">PV total cost to government (funding assistance - net cost savings to government) </t>
    </r>
    <r>
      <rPr>
        <b/>
        <sz val="8"/>
        <color indexed="8"/>
        <rFont val="Verdana"/>
        <family val="2"/>
      </rPr>
      <t>(A - Z)</t>
    </r>
  </si>
  <si>
    <r>
      <t>BCR</t>
    </r>
    <r>
      <rPr>
        <b/>
        <vertAlign val="subscript"/>
        <sz val="8"/>
        <color indexed="8"/>
        <rFont val="Verdana"/>
        <family val="2"/>
      </rPr>
      <t xml:space="preserve">G </t>
    </r>
  </si>
  <si>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</si>
  <si>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</si>
  <si>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</si>
  <si>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</si>
  <si>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</si>
  <si>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</si>
  <si>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t>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</si>
  <si>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</si>
  <si>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</si>
  <si>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</si>
  <si>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</si>
  <si>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</si>
  <si>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</si>
  <si>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</si>
  <si>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t>Worksheet 8 - Feasibility evaluation</t>
  </si>
  <si>
    <t>Worksheet 8 provides an alternative methodology for evaluation of the feasibility of freight transport activities. Refer to MBCM for the principles underlying this evaluation procedure.</t>
  </si>
  <si>
    <t>Organisation name</t>
  </si>
  <si>
    <t>Proposal name</t>
  </si>
  <si>
    <t>Proposal description</t>
  </si>
  <si>
    <t>Describe the issue to be addressed</t>
  </si>
  <si>
    <t>Route or location</t>
  </si>
  <si>
    <t>Brief description of location,</t>
  </si>
  <si>
    <t>road route and rail/sea route</t>
  </si>
  <si>
    <t xml:space="preserve">Time zero </t>
  </si>
  <si>
    <t>(construction/service start date)</t>
  </si>
  <si>
    <t>Construction duration (months)</t>
  </si>
  <si>
    <t>Date economic evaluation completed</t>
  </si>
  <si>
    <t>Base date for costs and benefits 1 July</t>
  </si>
  <si>
    <r>
      <rPr>
        <b/>
        <sz val="8"/>
        <rFont val="Verdana"/>
        <family val="2"/>
      </rPr>
      <t>8</t>
    </r>
    <r>
      <rPr>
        <sz val="8"/>
        <rFont val="Verdana"/>
        <family val="2"/>
      </rPr>
      <t xml:space="preserve"> Rail/sea distance (km)</t>
    </r>
  </si>
  <si>
    <t>Road economic cost, $/tonne km</t>
  </si>
  <si>
    <r>
      <t>10</t>
    </r>
    <r>
      <rPr>
        <sz val="8"/>
        <rFont val="Verdana"/>
        <family val="2"/>
      </rPr>
      <t xml:space="preserve"> Rail/sea externalities, $/tonne km</t>
    </r>
  </si>
  <si>
    <t>Year</t>
  </si>
  <si>
    <t>Freight, tonnes</t>
  </si>
  <si>
    <t>Rail/sea service provider cost, $</t>
  </si>
  <si>
    <t>Re-handling, etc cost, $</t>
  </si>
  <si>
    <t>Rail/sea</t>
  </si>
  <si>
    <t>Road</t>
  </si>
  <si>
    <t>Rail/sea cost, $ / tonne km</t>
  </si>
  <si>
    <t>Economic cost</t>
  </si>
  <si>
    <t>Freight service user cost</t>
  </si>
  <si>
    <t>Rail/sea economic cost, $ / tonne km</t>
  </si>
  <si>
    <t>Road freight rate, $ / tonne km</t>
  </si>
  <si>
    <t>Rail/sea freight rate, $ / tonne km</t>
  </si>
  <si>
    <t xml:space="preserve">Benefits, $ </t>
  </si>
  <si>
    <t>Discount factor</t>
  </si>
  <si>
    <t>PV of benefits, $</t>
  </si>
  <si>
    <r>
      <t xml:space="preserve">Sum of row </t>
    </r>
    <r>
      <rPr>
        <b/>
        <sz val="8"/>
        <rFont val="Verdana"/>
        <family val="2"/>
      </rPr>
      <t>(20)</t>
    </r>
    <r>
      <rPr>
        <sz val="8"/>
        <rFont val="Verdana"/>
        <family val="2"/>
      </rPr>
      <t>, $</t>
    </r>
  </si>
  <si>
    <t>Requested capital subsidy, $</t>
  </si>
  <si>
    <r>
      <t>Minimum service subsidy, $ / tonne km</t>
    </r>
    <r>
      <rPr>
        <b/>
        <sz val="8"/>
        <rFont val="Verdana"/>
        <family val="2"/>
      </rPr>
      <t xml:space="preserve"> </t>
    </r>
  </si>
  <si>
    <r>
      <t>Actual service subsidy, $ / tonne km</t>
    </r>
    <r>
      <rPr>
        <b/>
        <sz val="8"/>
        <rFont val="Verdana"/>
        <family val="2"/>
      </rPr>
      <t xml:space="preserve"> </t>
    </r>
  </si>
  <si>
    <t>Requested service subsidy, $ / tonne km</t>
  </si>
  <si>
    <r>
      <t xml:space="preserve">Service subsidy, $ </t>
    </r>
    <r>
      <rPr>
        <b/>
        <sz val="10"/>
        <rFont val="Verdana"/>
        <family val="2"/>
      </rPr>
      <t/>
    </r>
  </si>
  <si>
    <t>PV of subsidy, $</t>
  </si>
  <si>
    <r>
      <t xml:space="preserve">Sum of row </t>
    </r>
    <r>
      <rPr>
        <b/>
        <sz val="8"/>
        <rFont val="Verdana"/>
        <family val="2"/>
      </rPr>
      <t>(26)</t>
    </r>
    <r>
      <rPr>
        <sz val="8"/>
        <rFont val="Verdana"/>
        <family val="2"/>
      </rPr>
      <t>, $</t>
    </r>
  </si>
  <si>
    <r>
      <t>BCR</t>
    </r>
    <r>
      <rPr>
        <vertAlign val="subscript"/>
        <sz val="8"/>
        <rFont val="Verdana"/>
        <family val="2"/>
      </rPr>
      <t>G</t>
    </r>
    <r>
      <rPr>
        <sz val="8"/>
        <rFont val="Verdana"/>
        <family val="2"/>
      </rPr>
      <t xml:space="preserve"> =</t>
    </r>
  </si>
  <si>
    <t>PV benefits</t>
  </si>
  <si>
    <t>(21)</t>
  </si>
  <si>
    <t>PV subsidy</t>
  </si>
  <si>
    <t>(27)</t>
  </si>
  <si>
    <t>State highway</t>
  </si>
  <si>
    <t>Local road (hilly terrain)</t>
  </si>
  <si>
    <t>Total economic cost</t>
  </si>
  <si>
    <t>year 1</t>
  </si>
  <si>
    <t>For list</t>
  </si>
  <si>
    <t>year 2</t>
  </si>
  <si>
    <t>year 3</t>
  </si>
  <si>
    <t>year 4</t>
  </si>
  <si>
    <t>year 5</t>
  </si>
  <si>
    <t>year 6</t>
  </si>
  <si>
    <t>Rail/sea freight rate, $ / tonne</t>
  </si>
  <si>
    <t>Road economic cost, $/tonne</t>
  </si>
  <si>
    <t>Road freight rate, $ / tonne</t>
  </si>
  <si>
    <t>Road cost externality</t>
  </si>
  <si>
    <t>yr (n)</t>
  </si>
  <si>
    <t>SPPWF</t>
  </si>
  <si>
    <t>USPWF(1)</t>
  </si>
  <si>
    <t>time</t>
  </si>
  <si>
    <t>SPPWFi</t>
  </si>
  <si>
    <t>USPWFi</t>
  </si>
  <si>
    <t>USPWF(E)</t>
  </si>
  <si>
    <t xml:space="preserve">Base year </t>
  </si>
  <si>
    <t>SPPWF(1)</t>
  </si>
  <si>
    <t>Traffic growth</t>
  </si>
  <si>
    <t>AGPWF(E)</t>
  </si>
  <si>
    <t>AGPWF(1)</t>
  </si>
  <si>
    <t>Uniform series conversion factor</t>
  </si>
  <si>
    <t>USPWF(6)</t>
  </si>
  <si>
    <t>Arithmetic series conversion factor</t>
  </si>
  <si>
    <t>AGPWF(6)</t>
  </si>
  <si>
    <t>Bespoke</t>
  </si>
  <si>
    <t>Blank</t>
  </si>
  <si>
    <t>Conversion factor (discounted to real)</t>
  </si>
  <si>
    <r>
      <rPr>
        <b/>
        <sz val="12"/>
        <color indexed="57"/>
        <rFont val="Calibri"/>
        <family val="2"/>
      </rPr>
      <t xml:space="preserve">Composite benefits </t>
    </r>
  </si>
  <si>
    <t xml:space="preserve">Freight users composite benefit </t>
  </si>
  <si>
    <t>SP8-1:'Evaluation Summary</t>
  </si>
  <si>
    <t>SP8-2: 'Service Provider Costs</t>
  </si>
  <si>
    <t>SP8-3: 'Funding Gap Analysis</t>
  </si>
  <si>
    <t>SP8-4: 'Freight Service user benefit</t>
  </si>
  <si>
    <t>SP8-5: 'Net cost savings to government</t>
  </si>
  <si>
    <t>SP8-6: 'Road Traffic reduction benefit</t>
  </si>
  <si>
    <t>SP8-7: 'BCR and incremental analysis</t>
  </si>
  <si>
    <t>SP8-8: 'Feasibility evaluation</t>
  </si>
  <si>
    <t xml:space="preserve">   - This worksheet is used for relative comparison of the options.</t>
  </si>
  <si>
    <t xml:space="preserve">   - This worksheet is used for an alternative methodology for evaluation of the feasibility of freight transport activities.</t>
  </si>
  <si>
    <t xml:space="preserve">One </t>
  </si>
  <si>
    <t>Two</t>
  </si>
  <si>
    <t>Three</t>
  </si>
  <si>
    <r>
      <rPr>
        <b/>
        <sz val="12"/>
        <color rgb="FF002060"/>
        <rFont val="Calibri"/>
        <family val="2"/>
      </rPr>
      <t>Monetised Impact:</t>
    </r>
    <r>
      <rPr>
        <sz val="12"/>
        <color indexed="56"/>
        <rFont val="Whitney Semibold"/>
      </rPr>
      <t xml:space="preserve">
</t>
    </r>
    <r>
      <rPr>
        <sz val="12"/>
        <color indexed="63"/>
        <rFont val="Calibri"/>
        <family val="2"/>
      </rPr>
      <t>(description in dollar terms in real terms, non-discounted)</t>
    </r>
  </si>
  <si>
    <t>Table SP8.4 Crash costs ($/reported injury crash - 2021)</t>
  </si>
  <si>
    <r>
      <rPr>
        <sz val="8"/>
        <rFont val="Verdana"/>
        <family val="2"/>
      </rPr>
      <t xml:space="preserve">Visit </t>
    </r>
    <r>
      <rPr>
        <u/>
        <sz val="8"/>
        <color indexed="12"/>
        <rFont val="Verdana"/>
        <family val="2"/>
      </rPr>
      <t>MBCM web page</t>
    </r>
    <r>
      <rPr>
        <sz val="8"/>
        <rFont val="Verdana"/>
        <family val="2"/>
      </rPr>
      <t xml:space="preserve"> for the latest update factors</t>
    </r>
  </si>
  <si>
    <t>Table SP8.2: Cost of EDA by road type ($/EDA km - 2021)</t>
  </si>
  <si>
    <t>0.91</t>
  </si>
  <si>
    <t>0.53</t>
  </si>
  <si>
    <t>0.91 - 1.51</t>
  </si>
  <si>
    <t>Table SP8.5    Economic cost of road freight transport ($/tonne km - 2021)</t>
  </si>
  <si>
    <t>Step 7: Complete remainder of SP8-1 to apply update factors</t>
  </si>
  <si>
    <t>2040/41</t>
  </si>
  <si>
    <t>2041/42</t>
  </si>
  <si>
    <t>2042/43</t>
  </si>
  <si>
    <t>2043/44</t>
  </si>
  <si>
    <t>2044/45</t>
  </si>
  <si>
    <t>2045/46</t>
  </si>
  <si>
    <t>2046/47</t>
  </si>
  <si>
    <t>2047/48</t>
  </si>
  <si>
    <t>2048/49</t>
  </si>
  <si>
    <t>2049/50</t>
  </si>
  <si>
    <t>2050/51</t>
  </si>
  <si>
    <t>2051/52</t>
  </si>
  <si>
    <t>2052/53</t>
  </si>
  <si>
    <t>2053/54</t>
  </si>
  <si>
    <t>2055/56</t>
  </si>
  <si>
    <t>2054/55</t>
  </si>
  <si>
    <t>Shadow price of carbon, median (2047) value of central path</t>
  </si>
  <si>
    <t>Heavy vehicle crashes 80-110 km/h</t>
  </si>
  <si>
    <t>2% for years 1-30, 1.5% for years 31-40</t>
  </si>
  <si>
    <t>Effective from April 2025</t>
  </si>
  <si>
    <t>Evaluation Period: 
(baseline and forecast year) 
e.g 2025 - 2065</t>
  </si>
  <si>
    <t>AGPWFi</t>
  </si>
  <si>
    <t>Spreadsheet May 2025</t>
  </si>
  <si>
    <t>Effective from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</si>
</sst>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6" formatCode="&quot;$&quot;#,##0;[Red]\-&quot;$&quot;#,##0"/>
    <numFmt numFmtId="8" formatCode="&quot;$&quot;#,##0.00;[Red]\-&quot;$&quot;#,##0.0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000"/>
    <numFmt numFmtId="170" formatCode="#,##0_ ;\-#,##0\ "/>
    <numFmt numFmtId="171" formatCode="_-* #,##0_-;\-* #,##0_-;_-* &quot;-&quot;??_-;_-@_-"/>
    <numFmt numFmtId="172" formatCode="0.0000"/>
    <numFmt numFmtId="173" formatCode="mm\-yyyy"/>
    <numFmt numFmtId="174" formatCode="_-* #,##0.000_-;\-* #,##0.000_-;_-* &quot;-&quot;??_-;_-@_-"/>
    <numFmt numFmtId="175" formatCode="_-* #,##0.0_-;\-* #,##0.0_-;_-* &quot;-&quot;??_-;_-@_-"/>
    <numFmt numFmtId="176" formatCode="_-* #,##0.000_-;\-* #,##0.000_-;_-* &quot;-&quot;???_-;_-@_-"/>
  </numFmts>
  <fonts count="108">
    <font>
      <sz val="12"/>
      <color theme="1"/>
      <name val="Calibri"/>
      <family val="2"/>
      <scheme val="minor"/>
    </font>
    <font>
      <sz val="11"/>
      <color theme="1"/>
      <name val="Calibri"/>
      <family val="2"/>
      <scheme val="minor"/>
    </font>
    <font>
      <sz val="8"/>
      <name val="Calibri"/>
      <family val="2"/>
    </font>
    <font>
      <sz val="12"/>
      <color indexed="56"/>
      <name val="Whitney Semibold"/>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u/>
      <sz val="8"/>
      <color theme="10"/>
      <name val="Verdana"/>
      <family val="2"/>
    </font>
    <font>
      <b/>
      <vertAlign val="subscript"/>
      <sz val="8"/>
      <color indexed="8"/>
      <name val="Verdana"/>
      <family val="2"/>
    </font>
    <font>
      <sz val="12"/>
      <color rgb="FFFF0000"/>
      <name val="Calibri"/>
      <family val="2"/>
      <scheme val="minor"/>
    </font>
    <font>
      <sz val="10"/>
      <name val="Arial"/>
      <family val="2"/>
    </font>
    <font>
      <sz val="10"/>
      <name val="Whitney Condensed Book"/>
      <family val="3"/>
    </font>
    <font>
      <b/>
      <sz val="12"/>
      <color rgb="FFFF0000"/>
      <name val="Verdana"/>
      <family val="2"/>
    </font>
    <font>
      <sz val="10"/>
      <color indexed="8"/>
      <name val="Arial"/>
      <family val="2"/>
    </font>
    <font>
      <vertAlign val="subscript"/>
      <sz val="8"/>
      <color indexed="81"/>
      <name val="Verdana"/>
      <family val="2"/>
    </font>
    <font>
      <sz val="10"/>
      <name val="Arial"/>
      <family val="2"/>
    </font>
    <font>
      <sz val="10"/>
      <name val="Whitney Book"/>
      <family val="3"/>
    </font>
    <font>
      <sz val="8"/>
      <color indexed="9"/>
      <name val="Verdana"/>
      <family val="2"/>
    </font>
    <font>
      <b/>
      <vertAlign val="subscript"/>
      <sz val="8"/>
      <color indexed="9"/>
      <name val="Verdana"/>
      <family val="2"/>
    </font>
    <font>
      <b/>
      <vertAlign val="superscript"/>
      <sz val="8"/>
      <color indexed="9"/>
      <name val="Verdana"/>
      <family val="2"/>
    </font>
    <font>
      <b/>
      <vertAlign val="subscript"/>
      <sz val="8"/>
      <name val="Verdana"/>
      <family val="2"/>
    </font>
    <font>
      <vertAlign val="superscript"/>
      <sz val="8"/>
      <name val="Verdana"/>
      <family val="2"/>
    </font>
    <font>
      <b/>
      <vertAlign val="subscript"/>
      <sz val="8"/>
      <color indexed="81"/>
      <name val="Verdana"/>
      <family val="2"/>
    </font>
    <font>
      <sz val="8"/>
      <color indexed="81"/>
      <name val="Tahoma"/>
      <family val="2"/>
    </font>
    <font>
      <b/>
      <sz val="8"/>
      <color indexed="81"/>
      <name val="Tahoma"/>
      <family val="2"/>
    </font>
    <font>
      <sz val="8"/>
      <name val="Calibri"/>
      <family val="2"/>
      <scheme val="minor"/>
    </font>
    <font>
      <sz val="12"/>
      <name val="Verdana"/>
      <family val="2"/>
    </font>
    <font>
      <sz val="12"/>
      <color rgb="FF043B61"/>
      <name val="Whitney Semibold"/>
      <family val="2"/>
    </font>
    <font>
      <b/>
      <sz val="12"/>
      <color rgb="FF002060"/>
      <name val="Calibri"/>
      <family val="2"/>
    </font>
  </fonts>
  <fills count="20">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C000"/>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solid">
        <fgColor indexed="47"/>
        <bgColor indexed="64"/>
      </patternFill>
    </fill>
    <fill>
      <patternFill patternType="solid">
        <fgColor theme="0" tint="-0.14999847407452621"/>
        <bgColor indexed="64"/>
      </patternFill>
    </fill>
    <fill>
      <patternFill patternType="solid">
        <fgColor rgb="FFFFCC99"/>
        <bgColor indexed="64"/>
      </patternFill>
    </fill>
    <fill>
      <patternFill patternType="solid">
        <fgColor theme="3" tint="0.79998168889431442"/>
        <bgColor indexed="64"/>
      </patternFill>
    </fill>
  </fills>
  <borders count="115">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theme="1" tint="0.249977111117893"/>
      </left>
      <right style="medium">
        <color indexed="64"/>
      </right>
      <top style="thin">
        <color theme="1" tint="0.249977111117893"/>
      </top>
      <bottom style="thin">
        <color theme="1" tint="0.24997711111789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top style="thin">
        <color indexed="64"/>
      </top>
      <bottom/>
      <diagonal/>
    </border>
    <border>
      <left style="thick">
        <color indexed="64"/>
      </left>
      <right style="thick">
        <color indexed="64"/>
      </right>
      <top style="thick">
        <color indexed="64"/>
      </top>
      <bottom style="thick">
        <color indexed="64"/>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top/>
      <bottom style="thick">
        <color indexed="9"/>
      </bottom>
      <diagonal/>
    </border>
    <border>
      <left/>
      <right/>
      <top style="thick">
        <color indexed="9"/>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medium">
        <color theme="1"/>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theme="1"/>
      </right>
      <top style="medium">
        <color theme="1"/>
      </top>
      <bottom style="thin">
        <color theme="1" tint="0.249977111117893"/>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style="medium">
        <color theme="1"/>
      </right>
      <top style="thin">
        <color theme="1" tint="0.249977111117893"/>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thin">
        <color indexed="64"/>
      </left>
      <right style="thin">
        <color theme="1" tint="0.249977111117893"/>
      </right>
      <top style="thin">
        <color indexed="64"/>
      </top>
      <bottom/>
      <diagonal/>
    </border>
    <border>
      <left style="thin">
        <color theme="1" tint="0.249977111117893"/>
      </left>
      <right style="thin">
        <color indexed="64"/>
      </right>
      <top style="thin">
        <color indexed="64"/>
      </top>
      <bottom/>
      <diagonal/>
    </border>
    <border>
      <left style="thin">
        <color indexed="64"/>
      </left>
      <right style="thin">
        <color theme="1" tint="0.249977111117893"/>
      </right>
      <top/>
      <bottom style="thin">
        <color indexed="64"/>
      </bottom>
      <diagonal/>
    </border>
    <border>
      <left style="thin">
        <color theme="1" tint="0.249977111117893"/>
      </left>
      <right style="thin">
        <color indexed="64"/>
      </right>
      <top/>
      <bottom style="thin">
        <color indexed="64"/>
      </bottom>
      <diagonal/>
    </border>
    <border>
      <left/>
      <right style="medium">
        <color indexed="64"/>
      </right>
      <top style="medium">
        <color indexed="64"/>
      </top>
      <bottom style="medium">
        <color indexed="64"/>
      </bottom>
      <diagonal/>
    </border>
    <border>
      <left/>
      <right/>
      <top/>
      <bottom style="thin">
        <color indexed="9"/>
      </bottom>
      <diagonal/>
    </border>
    <border>
      <left/>
      <right/>
      <top style="thin">
        <color indexed="9"/>
      </top>
      <bottom/>
      <diagonal/>
    </border>
    <border>
      <left style="thin">
        <color indexed="9"/>
      </left>
      <right style="thin">
        <color indexed="9"/>
      </right>
      <top style="thin">
        <color indexed="9"/>
      </top>
      <bottom style="thin">
        <color indexed="9"/>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style="thin">
        <color indexed="9"/>
      </bottom>
      <diagonal/>
    </border>
    <border>
      <left style="thick">
        <color theme="0" tint="-4.9989318521683403E-2"/>
      </left>
      <right/>
      <top style="thick">
        <color theme="0" tint="-4.9989318521683403E-2"/>
      </top>
      <bottom style="thin">
        <color indexed="64"/>
      </bottom>
      <diagonal/>
    </border>
    <border>
      <left/>
      <right style="thick">
        <color theme="0" tint="-4.9989318521683403E-2"/>
      </right>
      <top style="thick">
        <color theme="0" tint="-4.9989318521683403E-2"/>
      </top>
      <bottom style="thin">
        <color indexed="64"/>
      </bottom>
      <diagonal/>
    </border>
    <border>
      <left style="medium">
        <color theme="0" tint="-4.9989318521683403E-2"/>
      </left>
      <right/>
      <top style="medium">
        <color theme="0" tint="-4.9989318521683403E-2"/>
      </top>
      <bottom style="medium">
        <color theme="0" tint="-4.9989318521683403E-2"/>
      </bottom>
      <diagonal/>
    </border>
    <border>
      <left/>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style="medium">
        <color theme="0" tint="-4.9989318521683403E-2"/>
      </left>
      <right style="medium">
        <color theme="0" tint="-4.9989318521683403E-2"/>
      </right>
      <top style="medium">
        <color theme="0" tint="-4.9989318521683403E-2"/>
      </top>
      <bottom style="thin">
        <color indexed="64"/>
      </bottom>
      <diagonal/>
    </border>
    <border>
      <left style="medium">
        <color theme="0" tint="-4.9989318521683403E-2"/>
      </left>
      <right style="medium">
        <color theme="0" tint="-4.9989318521683403E-2"/>
      </right>
      <top/>
      <bottom style="medium">
        <color theme="0" tint="-4.9989318521683403E-2"/>
      </bottom>
      <diagonal/>
    </border>
    <border>
      <left style="thin">
        <color indexed="9"/>
      </left>
      <right style="thin">
        <color indexed="9"/>
      </right>
      <top/>
      <bottom style="thin">
        <color indexed="9"/>
      </bottom>
      <diagonal/>
    </border>
    <border>
      <left style="thin">
        <color indexed="9"/>
      </left>
      <right/>
      <top/>
      <bottom style="thin">
        <color indexed="9"/>
      </bottom>
      <diagonal/>
    </border>
    <border>
      <left style="thin">
        <color indexed="9"/>
      </left>
      <right style="thin">
        <color indexed="9"/>
      </right>
      <top style="thin">
        <color indexed="9"/>
      </top>
      <bottom/>
      <diagonal/>
    </border>
    <border>
      <left style="thin">
        <color indexed="9"/>
      </left>
      <right/>
      <top style="thin">
        <color indexed="9"/>
      </top>
      <bottom/>
      <diagonal/>
    </border>
    <border>
      <left/>
      <right/>
      <top/>
      <bottom style="medium">
        <color indexed="9"/>
      </bottom>
      <diagonal/>
    </border>
    <border>
      <left/>
      <right style="medium">
        <color indexed="9"/>
      </right>
      <top/>
      <bottom style="medium">
        <color indexed="9"/>
      </bottom>
      <diagonal/>
    </border>
    <border>
      <left style="medium">
        <color indexed="9"/>
      </left>
      <right style="medium">
        <color indexed="9"/>
      </right>
      <top/>
      <bottom style="medium">
        <color indexed="9"/>
      </bottom>
      <diagonal/>
    </border>
    <border>
      <left style="medium">
        <color indexed="9"/>
      </left>
      <right/>
      <top/>
      <bottom style="medium">
        <color indexed="9"/>
      </bottom>
      <diagonal/>
    </border>
    <border>
      <left/>
      <right/>
      <top style="medium">
        <color indexed="9"/>
      </top>
      <bottom style="medium">
        <color indexed="9"/>
      </bottom>
      <diagonal/>
    </border>
    <border>
      <left/>
      <right style="medium">
        <color indexed="9"/>
      </right>
      <top style="medium">
        <color indexed="9"/>
      </top>
      <bottom style="medium">
        <color indexed="9"/>
      </bottom>
      <diagonal/>
    </border>
    <border>
      <left style="medium">
        <color indexed="9"/>
      </left>
      <right style="medium">
        <color indexed="9"/>
      </right>
      <top style="medium">
        <color indexed="9"/>
      </top>
      <bottom style="medium">
        <color indexed="9"/>
      </bottom>
      <diagonal/>
    </border>
    <border>
      <left style="medium">
        <color indexed="9"/>
      </left>
      <right/>
      <top style="medium">
        <color indexed="9"/>
      </top>
      <bottom style="medium">
        <color indexed="9"/>
      </bottom>
      <diagonal/>
    </border>
    <border>
      <left/>
      <right/>
      <top style="medium">
        <color indexed="9"/>
      </top>
      <bottom/>
      <diagonal/>
    </border>
    <border>
      <left/>
      <right style="medium">
        <color indexed="9"/>
      </right>
      <top style="medium">
        <color indexed="9"/>
      </top>
      <bottom/>
      <diagonal/>
    </border>
    <border>
      <left style="medium">
        <color indexed="9"/>
      </left>
      <right style="medium">
        <color indexed="9"/>
      </right>
      <top style="medium">
        <color indexed="9"/>
      </top>
      <bottom/>
      <diagonal/>
    </border>
    <border>
      <left style="medium">
        <color indexed="9"/>
      </left>
      <right/>
      <top style="medium">
        <color indexed="9"/>
      </top>
      <bottom/>
      <diagonal/>
    </border>
    <border>
      <left/>
      <right style="thin">
        <color indexed="9"/>
      </right>
      <top style="thin">
        <color indexed="9"/>
      </top>
      <bottom/>
      <diagonal/>
    </border>
    <border>
      <left/>
      <right style="thin">
        <color indexed="9"/>
      </right>
      <top/>
      <bottom style="thin">
        <color indexed="9"/>
      </bottom>
      <diagonal/>
    </border>
    <border>
      <left style="thin">
        <color theme="1" tint="0.249977111117893"/>
      </left>
      <right style="thin">
        <color theme="1" tint="0.249977111117893"/>
      </right>
      <top style="thin">
        <color theme="1" tint="0.249977111117893"/>
      </top>
      <bottom style="thin">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diagonal/>
    </border>
    <border>
      <left style="thin">
        <color theme="0" tint="-0.14996795556505021"/>
      </left>
      <right/>
      <top style="thin">
        <color theme="0" tint="-0.14996795556505021"/>
      </top>
      <bottom/>
      <diagonal/>
    </border>
    <border>
      <left style="thin">
        <color rgb="FFFFCC99"/>
      </left>
      <right/>
      <top/>
      <bottom style="thin">
        <color indexed="9"/>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theme="0" tint="-0.14996795556505021"/>
      </left>
      <right style="thin">
        <color theme="0" tint="-0.14996795556505021"/>
      </right>
      <top style="thin">
        <color theme="0" tint="-0.14996795556505021"/>
      </top>
      <bottom/>
      <diagonal/>
    </border>
    <border>
      <left style="medium">
        <color indexed="64"/>
      </left>
      <right/>
      <top style="medium">
        <color indexed="64"/>
      </top>
      <bottom style="thin">
        <color theme="1" tint="0.249977111117893"/>
      </bottom>
      <diagonal/>
    </border>
    <border>
      <left/>
      <right/>
      <top style="medium">
        <color indexed="64"/>
      </top>
      <bottom style="thin">
        <color theme="1" tint="0.249977111117893"/>
      </bottom>
      <diagonal/>
    </border>
    <border>
      <left/>
      <right/>
      <top style="medium">
        <color indexed="64"/>
      </top>
      <bottom/>
      <diagonal/>
    </border>
    <border>
      <left/>
      <right style="medium">
        <color indexed="64"/>
      </right>
      <top style="medium">
        <color indexed="64"/>
      </top>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right/>
      <top style="thin">
        <color theme="0" tint="-0.14996795556505021"/>
      </top>
      <bottom style="thin">
        <color theme="0" tint="-0.14996795556505021"/>
      </bottom>
      <diagonal/>
    </border>
  </borders>
  <cellStyleXfs count="98">
    <xf numFmtId="0" fontId="0" fillId="0" borderId="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41" fillId="0" borderId="0"/>
    <xf numFmtId="43" fontId="36" fillId="0" borderId="0" applyFont="0" applyFill="0" applyBorder="0" applyAlignment="0" applyProtection="0"/>
    <xf numFmtId="9" fontId="36" fillId="0" borderId="0" applyFont="0" applyFill="0" applyBorder="0" applyAlignment="0" applyProtection="0"/>
    <xf numFmtId="0" fontId="44" fillId="0" borderId="0"/>
    <xf numFmtId="0" fontId="36" fillId="0" borderId="0"/>
    <xf numFmtId="44" fontId="44" fillId="0" borderId="0" applyFont="0" applyFill="0" applyBorder="0" applyAlignment="0" applyProtection="0"/>
    <xf numFmtId="0" fontId="45" fillId="0" borderId="0">
      <alignment vertical="top"/>
    </xf>
    <xf numFmtId="43" fontId="44" fillId="0" borderId="0" applyFont="0" applyFill="0" applyBorder="0" applyAlignment="0" applyProtection="0"/>
    <xf numFmtId="9" fontId="44" fillId="0" borderId="0" applyFont="0" applyFill="0" applyBorder="0" applyAlignment="0" applyProtection="0"/>
    <xf numFmtId="0" fontId="57" fillId="0" borderId="0" applyNumberFormat="0" applyFill="0" applyBorder="0" applyAlignment="0" applyProtection="0">
      <alignment vertical="top"/>
      <protection locked="0"/>
    </xf>
    <xf numFmtId="0" fontId="61" fillId="11" borderId="29">
      <alignment vertical="center"/>
    </xf>
    <xf numFmtId="0" fontId="80" fillId="0" borderId="0"/>
    <xf numFmtId="0" fontId="1" fillId="0" borderId="0"/>
    <xf numFmtId="0" fontId="44" fillId="0" borderId="0"/>
    <xf numFmtId="0" fontId="85" fillId="0" borderId="0" applyNumberFormat="0" applyFill="0" applyBorder="0" applyAlignment="0" applyProtection="0"/>
    <xf numFmtId="0" fontId="89" fillId="0" borderId="0"/>
    <xf numFmtId="0" fontId="94" fillId="0" borderId="0"/>
  </cellStyleXfs>
  <cellXfs count="620">
    <xf numFmtId="0" fontId="0" fillId="0" borderId="0" xfId="0"/>
    <xf numFmtId="0" fontId="7" fillId="0" borderId="0" xfId="0" applyFont="1"/>
    <xf numFmtId="0" fontId="7" fillId="0" borderId="0" xfId="0" applyFont="1" applyAlignment="1">
      <alignment vertical="center"/>
    </xf>
    <xf numFmtId="0" fontId="0" fillId="0" borderId="0" xfId="0" applyAlignment="1">
      <alignment vertical="center"/>
    </xf>
    <xf numFmtId="0" fontId="11" fillId="0" borderId="0" xfId="0" applyFont="1"/>
    <xf numFmtId="0" fontId="10" fillId="0" borderId="5" xfId="0" applyFont="1" applyBorder="1"/>
    <xf numFmtId="0" fontId="12" fillId="0" borderId="0" xfId="0" applyFont="1"/>
    <xf numFmtId="0" fontId="11" fillId="0" borderId="0" xfId="0" applyFont="1" applyAlignment="1">
      <alignment vertical="top"/>
    </xf>
    <xf numFmtId="0" fontId="12" fillId="0" borderId="0" xfId="0" applyFont="1" applyAlignment="1">
      <alignment vertical="top"/>
    </xf>
    <xf numFmtId="0" fontId="13" fillId="0" borderId="0" xfId="0" applyFont="1"/>
    <xf numFmtId="0" fontId="19" fillId="3" borderId="14" xfId="0" applyFont="1" applyFill="1" applyBorder="1"/>
    <xf numFmtId="0" fontId="19" fillId="3" borderId="15" xfId="0" applyFont="1" applyFill="1" applyBorder="1"/>
    <xf numFmtId="0" fontId="11" fillId="0" borderId="0" xfId="0" applyFont="1" applyAlignment="1">
      <alignment wrapText="1"/>
    </xf>
    <xf numFmtId="0" fontId="13" fillId="0" borderId="5" xfId="0" applyFont="1" applyBorder="1" applyAlignment="1">
      <alignment wrapText="1"/>
    </xf>
    <xf numFmtId="0" fontId="8" fillId="0" borderId="0" xfId="0" applyFont="1" applyAlignment="1">
      <alignment vertical="center"/>
    </xf>
    <xf numFmtId="0" fontId="36" fillId="3" borderId="15" xfId="0" applyFont="1" applyFill="1" applyBorder="1"/>
    <xf numFmtId="0" fontId="10" fillId="0" borderId="0" xfId="0" applyFont="1"/>
    <xf numFmtId="0" fontId="13" fillId="0" borderId="5" xfId="0" applyFont="1" applyBorder="1" applyAlignment="1">
      <alignment horizontal="center" wrapText="1"/>
    </xf>
    <xf numFmtId="167" fontId="0" fillId="0" borderId="0" xfId="83" applyNumberFormat="1" applyFont="1"/>
    <xf numFmtId="0" fontId="0" fillId="0" borderId="0" xfId="0" quotePrefix="1" applyAlignment="1">
      <alignment horizontal="left"/>
    </xf>
    <xf numFmtId="0" fontId="0" fillId="3" borderId="14" xfId="0" applyFill="1" applyBorder="1"/>
    <xf numFmtId="0" fontId="0" fillId="3" borderId="15" xfId="0" applyFill="1" applyBorder="1"/>
    <xf numFmtId="0" fontId="0" fillId="4" borderId="14" xfId="0" applyFill="1" applyBorder="1"/>
    <xf numFmtId="0" fontId="17" fillId="0" borderId="8" xfId="0" applyFont="1" applyBorder="1"/>
    <xf numFmtId="0" fontId="22" fillId="0" borderId="8" xfId="0" applyFont="1" applyBorder="1"/>
    <xf numFmtId="0" fontId="22" fillId="0" borderId="10" xfId="0" applyFont="1" applyBorder="1"/>
    <xf numFmtId="3" fontId="46" fillId="5" borderId="0" xfId="87" applyNumberFormat="1" applyFont="1" applyFill="1" applyAlignment="1">
      <alignment horizontal="left" vertical="top"/>
    </xf>
    <xf numFmtId="0" fontId="46" fillId="5" borderId="0" xfId="87" applyFont="1" applyFill="1">
      <alignment vertical="top"/>
    </xf>
    <xf numFmtId="2" fontId="46" fillId="5" borderId="0" xfId="87" applyNumberFormat="1" applyFont="1" applyFill="1" applyAlignment="1">
      <alignment horizontal="left" vertical="top"/>
    </xf>
    <xf numFmtId="168" fontId="46" fillId="5" borderId="0" xfId="87" applyNumberFormat="1" applyFont="1" applyFill="1" applyAlignment="1">
      <alignment horizontal="left" vertical="top"/>
    </xf>
    <xf numFmtId="0" fontId="46" fillId="5" borderId="0" xfId="87" applyFont="1" applyFill="1" applyAlignment="1">
      <alignment horizontal="left" vertical="top"/>
    </xf>
    <xf numFmtId="49" fontId="46" fillId="5" borderId="0" xfId="87" applyNumberFormat="1" applyFont="1" applyFill="1" applyAlignment="1">
      <alignment horizontal="left" vertical="top"/>
    </xf>
    <xf numFmtId="1" fontId="46" fillId="5" borderId="0" xfId="87" applyNumberFormat="1" applyFont="1" applyFill="1" applyAlignment="1">
      <alignment horizontal="left" vertical="top"/>
    </xf>
    <xf numFmtId="170" fontId="46" fillId="5" borderId="0" xfId="87" applyNumberFormat="1" applyFont="1" applyFill="1" applyAlignment="1">
      <alignment horizontal="left" vertical="top"/>
    </xf>
    <xf numFmtId="0" fontId="55" fillId="5" borderId="0" xfId="87" applyFont="1" applyFill="1" applyAlignment="1">
      <alignment horizontal="left" vertical="top"/>
    </xf>
    <xf numFmtId="0" fontId="55" fillId="5" borderId="0" xfId="87" applyFont="1" applyFill="1">
      <alignment vertical="top"/>
    </xf>
    <xf numFmtId="0" fontId="46" fillId="0" borderId="0" xfId="87" applyFont="1">
      <alignment vertical="top"/>
    </xf>
    <xf numFmtId="1" fontId="13" fillId="0" borderId="5" xfId="0" applyNumberFormat="1" applyFont="1" applyBorder="1" applyAlignment="1">
      <alignment wrapText="1"/>
    </xf>
    <xf numFmtId="171" fontId="13" fillId="0" borderId="5" xfId="82" applyNumberFormat="1" applyFont="1" applyBorder="1" applyAlignment="1">
      <alignment wrapText="1"/>
    </xf>
    <xf numFmtId="0" fontId="80" fillId="0" borderId="0" xfId="92"/>
    <xf numFmtId="0" fontId="82" fillId="0" borderId="5" xfId="0" applyFont="1" applyBorder="1" applyAlignment="1">
      <alignment wrapText="1"/>
    </xf>
    <xf numFmtId="3" fontId="11" fillId="0" borderId="0" xfId="0" applyNumberFormat="1" applyFont="1"/>
    <xf numFmtId="0" fontId="10" fillId="0" borderId="0" xfId="0" applyFont="1" applyAlignment="1">
      <alignment horizontal="right" wrapText="1"/>
    </xf>
    <xf numFmtId="172" fontId="0" fillId="0" borderId="0" xfId="0" applyNumberFormat="1"/>
    <xf numFmtId="43" fontId="12" fillId="0" borderId="0" xfId="82" applyFont="1"/>
    <xf numFmtId="3" fontId="12" fillId="0" borderId="0" xfId="0" applyNumberFormat="1" applyFont="1"/>
    <xf numFmtId="0" fontId="83" fillId="0" borderId="0" xfId="0" applyFont="1" applyAlignment="1">
      <alignment wrapText="1"/>
    </xf>
    <xf numFmtId="2" fontId="11" fillId="0" borderId="0" xfId="0" applyNumberFormat="1" applyFont="1"/>
    <xf numFmtId="0" fontId="84" fillId="0" borderId="0" xfId="0" applyFont="1" applyAlignment="1">
      <alignment wrapText="1"/>
    </xf>
    <xf numFmtId="2" fontId="12" fillId="0" borderId="0" xfId="0" applyNumberFormat="1" applyFont="1"/>
    <xf numFmtId="170" fontId="48" fillId="7" borderId="21" xfId="88" applyNumberFormat="1" applyFont="1" applyFill="1" applyBorder="1" applyAlignment="1">
      <alignment horizontal="right" vertical="center"/>
    </xf>
    <xf numFmtId="2" fontId="48" fillId="7" borderId="21" xfId="89" applyNumberFormat="1" applyFont="1" applyFill="1" applyBorder="1" applyAlignment="1">
      <alignment horizontal="right" vertical="center"/>
    </xf>
    <xf numFmtId="4" fontId="48" fillId="7" borderId="21" xfId="88" applyNumberFormat="1" applyFont="1" applyFill="1" applyBorder="1" applyAlignment="1">
      <alignment horizontal="right" vertical="center"/>
    </xf>
    <xf numFmtId="0" fontId="56" fillId="7" borderId="0" xfId="94" applyFont="1" applyFill="1"/>
    <xf numFmtId="0" fontId="58" fillId="15" borderId="26" xfId="94" applyFont="1" applyFill="1" applyBorder="1"/>
    <xf numFmtId="0" fontId="68" fillId="15" borderId="25" xfId="94" applyFont="1" applyFill="1" applyBorder="1" applyAlignment="1">
      <alignment horizontal="left" vertical="center"/>
    </xf>
    <xf numFmtId="0" fontId="58" fillId="15" borderId="25" xfId="94" applyFont="1" applyFill="1" applyBorder="1"/>
    <xf numFmtId="0" fontId="67" fillId="14" borderId="0" xfId="94" applyFont="1" applyFill="1" applyAlignment="1">
      <alignment vertical="center"/>
    </xf>
    <xf numFmtId="0" fontId="65" fillId="14" borderId="0" xfId="94" applyFont="1" applyFill="1" applyAlignment="1">
      <alignment horizontal="left" vertical="top" wrapText="1"/>
    </xf>
    <xf numFmtId="0" fontId="65" fillId="7" borderId="0" xfId="94" applyFont="1" applyFill="1" applyAlignment="1">
      <alignment horizontal="left" vertical="center" wrapText="1"/>
    </xf>
    <xf numFmtId="0" fontId="65" fillId="7" borderId="0" xfId="94" applyFont="1" applyFill="1" applyAlignment="1">
      <alignment horizontal="left" vertical="top" wrapText="1"/>
    </xf>
    <xf numFmtId="0" fontId="56" fillId="7" borderId="0" xfId="94" quotePrefix="1" applyFont="1" applyFill="1" applyAlignment="1">
      <alignment horizontal="left" vertical="center"/>
    </xf>
    <xf numFmtId="0" fontId="66" fillId="7" borderId="0" xfId="94" applyFont="1" applyFill="1" applyAlignment="1">
      <alignment horizontal="left" vertical="center"/>
    </xf>
    <xf numFmtId="0" fontId="66" fillId="7" borderId="0" xfId="94" applyFont="1" applyFill="1" applyAlignment="1">
      <alignment horizontal="left" vertical="top"/>
    </xf>
    <xf numFmtId="0" fontId="65" fillId="7" borderId="0" xfId="94" applyFont="1" applyFill="1" applyAlignment="1">
      <alignment horizontal="left" vertical="top"/>
    </xf>
    <xf numFmtId="0" fontId="56" fillId="7" borderId="0" xfId="94" applyFont="1" applyFill="1" applyAlignment="1">
      <alignment vertical="center" wrapText="1"/>
    </xf>
    <xf numFmtId="0" fontId="56" fillId="7" borderId="0" xfId="94" applyFont="1" applyFill="1" applyAlignment="1">
      <alignment vertical="top" wrapText="1"/>
    </xf>
    <xf numFmtId="0" fontId="61" fillId="7" borderId="0" xfId="94" applyFont="1" applyFill="1" applyAlignment="1">
      <alignment vertical="top" wrapText="1"/>
    </xf>
    <xf numFmtId="0" fontId="56" fillId="7" borderId="0" xfId="94" applyFont="1" applyFill="1" applyAlignment="1">
      <alignment vertical="center"/>
    </xf>
    <xf numFmtId="0" fontId="63" fillId="7" borderId="0" xfId="94" applyFont="1" applyFill="1" applyAlignment="1">
      <alignment vertical="top" wrapText="1"/>
    </xf>
    <xf numFmtId="0" fontId="64" fillId="7" borderId="0" xfId="94" applyFont="1" applyFill="1" applyAlignment="1">
      <alignment vertical="top" wrapText="1"/>
    </xf>
    <xf numFmtId="0" fontId="56" fillId="7" borderId="0" xfId="94" quotePrefix="1" applyFont="1" applyFill="1" applyAlignment="1">
      <alignment horizontal="left"/>
    </xf>
    <xf numFmtId="0" fontId="61" fillId="7" borderId="0" xfId="94" quotePrefix="1" applyFont="1" applyFill="1" applyAlignment="1">
      <alignment horizontal="left"/>
    </xf>
    <xf numFmtId="0" fontId="56" fillId="7" borderId="0" xfId="94" quotePrefix="1" applyFont="1" applyFill="1" applyAlignment="1">
      <alignment horizontal="left" vertical="top"/>
    </xf>
    <xf numFmtId="0" fontId="61" fillId="7" borderId="0" xfId="94" quotePrefix="1" applyFont="1" applyFill="1" applyAlignment="1">
      <alignment horizontal="left" vertical="top"/>
    </xf>
    <xf numFmtId="0" fontId="56" fillId="7" borderId="0" xfId="94" quotePrefix="1" applyFont="1" applyFill="1" applyAlignment="1">
      <alignment vertical="center"/>
    </xf>
    <xf numFmtId="0" fontId="56" fillId="7" borderId="0" xfId="94" quotePrefix="1" applyFont="1" applyFill="1" applyAlignment="1">
      <alignment vertical="top"/>
    </xf>
    <xf numFmtId="0" fontId="60" fillId="10" borderId="0" xfId="94" applyFont="1" applyFill="1"/>
    <xf numFmtId="0" fontId="59" fillId="10" borderId="0" xfId="94" applyFont="1" applyFill="1"/>
    <xf numFmtId="0" fontId="56" fillId="10" borderId="0" xfId="94" applyFont="1" applyFill="1"/>
    <xf numFmtId="0" fontId="60" fillId="7" borderId="0" xfId="94" applyFont="1" applyFill="1"/>
    <xf numFmtId="0" fontId="59" fillId="7" borderId="0" xfId="94" applyFont="1" applyFill="1"/>
    <xf numFmtId="0" fontId="85" fillId="7" borderId="0" xfId="95" applyFill="1"/>
    <xf numFmtId="0" fontId="13" fillId="0" borderId="17" xfId="0" applyFont="1" applyBorder="1" applyAlignment="1">
      <alignment horizontal="left" vertical="top" wrapText="1"/>
    </xf>
    <xf numFmtId="0" fontId="9" fillId="0" borderId="0" xfId="0" applyFont="1"/>
    <xf numFmtId="0" fontId="10" fillId="0" borderId="37" xfId="0" applyFont="1" applyBorder="1" applyAlignment="1">
      <alignment vertical="center"/>
    </xf>
    <xf numFmtId="164" fontId="13" fillId="0" borderId="38" xfId="0" applyNumberFormat="1" applyFont="1" applyBorder="1" applyAlignment="1">
      <alignment horizontal="left" vertical="center" wrapText="1"/>
    </xf>
    <xf numFmtId="0" fontId="10" fillId="0" borderId="39" xfId="0" applyFont="1" applyBorder="1" applyAlignment="1">
      <alignment horizontal="left" vertical="center" wrapText="1"/>
    </xf>
    <xf numFmtId="0" fontId="13" fillId="0" borderId="40" xfId="85" applyFont="1" applyBorder="1" applyAlignment="1">
      <alignment horizontal="left" vertical="center" wrapText="1"/>
    </xf>
    <xf numFmtId="0" fontId="10" fillId="0" borderId="39" xfId="0" applyFont="1" applyBorder="1" applyAlignment="1">
      <alignment horizontal="left" vertical="center"/>
    </xf>
    <xf numFmtId="0" fontId="13" fillId="0" borderId="46" xfId="0" applyFont="1" applyBorder="1" applyAlignment="1">
      <alignment horizontal="left" vertical="top" wrapText="1"/>
    </xf>
    <xf numFmtId="0" fontId="13" fillId="0" borderId="47" xfId="0" applyFont="1" applyBorder="1" applyAlignment="1">
      <alignment horizontal="left" vertical="top" wrapText="1"/>
    </xf>
    <xf numFmtId="165" fontId="13" fillId="0" borderId="50" xfId="0" applyNumberFormat="1" applyFont="1" applyBorder="1" applyAlignment="1">
      <alignment horizontal="right" vertical="top" wrapText="1"/>
    </xf>
    <xf numFmtId="166" fontId="13" fillId="0" borderId="50" xfId="0" applyNumberFormat="1" applyFont="1" applyBorder="1" applyAlignment="1">
      <alignment horizontal="right" vertical="top" wrapText="1"/>
    </xf>
    <xf numFmtId="0" fontId="11" fillId="0" borderId="45" xfId="0" applyFont="1" applyBorder="1"/>
    <xf numFmtId="0" fontId="10" fillId="0" borderId="50" xfId="0" applyFont="1" applyBorder="1"/>
    <xf numFmtId="0" fontId="34" fillId="0" borderId="48" xfId="0" quotePrefix="1" applyFont="1" applyBorder="1" applyAlignment="1">
      <alignment horizontal="left"/>
    </xf>
    <xf numFmtId="0" fontId="7" fillId="0" borderId="45" xfId="0" applyFont="1" applyBorder="1"/>
    <xf numFmtId="165" fontId="13" fillId="0" borderId="50" xfId="85" applyNumberFormat="1" applyFont="1" applyBorder="1" applyAlignment="1">
      <alignment horizontal="right" wrapText="1"/>
    </xf>
    <xf numFmtId="0" fontId="9" fillId="0" borderId="45" xfId="0" applyFont="1" applyBorder="1"/>
    <xf numFmtId="0" fontId="37" fillId="0" borderId="53" xfId="0" quotePrefix="1" applyFont="1" applyBorder="1" applyAlignment="1">
      <alignment horizontal="left"/>
    </xf>
    <xf numFmtId="0" fontId="37" fillId="0" borderId="48" xfId="0" quotePrefix="1" applyFont="1" applyBorder="1" applyAlignment="1">
      <alignment horizontal="left"/>
    </xf>
    <xf numFmtId="0" fontId="40" fillId="0" borderId="48" xfId="0" quotePrefix="1" applyFont="1" applyBorder="1" applyAlignment="1">
      <alignment horizontal="left"/>
    </xf>
    <xf numFmtId="0" fontId="13" fillId="0" borderId="55" xfId="0" applyFont="1" applyBorder="1" applyAlignment="1">
      <alignment wrapText="1"/>
    </xf>
    <xf numFmtId="0" fontId="13" fillId="0" borderId="55" xfId="0" applyFont="1" applyBorder="1" applyAlignment="1">
      <alignment horizontal="center" wrapText="1"/>
    </xf>
    <xf numFmtId="165" fontId="82" fillId="0" borderId="20" xfId="85" applyNumberFormat="1" applyFont="1" applyBorder="1" applyAlignment="1">
      <alignment horizontal="right" vertical="top" wrapText="1"/>
    </xf>
    <xf numFmtId="165" fontId="82" fillId="0" borderId="50" xfId="0" applyNumberFormat="1" applyFont="1" applyBorder="1" applyAlignment="1">
      <alignment horizontal="right" vertical="top" wrapText="1"/>
    </xf>
    <xf numFmtId="0" fontId="88" fillId="3" borderId="15" xfId="0" applyFont="1" applyFill="1" applyBorder="1"/>
    <xf numFmtId="0" fontId="56" fillId="0" borderId="0" xfId="94" applyFont="1"/>
    <xf numFmtId="6" fontId="82" fillId="0" borderId="13" xfId="85" applyNumberFormat="1" applyFont="1" applyBorder="1" applyAlignment="1">
      <alignment vertical="top" wrapText="1"/>
    </xf>
    <xf numFmtId="0" fontId="13" fillId="0" borderId="11" xfId="0" applyFont="1" applyBorder="1" applyAlignment="1">
      <alignment vertical="top" wrapText="1"/>
    </xf>
    <xf numFmtId="9" fontId="0" fillId="0" borderId="0" xfId="0" applyNumberFormat="1"/>
    <xf numFmtId="1" fontId="0" fillId="0" borderId="0" xfId="0" applyNumberFormat="1"/>
    <xf numFmtId="0" fontId="56" fillId="11" borderId="16" xfId="94" applyFont="1" applyFill="1" applyBorder="1" applyAlignment="1">
      <alignment vertical="center"/>
    </xf>
    <xf numFmtId="0" fontId="56" fillId="11" borderId="18" xfId="94" applyFont="1" applyFill="1" applyBorder="1" applyAlignment="1">
      <alignment vertical="center"/>
    </xf>
    <xf numFmtId="0" fontId="56" fillId="7" borderId="0" xfId="94" applyFont="1" applyFill="1" applyAlignment="1">
      <alignment horizontal="left" vertical="center" wrapText="1"/>
    </xf>
    <xf numFmtId="0" fontId="42" fillId="6" borderId="0" xfId="97" applyFont="1" applyFill="1"/>
    <xf numFmtId="0" fontId="94" fillId="6" borderId="0" xfId="97" applyFill="1"/>
    <xf numFmtId="0" fontId="44" fillId="6" borderId="0" xfId="97" applyFont="1" applyFill="1" applyProtection="1">
      <protection locked="0"/>
    </xf>
    <xf numFmtId="0" fontId="54" fillId="6" borderId="0" xfId="97" applyFont="1" applyFill="1"/>
    <xf numFmtId="0" fontId="94" fillId="0" borderId="0" xfId="97"/>
    <xf numFmtId="0" fontId="51" fillId="6" borderId="0" xfId="97" applyFont="1" applyFill="1"/>
    <xf numFmtId="0" fontId="52" fillId="6" borderId="0" xfId="97" applyFont="1" applyFill="1"/>
    <xf numFmtId="0" fontId="53" fillId="6" borderId="0" xfId="97" applyFont="1" applyFill="1"/>
    <xf numFmtId="0" fontId="52" fillId="0" borderId="0" xfId="97" applyFont="1"/>
    <xf numFmtId="0" fontId="48" fillId="6" borderId="0" xfId="97" applyFont="1" applyFill="1" applyAlignment="1">
      <alignment horizontal="left" vertical="center"/>
    </xf>
    <xf numFmtId="0" fontId="50" fillId="6" borderId="0" xfId="97" applyFont="1" applyFill="1" applyAlignment="1">
      <alignment vertical="center"/>
    </xf>
    <xf numFmtId="0" fontId="47" fillId="7" borderId="21" xfId="97" applyFont="1" applyFill="1" applyBorder="1"/>
    <xf numFmtId="0" fontId="51" fillId="6" borderId="0" xfId="97" applyFont="1" applyFill="1" applyAlignment="1">
      <alignment vertical="center"/>
    </xf>
    <xf numFmtId="0" fontId="47" fillId="6" borderId="0" xfId="97" applyFont="1" applyFill="1"/>
    <xf numFmtId="0" fontId="48" fillId="6" borderId="0" xfId="97" applyFont="1" applyFill="1" applyAlignment="1">
      <alignment horizontal="right" vertical="center"/>
    </xf>
    <xf numFmtId="173" fontId="48" fillId="7" borderId="22" xfId="97" applyNumberFormat="1" applyFont="1" applyFill="1" applyBorder="1" applyAlignment="1">
      <alignment horizontal="right" vertical="center"/>
    </xf>
    <xf numFmtId="1" fontId="48" fillId="7" borderId="21" xfId="97" applyNumberFormat="1" applyFont="1" applyFill="1" applyBorder="1" applyAlignment="1">
      <alignment horizontal="right" vertical="center"/>
    </xf>
    <xf numFmtId="0" fontId="50" fillId="6" borderId="19" xfId="97" applyFont="1" applyFill="1" applyBorder="1" applyAlignment="1">
      <alignment vertical="center"/>
    </xf>
    <xf numFmtId="0" fontId="49" fillId="6" borderId="0" xfId="97" applyFont="1" applyFill="1" applyAlignment="1">
      <alignment horizontal="left" vertical="center"/>
    </xf>
    <xf numFmtId="0" fontId="94" fillId="5" borderId="0" xfId="97" applyFill="1"/>
    <xf numFmtId="4" fontId="94" fillId="5" borderId="0" xfId="97" applyNumberFormat="1" applyFill="1" applyAlignment="1">
      <alignment horizontal="left"/>
    </xf>
    <xf numFmtId="0" fontId="50" fillId="6" borderId="0" xfId="97" applyFont="1" applyFill="1" applyAlignment="1">
      <alignment horizontal="left" vertical="center"/>
    </xf>
    <xf numFmtId="0" fontId="48" fillId="7" borderId="21" xfId="97" applyFont="1" applyFill="1" applyBorder="1" applyAlignment="1">
      <alignment horizontal="left" vertical="center"/>
    </xf>
    <xf numFmtId="2" fontId="48" fillId="7" borderId="21" xfId="97" applyNumberFormat="1" applyFont="1" applyFill="1" applyBorder="1" applyAlignment="1">
      <alignment horizontal="right" vertical="center"/>
    </xf>
    <xf numFmtId="49" fontId="48" fillId="7" borderId="21" xfId="97" applyNumberFormat="1" applyFont="1" applyFill="1" applyBorder="1" applyAlignment="1" applyProtection="1">
      <alignment horizontal="right" vertical="center"/>
      <protection locked="0"/>
    </xf>
    <xf numFmtId="0" fontId="48" fillId="7" borderId="21" xfId="97" applyFont="1" applyFill="1" applyBorder="1" applyAlignment="1" applyProtection="1">
      <alignment horizontal="right" vertical="center"/>
      <protection locked="0"/>
    </xf>
    <xf numFmtId="0" fontId="48" fillId="7" borderId="21" xfId="97" applyFont="1" applyFill="1" applyBorder="1" applyAlignment="1">
      <alignment horizontal="right" vertical="center"/>
    </xf>
    <xf numFmtId="168" fontId="48" fillId="7" borderId="21" xfId="97" applyNumberFormat="1" applyFont="1" applyFill="1" applyBorder="1" applyAlignment="1">
      <alignment horizontal="right" vertical="center"/>
    </xf>
    <xf numFmtId="3" fontId="48" fillId="7" borderId="21" xfId="97" applyNumberFormat="1" applyFont="1" applyFill="1" applyBorder="1" applyAlignment="1">
      <alignment horizontal="right" vertical="center"/>
    </xf>
    <xf numFmtId="0" fontId="48" fillId="6" borderId="0" xfId="97" applyFont="1" applyFill="1" applyAlignment="1">
      <alignment horizontal="left" vertical="center" indent="15"/>
    </xf>
    <xf numFmtId="0" fontId="94" fillId="5" borderId="0" xfId="97" applyFill="1" applyAlignment="1">
      <alignment wrapText="1"/>
    </xf>
    <xf numFmtId="0" fontId="44" fillId="7" borderId="0" xfId="94" applyFill="1"/>
    <xf numFmtId="0" fontId="58" fillId="15" borderId="25" xfId="97" applyFont="1" applyFill="1" applyBorder="1"/>
    <xf numFmtId="0" fontId="44" fillId="15" borderId="64" xfId="94" applyFill="1" applyBorder="1"/>
    <xf numFmtId="0" fontId="59" fillId="7" borderId="0" xfId="94" applyFont="1" applyFill="1" applyAlignment="1">
      <alignment horizontal="left" vertical="center"/>
    </xf>
    <xf numFmtId="0" fontId="58" fillId="7" borderId="0" xfId="94" quotePrefix="1" applyFont="1" applyFill="1" applyAlignment="1">
      <alignment vertical="center"/>
    </xf>
    <xf numFmtId="0" fontId="62" fillId="7" borderId="0" xfId="94" applyFont="1" applyFill="1" applyAlignment="1">
      <alignment horizontal="left" vertical="center"/>
    </xf>
    <xf numFmtId="3" fontId="56" fillId="12" borderId="71" xfId="94" applyNumberFormat="1" applyFont="1" applyFill="1" applyBorder="1" applyAlignment="1">
      <alignment vertical="center"/>
    </xf>
    <xf numFmtId="3" fontId="56" fillId="12" borderId="72" xfId="94" applyNumberFormat="1" applyFont="1" applyFill="1" applyBorder="1" applyAlignment="1">
      <alignment vertical="center"/>
    </xf>
    <xf numFmtId="0" fontId="56" fillId="9" borderId="16" xfId="94" applyFont="1" applyFill="1" applyBorder="1"/>
    <xf numFmtId="0" fontId="44" fillId="9" borderId="18" xfId="94" applyFill="1" applyBorder="1"/>
    <xf numFmtId="0" fontId="56" fillId="8" borderId="0" xfId="94" applyFont="1" applyFill="1"/>
    <xf numFmtId="0" fontId="44" fillId="8" borderId="0" xfId="94" applyFill="1"/>
    <xf numFmtId="0" fontId="44" fillId="0" borderId="0" xfId="94"/>
    <xf numFmtId="0" fontId="61" fillId="12" borderId="0" xfId="97" applyFont="1" applyFill="1" applyAlignment="1">
      <alignment horizontal="center" vertical="center"/>
    </xf>
    <xf numFmtId="0" fontId="61" fillId="12" borderId="0" xfId="97" applyFont="1" applyFill="1" applyAlignment="1">
      <alignment vertical="center"/>
    </xf>
    <xf numFmtId="0" fontId="68" fillId="12" borderId="0" xfId="97" applyFont="1" applyFill="1" applyAlignment="1">
      <alignment horizontal="left" vertical="center"/>
    </xf>
    <xf numFmtId="0" fontId="73" fillId="12" borderId="0" xfId="97" applyFont="1" applyFill="1" applyAlignment="1">
      <alignment horizontal="left" vertical="center"/>
    </xf>
    <xf numFmtId="0" fontId="61" fillId="0" borderId="0" xfId="97" applyFont="1"/>
    <xf numFmtId="0" fontId="70" fillId="12" borderId="0" xfId="97" applyFont="1" applyFill="1" applyAlignment="1">
      <alignment horizontal="left" vertical="center"/>
    </xf>
    <xf numFmtId="0" fontId="70" fillId="6" borderId="27" xfId="97" applyFont="1" applyFill="1" applyBorder="1" applyAlignment="1">
      <alignment horizontal="center" vertical="center"/>
    </xf>
    <xf numFmtId="0" fontId="61" fillId="6" borderId="27" xfId="97" applyFont="1" applyFill="1" applyBorder="1" applyAlignment="1">
      <alignment vertical="center"/>
    </xf>
    <xf numFmtId="0" fontId="61" fillId="6" borderId="27" xfId="97" applyFont="1" applyFill="1" applyBorder="1" applyAlignment="1">
      <alignment vertical="center" wrapText="1"/>
    </xf>
    <xf numFmtId="0" fontId="61" fillId="6" borderId="27" xfId="97" applyFont="1" applyFill="1" applyBorder="1" applyAlignment="1">
      <alignment horizontal="center" vertical="center"/>
    </xf>
    <xf numFmtId="0" fontId="70" fillId="6" borderId="27" xfId="97" applyFont="1" applyFill="1" applyBorder="1" applyAlignment="1">
      <alignment vertical="center"/>
    </xf>
    <xf numFmtId="0" fontId="61" fillId="6" borderId="27" xfId="97" applyFont="1" applyFill="1" applyBorder="1" applyAlignment="1">
      <alignment vertical="top"/>
    </xf>
    <xf numFmtId="0" fontId="70" fillId="12" borderId="0" xfId="97" applyFont="1" applyFill="1" applyAlignment="1">
      <alignment vertical="center"/>
    </xf>
    <xf numFmtId="0" fontId="70" fillId="6" borderId="27" xfId="97" applyFont="1" applyFill="1" applyBorder="1" applyAlignment="1">
      <alignment horizontal="left" vertical="center"/>
    </xf>
    <xf numFmtId="0" fontId="70" fillId="6" borderId="27" xfId="97" applyFont="1" applyFill="1" applyBorder="1" applyAlignment="1">
      <alignment vertical="center" wrapText="1"/>
    </xf>
    <xf numFmtId="49" fontId="61" fillId="6" borderId="27" xfId="97" applyNumberFormat="1" applyFont="1" applyFill="1" applyBorder="1" applyAlignment="1">
      <alignment horizontal="right" vertical="center"/>
    </xf>
    <xf numFmtId="0" fontId="61" fillId="6" borderId="27" xfId="97" applyFont="1" applyFill="1" applyBorder="1" applyAlignment="1">
      <alignment horizontal="right" vertical="center"/>
    </xf>
    <xf numFmtId="0" fontId="70" fillId="6" borderId="27" xfId="97" applyFont="1" applyFill="1" applyBorder="1" applyAlignment="1">
      <alignment horizontal="right" vertical="center"/>
    </xf>
    <xf numFmtId="0" fontId="61" fillId="6" borderId="0" xfId="97" applyFont="1" applyFill="1" applyAlignment="1">
      <alignment horizontal="center" vertical="center"/>
    </xf>
    <xf numFmtId="0" fontId="61" fillId="6" borderId="73" xfId="97" applyFont="1" applyFill="1" applyBorder="1" applyAlignment="1">
      <alignment vertical="center"/>
    </xf>
    <xf numFmtId="0" fontId="61" fillId="6" borderId="75" xfId="97" applyFont="1" applyFill="1" applyBorder="1" applyAlignment="1">
      <alignment vertical="center"/>
    </xf>
    <xf numFmtId="0" fontId="56" fillId="12" borderId="0" xfId="97" applyFont="1" applyFill="1" applyAlignment="1">
      <alignment vertical="center"/>
    </xf>
    <xf numFmtId="0" fontId="61" fillId="6" borderId="74" xfId="97" applyFont="1" applyFill="1" applyBorder="1" applyAlignment="1">
      <alignment vertical="center"/>
    </xf>
    <xf numFmtId="0" fontId="70" fillId="12" borderId="0" xfId="97" applyFont="1" applyFill="1" applyAlignment="1">
      <alignment horizontal="center" vertical="center"/>
    </xf>
    <xf numFmtId="1" fontId="70" fillId="6" borderId="27" xfId="97" applyNumberFormat="1" applyFont="1" applyFill="1" applyBorder="1" applyAlignment="1">
      <alignment vertical="center"/>
    </xf>
    <xf numFmtId="0" fontId="69" fillId="12" borderId="0" xfId="97" applyFont="1" applyFill="1" applyAlignment="1">
      <alignment vertical="center"/>
    </xf>
    <xf numFmtId="0" fontId="61" fillId="12" borderId="0" xfId="97" applyFont="1" applyFill="1"/>
    <xf numFmtId="0" fontId="90" fillId="12" borderId="0" xfId="97" applyFont="1" applyFill="1"/>
    <xf numFmtId="0" fontId="56" fillId="12" borderId="0" xfId="97" applyFont="1" applyFill="1"/>
    <xf numFmtId="0" fontId="90" fillId="12" borderId="0" xfId="97" applyFont="1" applyFill="1" applyAlignment="1">
      <alignment vertical="center"/>
    </xf>
    <xf numFmtId="0" fontId="61" fillId="12" borderId="0" xfId="97" applyFont="1" applyFill="1" applyAlignment="1">
      <alignment vertical="center" wrapText="1"/>
    </xf>
    <xf numFmtId="2" fontId="61" fillId="12" borderId="0" xfId="97" applyNumberFormat="1" applyFont="1" applyFill="1" applyAlignment="1">
      <alignment vertical="center"/>
    </xf>
    <xf numFmtId="0" fontId="61" fillId="12" borderId="0" xfId="97" applyFont="1" applyFill="1" applyAlignment="1">
      <alignment horizontal="right" vertical="center"/>
    </xf>
    <xf numFmtId="0" fontId="70" fillId="12" borderId="0" xfId="97" applyFont="1" applyFill="1" applyAlignment="1">
      <alignment horizontal="right" vertical="center"/>
    </xf>
    <xf numFmtId="9" fontId="61" fillId="12" borderId="0" xfId="97" applyNumberFormat="1" applyFont="1" applyFill="1"/>
    <xf numFmtId="0" fontId="69" fillId="12" borderId="0" xfId="97" applyFont="1" applyFill="1" applyAlignment="1">
      <alignment horizontal="center" vertical="center"/>
    </xf>
    <xf numFmtId="0" fontId="95" fillId="12" borderId="0" xfId="97" applyFont="1" applyFill="1"/>
    <xf numFmtId="0" fontId="76" fillId="16" borderId="0" xfId="97" applyFont="1" applyFill="1" applyAlignment="1">
      <alignment vertical="center"/>
    </xf>
    <xf numFmtId="2" fontId="61" fillId="12" borderId="0" xfId="97" applyNumberFormat="1" applyFont="1" applyFill="1" applyAlignment="1">
      <alignment horizontal="center" vertical="center"/>
    </xf>
    <xf numFmtId="0" fontId="61" fillId="12" borderId="0" xfId="97" applyFont="1" applyFill="1" applyAlignment="1">
      <alignment horizontal="center"/>
    </xf>
    <xf numFmtId="0" fontId="56" fillId="12" borderId="0" xfId="97" applyFont="1" applyFill="1" applyAlignment="1">
      <alignment horizontal="center"/>
    </xf>
    <xf numFmtId="0" fontId="96" fillId="16" borderId="0" xfId="97" applyFont="1" applyFill="1"/>
    <xf numFmtId="0" fontId="76" fillId="16" borderId="80" xfId="97" applyFont="1" applyFill="1" applyBorder="1" applyAlignment="1">
      <alignment horizontal="center" vertical="center" wrapText="1"/>
    </xf>
    <xf numFmtId="0" fontId="76" fillId="16" borderId="81" xfId="97" applyFont="1" applyFill="1" applyBorder="1" applyAlignment="1">
      <alignment horizontal="center" vertical="center" wrapText="1"/>
    </xf>
    <xf numFmtId="0" fontId="76" fillId="16" borderId="79" xfId="97" applyFont="1" applyFill="1" applyBorder="1" applyAlignment="1">
      <alignment horizontal="left" vertical="center" wrapText="1"/>
    </xf>
    <xf numFmtId="0" fontId="61" fillId="7" borderId="0" xfId="97" applyFont="1" applyFill="1" applyAlignment="1">
      <alignment vertical="center"/>
    </xf>
    <xf numFmtId="0" fontId="90" fillId="7" borderId="0" xfId="97" applyFont="1" applyFill="1" applyAlignment="1">
      <alignment vertical="center"/>
    </xf>
    <xf numFmtId="0" fontId="70" fillId="7" borderId="0" xfId="97" applyFont="1" applyFill="1" applyAlignment="1">
      <alignment horizontal="center" vertical="center"/>
    </xf>
    <xf numFmtId="0" fontId="61" fillId="7" borderId="0" xfId="97" applyFont="1" applyFill="1" applyAlignment="1">
      <alignment horizontal="left" vertical="center"/>
    </xf>
    <xf numFmtId="49" fontId="61" fillId="7" borderId="0" xfId="97" applyNumberFormat="1" applyFont="1" applyFill="1" applyAlignment="1">
      <alignment horizontal="left" vertical="center"/>
    </xf>
    <xf numFmtId="3" fontId="61" fillId="12" borderId="0" xfId="97" applyNumberFormat="1" applyFont="1" applyFill="1" applyAlignment="1">
      <alignment horizontal="center" vertical="center"/>
    </xf>
    <xf numFmtId="0" fontId="61" fillId="7" borderId="0" xfId="97" applyFont="1" applyFill="1"/>
    <xf numFmtId="0" fontId="70" fillId="7" borderId="0" xfId="97" applyFont="1" applyFill="1" applyAlignment="1">
      <alignment vertical="center"/>
    </xf>
    <xf numFmtId="0" fontId="56" fillId="7" borderId="0" xfId="97" applyFont="1" applyFill="1"/>
    <xf numFmtId="0" fontId="100" fillId="7" borderId="0" xfId="97" applyFont="1" applyFill="1" applyAlignment="1">
      <alignment horizontal="left" vertical="center" wrapText="1"/>
    </xf>
    <xf numFmtId="0" fontId="61" fillId="7" borderId="0" xfId="97" applyFont="1" applyFill="1" applyAlignment="1">
      <alignment vertical="center" wrapText="1"/>
    </xf>
    <xf numFmtId="0" fontId="76" fillId="16" borderId="65" xfId="97" applyFont="1" applyFill="1" applyBorder="1" applyAlignment="1">
      <alignment vertical="center"/>
    </xf>
    <xf numFmtId="49" fontId="61" fillId="12" borderId="27" xfId="97" applyNumberFormat="1" applyFont="1" applyFill="1" applyBorder="1" applyAlignment="1">
      <alignment horizontal="center" vertical="center"/>
    </xf>
    <xf numFmtId="49" fontId="61" fillId="7" borderId="27" xfId="97" applyNumberFormat="1" applyFont="1" applyFill="1" applyBorder="1" applyAlignment="1">
      <alignment horizontal="center" vertical="center"/>
    </xf>
    <xf numFmtId="0" fontId="70" fillId="17" borderId="27" xfId="97" applyFont="1" applyFill="1" applyBorder="1" applyAlignment="1">
      <alignment horizontal="center" vertical="center" wrapText="1"/>
    </xf>
    <xf numFmtId="0" fontId="70" fillId="17" borderId="27" xfId="97" applyFont="1" applyFill="1" applyBorder="1" applyAlignment="1">
      <alignment horizontal="center" vertical="center"/>
    </xf>
    <xf numFmtId="3" fontId="61" fillId="13" borderId="27" xfId="97" applyNumberFormat="1" applyFont="1" applyFill="1" applyBorder="1" applyAlignment="1" applyProtection="1">
      <alignment horizontal="center" vertical="center" shrinkToFit="1"/>
      <protection locked="0"/>
    </xf>
    <xf numFmtId="3" fontId="61" fillId="12" borderId="27" xfId="97" applyNumberFormat="1" applyFont="1" applyFill="1" applyBorder="1" applyAlignment="1">
      <alignment horizontal="center" vertical="center" shrinkToFit="1"/>
    </xf>
    <xf numFmtId="0" fontId="78" fillId="6" borderId="27" xfId="97" applyFont="1" applyFill="1" applyBorder="1" applyAlignment="1">
      <alignment horizontal="left" vertical="center" wrapText="1"/>
    </xf>
    <xf numFmtId="0" fontId="77" fillId="6" borderId="27" xfId="97" applyFont="1" applyFill="1" applyBorder="1" applyAlignment="1">
      <alignment horizontal="left" vertical="center"/>
    </xf>
    <xf numFmtId="0" fontId="78" fillId="6" borderId="27" xfId="97" applyFont="1" applyFill="1" applyBorder="1" applyAlignment="1">
      <alignment horizontal="left" vertical="center"/>
    </xf>
    <xf numFmtId="0" fontId="78" fillId="6" borderId="27" xfId="97" applyFont="1" applyFill="1" applyBorder="1" applyAlignment="1">
      <alignment horizontal="center" vertical="center" wrapText="1"/>
    </xf>
    <xf numFmtId="0" fontId="78" fillId="6" borderId="27" xfId="97" quotePrefix="1" applyFont="1" applyFill="1" applyBorder="1" applyAlignment="1">
      <alignment horizontal="center" vertical="center" wrapText="1"/>
    </xf>
    <xf numFmtId="0" fontId="61" fillId="13" borderId="27" xfId="97" applyFont="1" applyFill="1" applyBorder="1" applyAlignment="1" applyProtection="1">
      <alignment horizontal="center" vertical="center" shrinkToFit="1"/>
      <protection locked="0"/>
    </xf>
    <xf numFmtId="3" fontId="61" fillId="12" borderId="27" xfId="97" applyNumberFormat="1" applyFont="1" applyFill="1" applyBorder="1" applyAlignment="1">
      <alignment horizontal="center" vertical="center"/>
    </xf>
    <xf numFmtId="2" fontId="61" fillId="12" borderId="27" xfId="97" applyNumberFormat="1" applyFont="1" applyFill="1" applyBorder="1" applyAlignment="1">
      <alignment horizontal="center" vertical="center"/>
    </xf>
    <xf numFmtId="0" fontId="61" fillId="12" borderId="0" xfId="97" applyFont="1" applyFill="1" applyAlignment="1">
      <alignment horizontal="left" vertical="center"/>
    </xf>
    <xf numFmtId="0" fontId="61" fillId="12" borderId="33" xfId="97" applyFont="1" applyFill="1" applyBorder="1"/>
    <xf numFmtId="0" fontId="56" fillId="12" borderId="33" xfId="97" applyFont="1" applyFill="1" applyBorder="1"/>
    <xf numFmtId="0" fontId="61" fillId="12" borderId="0" xfId="97" quotePrefix="1" applyFont="1" applyFill="1" applyAlignment="1">
      <alignment horizontal="right" vertical="center"/>
    </xf>
    <xf numFmtId="0" fontId="61" fillId="12" borderId="0" xfId="97" applyFont="1" applyFill="1" applyProtection="1">
      <protection hidden="1"/>
    </xf>
    <xf numFmtId="0" fontId="61" fillId="12" borderId="0" xfId="97" applyFont="1" applyFill="1" applyAlignment="1" applyProtection="1">
      <alignment horizontal="left" wrapText="1"/>
      <protection hidden="1"/>
    </xf>
    <xf numFmtId="43" fontId="61" fillId="12" borderId="0" xfId="88" applyFont="1" applyFill="1" applyAlignment="1" applyProtection="1">
      <alignment horizontal="center"/>
      <protection hidden="1"/>
    </xf>
    <xf numFmtId="0" fontId="61" fillId="12" borderId="0" xfId="97" applyFont="1" applyFill="1" applyAlignment="1" applyProtection="1">
      <alignment horizontal="center"/>
      <protection hidden="1"/>
    </xf>
    <xf numFmtId="43" fontId="61" fillId="12" borderId="0" xfId="97" applyNumberFormat="1" applyFont="1" applyFill="1" applyProtection="1">
      <protection hidden="1"/>
    </xf>
    <xf numFmtId="43" fontId="61" fillId="12" borderId="0" xfId="88" applyFont="1" applyFill="1" applyAlignment="1" applyProtection="1"/>
    <xf numFmtId="43" fontId="61" fillId="12" borderId="0" xfId="97" applyNumberFormat="1" applyFont="1" applyFill="1"/>
    <xf numFmtId="0" fontId="70" fillId="7" borderId="0" xfId="97" applyFont="1" applyFill="1" applyAlignment="1">
      <alignment horizontal="center" vertical="center" wrapText="1"/>
    </xf>
    <xf numFmtId="0" fontId="61" fillId="7" borderId="0" xfId="97" applyFont="1" applyFill="1" applyAlignment="1">
      <alignment horizontal="center" vertical="center" wrapText="1"/>
    </xf>
    <xf numFmtId="175" fontId="61" fillId="7" borderId="0" xfId="88" applyNumberFormat="1" applyFont="1" applyFill="1" applyAlignment="1" applyProtection="1">
      <alignment horizontal="center" vertical="top" wrapText="1"/>
    </xf>
    <xf numFmtId="0" fontId="61" fillId="7" borderId="0" xfId="97" quotePrefix="1" applyFont="1" applyFill="1" applyAlignment="1">
      <alignment horizontal="center" vertical="top" wrapText="1"/>
    </xf>
    <xf numFmtId="168" fontId="61" fillId="7" borderId="0" xfId="97" applyNumberFormat="1" applyFont="1" applyFill="1" applyAlignment="1">
      <alignment horizontal="center" vertical="center"/>
    </xf>
    <xf numFmtId="168" fontId="61" fillId="7" borderId="0" xfId="97" applyNumberFormat="1" applyFont="1" applyFill="1"/>
    <xf numFmtId="2" fontId="61" fillId="12" borderId="0" xfId="97" applyNumberFormat="1" applyFont="1" applyFill="1"/>
    <xf numFmtId="2" fontId="61" fillId="12" borderId="0" xfId="97" applyNumberFormat="1" applyFont="1" applyFill="1" applyAlignment="1">
      <alignment horizontal="center"/>
    </xf>
    <xf numFmtId="0" fontId="61" fillId="12" borderId="0" xfId="97" applyFont="1" applyFill="1" applyProtection="1">
      <protection locked="0"/>
    </xf>
    <xf numFmtId="176" fontId="61" fillId="12" borderId="0" xfId="97" applyNumberFormat="1" applyFont="1" applyFill="1"/>
    <xf numFmtId="0" fontId="94" fillId="0" borderId="0" xfId="97" applyAlignment="1">
      <alignment horizontal="center"/>
    </xf>
    <xf numFmtId="0" fontId="44" fillId="0" borderId="0" xfId="97" applyFont="1"/>
    <xf numFmtId="9" fontId="94" fillId="0" borderId="0" xfId="97" applyNumberFormat="1"/>
    <xf numFmtId="2" fontId="94" fillId="0" borderId="0" xfId="97" applyNumberFormat="1"/>
    <xf numFmtId="0" fontId="44" fillId="0" borderId="0" xfId="92" applyFont="1"/>
    <xf numFmtId="172" fontId="0" fillId="5" borderId="0" xfId="0" applyNumberFormat="1" applyFill="1"/>
    <xf numFmtId="0" fontId="80" fillId="5" borderId="0" xfId="92" applyFill="1"/>
    <xf numFmtId="0" fontId="70" fillId="17" borderId="0" xfId="97" applyFont="1" applyFill="1" applyAlignment="1">
      <alignment horizontal="center" vertical="center"/>
    </xf>
    <xf numFmtId="0" fontId="61" fillId="17" borderId="0" xfId="97" applyFont="1" applyFill="1" applyAlignment="1">
      <alignment horizontal="left" vertical="center"/>
    </xf>
    <xf numFmtId="0" fontId="70" fillId="17" borderId="0" xfId="97" applyFont="1" applyFill="1" applyAlignment="1">
      <alignment vertical="center"/>
    </xf>
    <xf numFmtId="0" fontId="61" fillId="17" borderId="0" xfId="97" applyFont="1" applyFill="1" applyAlignment="1">
      <alignment horizontal="center" vertical="center"/>
    </xf>
    <xf numFmtId="0" fontId="61" fillId="17" borderId="0" xfId="97" applyFont="1" applyFill="1" applyAlignment="1">
      <alignment horizontal="right" vertical="center"/>
    </xf>
    <xf numFmtId="0" fontId="61" fillId="17" borderId="0" xfId="97" applyFont="1" applyFill="1" applyAlignment="1">
      <alignment vertical="center"/>
    </xf>
    <xf numFmtId="0" fontId="76" fillId="16" borderId="97" xfId="97" applyFont="1" applyFill="1" applyBorder="1" applyAlignment="1">
      <alignment horizontal="center" vertical="center" wrapText="1"/>
    </xf>
    <xf numFmtId="0" fontId="61" fillId="12" borderId="97" xfId="97" applyFont="1" applyFill="1" applyBorder="1" applyAlignment="1">
      <alignment horizontal="center" vertical="center"/>
    </xf>
    <xf numFmtId="3" fontId="61" fillId="13" borderId="97" xfId="97" applyNumberFormat="1" applyFont="1" applyFill="1" applyBorder="1" applyAlignment="1" applyProtection="1">
      <alignment vertical="center"/>
      <protection locked="0"/>
    </xf>
    <xf numFmtId="2" fontId="61" fillId="12" borderId="97" xfId="97" applyNumberFormat="1" applyFont="1" applyFill="1" applyBorder="1" applyAlignment="1">
      <alignment horizontal="center" vertical="center"/>
    </xf>
    <xf numFmtId="3" fontId="61" fillId="12" borderId="97" xfId="97" applyNumberFormat="1" applyFont="1" applyFill="1" applyBorder="1" applyAlignment="1">
      <alignment horizontal="center" vertical="center"/>
    </xf>
    <xf numFmtId="0" fontId="70" fillId="17" borderId="97" xfId="97" applyFont="1" applyFill="1" applyBorder="1" applyAlignment="1">
      <alignment vertical="center"/>
    </xf>
    <xf numFmtId="0" fontId="61" fillId="17" borderId="0" xfId="97" applyFont="1" applyFill="1" applyAlignment="1">
      <alignment vertical="center" wrapText="1"/>
    </xf>
    <xf numFmtId="0" fontId="70" fillId="17" borderId="97" xfId="97" applyFont="1" applyFill="1" applyBorder="1" applyAlignment="1">
      <alignment horizontal="center" vertical="center"/>
    </xf>
    <xf numFmtId="0" fontId="61" fillId="17" borderId="97" xfId="97" applyFont="1" applyFill="1" applyBorder="1" applyAlignment="1">
      <alignment vertical="center"/>
    </xf>
    <xf numFmtId="0" fontId="61" fillId="17" borderId="97" xfId="97" applyFont="1" applyFill="1" applyBorder="1" applyAlignment="1">
      <alignment horizontal="center" vertical="center"/>
    </xf>
    <xf numFmtId="3" fontId="61" fillId="13" borderId="97" xfId="97" applyNumberFormat="1" applyFont="1" applyFill="1" applyBorder="1" applyAlignment="1" applyProtection="1">
      <alignment horizontal="center" vertical="center"/>
      <protection locked="0"/>
    </xf>
    <xf numFmtId="0" fontId="61" fillId="17" borderId="97" xfId="97" quotePrefix="1" applyFont="1" applyFill="1" applyBorder="1" applyAlignment="1">
      <alignment horizontal="right" vertical="center"/>
    </xf>
    <xf numFmtId="17" fontId="61" fillId="12" borderId="97" xfId="97" quotePrefix="1" applyNumberFormat="1" applyFont="1" applyFill="1" applyBorder="1" applyAlignment="1">
      <alignment horizontal="center" vertical="center"/>
    </xf>
    <xf numFmtId="1" fontId="61" fillId="12" borderId="97" xfId="97" quotePrefix="1" applyNumberFormat="1" applyFont="1" applyFill="1" applyBorder="1" applyAlignment="1">
      <alignment horizontal="center" vertical="center"/>
    </xf>
    <xf numFmtId="0" fontId="70" fillId="17" borderId="0" xfId="97" applyFont="1" applyFill="1" applyAlignment="1">
      <alignment horizontal="center" vertical="top"/>
    </xf>
    <xf numFmtId="0" fontId="61" fillId="17" borderId="0" xfId="97" applyFont="1" applyFill="1" applyAlignment="1">
      <alignment vertical="top"/>
    </xf>
    <xf numFmtId="0" fontId="61" fillId="17" borderId="0" xfId="97" applyFont="1" applyFill="1"/>
    <xf numFmtId="0" fontId="61" fillId="17" borderId="0" xfId="97" applyFont="1" applyFill="1" applyAlignment="1">
      <alignment horizontal="center"/>
    </xf>
    <xf numFmtId="0" fontId="61" fillId="17" borderId="98" xfId="97" applyFont="1" applyFill="1" applyBorder="1"/>
    <xf numFmtId="0" fontId="61" fillId="13" borderId="99" xfId="97" applyFont="1" applyFill="1" applyBorder="1" applyAlignment="1" applyProtection="1">
      <alignment horizontal="center"/>
      <protection locked="0"/>
    </xf>
    <xf numFmtId="0" fontId="70" fillId="17" borderId="100" xfId="97" applyFont="1" applyFill="1" applyBorder="1" applyAlignment="1">
      <alignment vertical="top"/>
    </xf>
    <xf numFmtId="0" fontId="61" fillId="17" borderId="101" xfId="97" applyFont="1" applyFill="1" applyBorder="1" applyAlignment="1">
      <alignment horizontal="center" vertical="top"/>
    </xf>
    <xf numFmtId="0" fontId="76" fillId="16" borderId="100" xfId="97" applyFont="1" applyFill="1" applyBorder="1" applyAlignment="1">
      <alignment vertical="center"/>
    </xf>
    <xf numFmtId="0" fontId="76" fillId="16" borderId="101" xfId="97" applyFont="1" applyFill="1" applyBorder="1" applyAlignment="1">
      <alignment horizontal="center" vertical="center"/>
    </xf>
    <xf numFmtId="0" fontId="61" fillId="12" borderId="100" xfId="97" applyFont="1" applyFill="1" applyBorder="1" applyAlignment="1">
      <alignment vertical="center"/>
    </xf>
    <xf numFmtId="4" fontId="61" fillId="13" borderId="101" xfId="97" applyNumberFormat="1" applyFont="1" applyFill="1" applyBorder="1" applyAlignment="1" applyProtection="1">
      <alignment horizontal="center" vertical="center"/>
      <protection locked="0"/>
    </xf>
    <xf numFmtId="3" fontId="61" fillId="13" borderId="101" xfId="97" applyNumberFormat="1" applyFont="1" applyFill="1" applyBorder="1" applyAlignment="1" applyProtection="1">
      <alignment horizontal="center" vertical="center"/>
      <protection locked="0"/>
    </xf>
    <xf numFmtId="3" fontId="61" fillId="12" borderId="101" xfId="97" applyNumberFormat="1" applyFont="1" applyFill="1" applyBorder="1" applyAlignment="1">
      <alignment horizontal="center" vertical="center"/>
    </xf>
    <xf numFmtId="1" fontId="61" fillId="13" borderId="101" xfId="97" applyNumberFormat="1" applyFont="1" applyFill="1" applyBorder="1" applyAlignment="1" applyProtection="1">
      <alignment horizontal="center" vertical="center"/>
      <protection locked="0"/>
    </xf>
    <xf numFmtId="0" fontId="61" fillId="17" borderId="100" xfId="97" applyFont="1" applyFill="1" applyBorder="1" applyAlignment="1">
      <alignment vertical="center"/>
    </xf>
    <xf numFmtId="0" fontId="61" fillId="17" borderId="100" xfId="97" applyFont="1" applyFill="1" applyBorder="1" applyAlignment="1">
      <alignment horizontal="center" vertical="center"/>
    </xf>
    <xf numFmtId="0" fontId="61" fillId="17" borderId="101" xfId="97" applyFont="1" applyFill="1" applyBorder="1" applyAlignment="1">
      <alignment horizontal="center" vertical="center"/>
    </xf>
    <xf numFmtId="0" fontId="61" fillId="12" borderId="100" xfId="97" applyFont="1" applyFill="1" applyBorder="1" applyAlignment="1">
      <alignment vertical="center" wrapText="1"/>
    </xf>
    <xf numFmtId="1" fontId="61" fillId="17" borderId="101" xfId="97" applyNumberFormat="1" applyFont="1" applyFill="1" applyBorder="1" applyAlignment="1">
      <alignment horizontal="center" vertical="center"/>
    </xf>
    <xf numFmtId="0" fontId="76" fillId="16" borderId="101" xfId="97" applyFont="1" applyFill="1" applyBorder="1" applyAlignment="1">
      <alignment vertical="center"/>
    </xf>
    <xf numFmtId="0" fontId="61" fillId="0" borderId="100" xfId="97" applyFont="1" applyBorder="1" applyAlignment="1">
      <alignment horizontal="left" vertical="center"/>
    </xf>
    <xf numFmtId="2" fontId="61" fillId="0" borderId="101" xfId="97" applyNumberFormat="1" applyFont="1" applyBorder="1" applyAlignment="1">
      <alignment horizontal="center" vertical="center"/>
    </xf>
    <xf numFmtId="0" fontId="61" fillId="0" borderId="102" xfId="97" applyFont="1" applyBorder="1" applyAlignment="1">
      <alignment horizontal="left" vertical="center"/>
    </xf>
    <xf numFmtId="3" fontId="61" fillId="0" borderId="103" xfId="97" applyNumberFormat="1" applyFont="1" applyBorder="1" applyAlignment="1">
      <alignment horizontal="center" vertical="center"/>
    </xf>
    <xf numFmtId="0" fontId="61" fillId="17" borderId="68" xfId="97" applyFont="1" applyFill="1" applyBorder="1" applyAlignment="1">
      <alignment vertical="center"/>
    </xf>
    <xf numFmtId="0" fontId="61" fillId="17" borderId="69" xfId="97" applyFont="1" applyFill="1" applyBorder="1" applyAlignment="1">
      <alignment vertical="center"/>
    </xf>
    <xf numFmtId="2" fontId="70" fillId="17" borderId="0" xfId="97" applyNumberFormat="1" applyFont="1" applyFill="1" applyAlignment="1">
      <alignment horizontal="center" vertical="center"/>
    </xf>
    <xf numFmtId="0" fontId="61" fillId="17" borderId="0" xfId="97" applyFont="1" applyFill="1" applyAlignment="1">
      <alignment horizontal="left"/>
    </xf>
    <xf numFmtId="0" fontId="61" fillId="17" borderId="33" xfId="97" applyFont="1" applyFill="1" applyBorder="1" applyAlignment="1">
      <alignment horizontal="center" vertical="center"/>
    </xf>
    <xf numFmtId="0" fontId="61" fillId="17" borderId="33" xfId="97" applyFont="1" applyFill="1" applyBorder="1" applyAlignment="1">
      <alignment vertical="center"/>
    </xf>
    <xf numFmtId="2" fontId="61" fillId="17" borderId="0" xfId="97" applyNumberFormat="1" applyFont="1" applyFill="1" applyAlignment="1">
      <alignment vertical="center"/>
    </xf>
    <xf numFmtId="2" fontId="61" fillId="17" borderId="0" xfId="97" applyNumberFormat="1" applyFont="1" applyFill="1" applyAlignment="1">
      <alignment horizontal="right" vertical="center"/>
    </xf>
    <xf numFmtId="49" fontId="61" fillId="17" borderId="0" xfId="97" applyNumberFormat="1" applyFont="1" applyFill="1" applyAlignment="1">
      <alignment horizontal="right" vertical="center"/>
    </xf>
    <xf numFmtId="0" fontId="61" fillId="17" borderId="33" xfId="97" applyFont="1" applyFill="1" applyBorder="1" applyAlignment="1">
      <alignment horizontal="left" vertical="center"/>
    </xf>
    <xf numFmtId="49" fontId="61" fillId="17" borderId="33" xfId="97" applyNumberFormat="1" applyFont="1" applyFill="1" applyBorder="1" applyAlignment="1">
      <alignment horizontal="right" vertical="center"/>
    </xf>
    <xf numFmtId="0" fontId="70" fillId="17" borderId="33" xfId="97" applyFont="1" applyFill="1" applyBorder="1" applyAlignment="1">
      <alignment horizontal="center" vertical="center"/>
    </xf>
    <xf numFmtId="0" fontId="61" fillId="17" borderId="0" xfId="97" applyFont="1" applyFill="1" applyAlignment="1">
      <alignment horizontal="right" vertical="center" wrapText="1"/>
    </xf>
    <xf numFmtId="2" fontId="61" fillId="17" borderId="0" xfId="97" applyNumberFormat="1" applyFont="1" applyFill="1" applyAlignment="1">
      <alignment horizontal="left" vertical="center" wrapText="1"/>
    </xf>
    <xf numFmtId="0" fontId="70" fillId="17" borderId="0" xfId="97" applyFont="1" applyFill="1" applyAlignment="1">
      <alignment horizontal="center" vertical="center" wrapText="1"/>
    </xf>
    <xf numFmtId="49" fontId="61" fillId="17" borderId="0" xfId="97" applyNumberFormat="1" applyFont="1" applyFill="1" applyAlignment="1">
      <alignment horizontal="left" vertical="center"/>
    </xf>
    <xf numFmtId="0" fontId="61" fillId="17" borderId="84" xfId="97" applyFont="1" applyFill="1" applyBorder="1" applyAlignment="1">
      <alignment horizontal="left" wrapText="1"/>
    </xf>
    <xf numFmtId="0" fontId="61" fillId="17" borderId="85" xfId="97" applyFont="1" applyFill="1" applyBorder="1" applyAlignment="1">
      <alignment horizontal="left" wrapText="1"/>
    </xf>
    <xf numFmtId="0" fontId="61" fillId="17" borderId="88" xfId="97" applyFont="1" applyFill="1" applyBorder="1" applyAlignment="1">
      <alignment horizontal="left" wrapText="1"/>
    </xf>
    <xf numFmtId="0" fontId="61" fillId="17" borderId="89" xfId="97" applyFont="1" applyFill="1" applyBorder="1" applyAlignment="1">
      <alignment horizontal="left" wrapText="1"/>
    </xf>
    <xf numFmtId="0" fontId="61" fillId="17" borderId="92" xfId="97" applyFont="1" applyFill="1" applyBorder="1" applyAlignment="1">
      <alignment horizontal="left" wrapText="1"/>
    </xf>
    <xf numFmtId="0" fontId="61" fillId="17" borderId="93" xfId="97" applyFont="1" applyFill="1" applyBorder="1" applyAlignment="1">
      <alignment horizontal="left" wrapText="1"/>
    </xf>
    <xf numFmtId="0" fontId="70" fillId="17" borderId="0" xfId="97" applyFont="1" applyFill="1" applyAlignment="1">
      <alignment horizontal="left" vertical="center"/>
    </xf>
    <xf numFmtId="0" fontId="61" fillId="17" borderId="68" xfId="97" quotePrefix="1" applyFont="1" applyFill="1" applyBorder="1" applyAlignment="1">
      <alignment horizontal="left" vertical="center"/>
    </xf>
    <xf numFmtId="0" fontId="61" fillId="17" borderId="79" xfId="97" applyFont="1" applyFill="1" applyBorder="1" applyAlignment="1">
      <alignment vertical="center"/>
    </xf>
    <xf numFmtId="0" fontId="61" fillId="17" borderId="65" xfId="97" applyFont="1" applyFill="1" applyBorder="1" applyAlignment="1">
      <alignment vertical="center"/>
    </xf>
    <xf numFmtId="0" fontId="61" fillId="17" borderId="65" xfId="97" applyFont="1" applyFill="1" applyBorder="1" applyAlignment="1">
      <alignment horizontal="right" vertical="center"/>
    </xf>
    <xf numFmtId="0" fontId="76" fillId="16" borderId="97" xfId="97" applyFont="1" applyFill="1" applyBorder="1" applyAlignment="1">
      <alignment horizontal="center" vertical="center"/>
    </xf>
    <xf numFmtId="0" fontId="61" fillId="13" borderId="97" xfId="97" applyFont="1" applyFill="1" applyBorder="1" applyAlignment="1" applyProtection="1">
      <alignment horizontal="center" vertical="center" wrapText="1"/>
      <protection locked="0"/>
    </xf>
    <xf numFmtId="4" fontId="61" fillId="13" borderId="97" xfId="97" applyNumberFormat="1" applyFont="1" applyFill="1" applyBorder="1" applyAlignment="1" applyProtection="1">
      <alignment horizontal="center" vertical="center"/>
      <protection locked="0"/>
    </xf>
    <xf numFmtId="2" fontId="61" fillId="13" borderId="97" xfId="97" applyNumberFormat="1" applyFont="1" applyFill="1" applyBorder="1" applyAlignment="1" applyProtection="1">
      <alignment horizontal="center" vertical="center"/>
      <protection locked="0"/>
    </xf>
    <xf numFmtId="0" fontId="61" fillId="13" borderId="97" xfId="97" applyFont="1" applyFill="1" applyBorder="1" applyAlignment="1" applyProtection="1">
      <alignment horizontal="center" vertical="center"/>
      <protection locked="0"/>
    </xf>
    <xf numFmtId="0" fontId="61" fillId="17" borderId="70" xfId="97" applyFont="1" applyFill="1" applyBorder="1" applyAlignment="1">
      <alignment vertical="center"/>
    </xf>
    <xf numFmtId="0" fontId="61" fillId="17" borderId="0" xfId="97" quotePrefix="1" applyFont="1" applyFill="1" applyAlignment="1">
      <alignment vertical="center"/>
    </xf>
    <xf numFmtId="2" fontId="61" fillId="17" borderId="0" xfId="97" applyNumberFormat="1" applyFont="1" applyFill="1" applyAlignment="1">
      <alignment horizontal="left" vertical="center"/>
    </xf>
    <xf numFmtId="2" fontId="61" fillId="17" borderId="0" xfId="97" quotePrefix="1" applyNumberFormat="1" applyFont="1" applyFill="1" applyAlignment="1">
      <alignment horizontal="right" vertical="center"/>
    </xf>
    <xf numFmtId="2" fontId="61" fillId="17" borderId="0" xfId="97" applyNumberFormat="1" applyFont="1" applyFill="1" applyAlignment="1">
      <alignment horizontal="center" vertical="center"/>
    </xf>
    <xf numFmtId="6" fontId="61" fillId="17" borderId="0" xfId="97" applyNumberFormat="1" applyFont="1" applyFill="1" applyAlignment="1">
      <alignment horizontal="left" vertical="center" wrapText="1"/>
    </xf>
    <xf numFmtId="0" fontId="61" fillId="17" borderId="33" xfId="97" applyFont="1" applyFill="1" applyBorder="1"/>
    <xf numFmtId="2" fontId="61" fillId="17" borderId="33" xfId="97" applyNumberFormat="1" applyFont="1" applyFill="1" applyBorder="1" applyAlignment="1">
      <alignment vertical="center"/>
    </xf>
    <xf numFmtId="2" fontId="61" fillId="17" borderId="33" xfId="97" applyNumberFormat="1" applyFont="1" applyFill="1" applyBorder="1" applyAlignment="1">
      <alignment horizontal="center" vertical="center"/>
    </xf>
    <xf numFmtId="0" fontId="61" fillId="17" borderId="33" xfId="97" applyFont="1" applyFill="1" applyBorder="1" applyAlignment="1">
      <alignment horizontal="right" vertical="center"/>
    </xf>
    <xf numFmtId="0" fontId="61" fillId="17" borderId="34" xfId="97" applyFont="1" applyFill="1" applyBorder="1" applyAlignment="1">
      <alignment vertical="center" wrapText="1"/>
    </xf>
    <xf numFmtId="0" fontId="61" fillId="17" borderId="34" xfId="97" applyFont="1" applyFill="1" applyBorder="1" applyAlignment="1">
      <alignment horizontal="center" vertical="center" wrapText="1"/>
    </xf>
    <xf numFmtId="0" fontId="70" fillId="17" borderId="33" xfId="97" applyFont="1" applyFill="1" applyBorder="1" applyAlignment="1">
      <alignment vertical="center"/>
    </xf>
    <xf numFmtId="2" fontId="61" fillId="17" borderId="33" xfId="97" quotePrefix="1" applyNumberFormat="1" applyFont="1" applyFill="1" applyBorder="1" applyAlignment="1">
      <alignment horizontal="right" vertical="center"/>
    </xf>
    <xf numFmtId="0" fontId="61" fillId="17" borderId="0" xfId="97" applyFont="1" applyFill="1" applyAlignment="1">
      <alignment horizontal="left" vertical="center" wrapText="1"/>
    </xf>
    <xf numFmtId="0" fontId="70" fillId="17" borderId="0" xfId="97" applyFont="1" applyFill="1" applyAlignment="1">
      <alignment vertical="center" wrapText="1"/>
    </xf>
    <xf numFmtId="4" fontId="61" fillId="12" borderId="0" xfId="97" applyNumberFormat="1" applyFont="1" applyFill="1" applyAlignment="1">
      <alignment horizontal="center" vertical="center"/>
    </xf>
    <xf numFmtId="0" fontId="96" fillId="16" borderId="97" xfId="97" applyFont="1" applyFill="1" applyBorder="1" applyAlignment="1">
      <alignment horizontal="center" vertical="center"/>
    </xf>
    <xf numFmtId="0" fontId="76" fillId="18" borderId="65" xfId="97" applyFont="1" applyFill="1" applyBorder="1" applyAlignment="1">
      <alignment vertical="center"/>
    </xf>
    <xf numFmtId="0" fontId="76" fillId="16" borderId="104" xfId="97" applyFont="1" applyFill="1" applyBorder="1" applyAlignment="1">
      <alignment vertical="center"/>
    </xf>
    <xf numFmtId="0" fontId="61" fillId="17" borderId="27" xfId="97" applyFont="1" applyFill="1" applyBorder="1" applyAlignment="1">
      <alignment horizontal="left" vertical="center"/>
    </xf>
    <xf numFmtId="0" fontId="61" fillId="17" borderId="27" xfId="97" applyFont="1" applyFill="1" applyBorder="1" applyAlignment="1">
      <alignment horizontal="center" vertical="center"/>
    </xf>
    <xf numFmtId="0" fontId="61" fillId="17" borderId="0" xfId="97" applyFont="1" applyFill="1" applyAlignment="1">
      <alignment horizontal="center" vertical="center" wrapText="1"/>
    </xf>
    <xf numFmtId="175" fontId="61" fillId="17" borderId="0" xfId="88" applyNumberFormat="1" applyFont="1" applyFill="1" applyAlignment="1" applyProtection="1">
      <alignment horizontal="center" vertical="top" wrapText="1"/>
    </xf>
    <xf numFmtId="0" fontId="61" fillId="17" borderId="0" xfId="97" quotePrefix="1" applyFont="1" applyFill="1" applyAlignment="1">
      <alignment horizontal="center" vertical="top" wrapText="1"/>
    </xf>
    <xf numFmtId="168" fontId="61" fillId="17" borderId="0" xfId="97" applyNumberFormat="1" applyFont="1" applyFill="1"/>
    <xf numFmtId="0" fontId="70" fillId="17" borderId="33" xfId="97" applyFont="1" applyFill="1" applyBorder="1" applyAlignment="1">
      <alignment horizontal="center" vertical="top" wrapText="1"/>
    </xf>
    <xf numFmtId="0" fontId="61" fillId="17" borderId="33" xfId="97" applyFont="1" applyFill="1" applyBorder="1" applyAlignment="1">
      <alignment horizontal="left" vertical="top" wrapText="1"/>
    </xf>
    <xf numFmtId="0" fontId="70" fillId="17" borderId="0" xfId="97" applyFont="1" applyFill="1" applyAlignment="1">
      <alignment horizontal="center" vertical="top" wrapText="1"/>
    </xf>
    <xf numFmtId="0" fontId="61" fillId="17" borderId="0" xfId="97" applyFont="1" applyFill="1" applyAlignment="1">
      <alignment horizontal="left" vertical="top" wrapText="1"/>
    </xf>
    <xf numFmtId="43" fontId="61" fillId="17" borderId="0" xfId="97" applyNumberFormat="1" applyFont="1" applyFill="1"/>
    <xf numFmtId="171" fontId="61" fillId="17" borderId="0" xfId="97" applyNumberFormat="1" applyFont="1" applyFill="1"/>
    <xf numFmtId="0" fontId="70" fillId="17" borderId="0" xfId="97" applyFont="1" applyFill="1" applyAlignment="1">
      <alignment horizontal="right" vertical="top" wrapText="1"/>
    </xf>
    <xf numFmtId="169" fontId="61" fillId="17" borderId="0" xfId="97" applyNumberFormat="1" applyFont="1" applyFill="1" applyAlignment="1">
      <alignment horizontal="center" vertical="center"/>
    </xf>
    <xf numFmtId="0" fontId="70" fillId="17" borderId="0" xfId="97" applyFont="1" applyFill="1" applyAlignment="1">
      <alignment horizontal="right" vertical="center"/>
    </xf>
    <xf numFmtId="49" fontId="61" fillId="17" borderId="0" xfId="97" applyNumberFormat="1" applyFont="1" applyFill="1" applyAlignment="1">
      <alignment horizontal="center" vertical="center"/>
    </xf>
    <xf numFmtId="0" fontId="61" fillId="17" borderId="33" xfId="97" applyFont="1" applyFill="1" applyBorder="1" applyAlignment="1">
      <alignment horizontal="center" vertical="center" shrinkToFit="1"/>
    </xf>
    <xf numFmtId="0" fontId="61" fillId="17" borderId="33" xfId="97" applyFont="1" applyFill="1" applyBorder="1" applyAlignment="1">
      <alignment vertical="center" wrapText="1"/>
    </xf>
    <xf numFmtId="0" fontId="70" fillId="17" borderId="0" xfId="97" applyFont="1" applyFill="1"/>
    <xf numFmtId="0" fontId="40" fillId="0" borderId="107" xfId="0" quotePrefix="1" applyFont="1" applyBorder="1" applyAlignment="1">
      <alignment horizontal="left"/>
    </xf>
    <xf numFmtId="0" fontId="17" fillId="0" borderId="108" xfId="0" applyFont="1" applyBorder="1"/>
    <xf numFmtId="0" fontId="9" fillId="0" borderId="109" xfId="0" applyFont="1" applyBorder="1"/>
    <xf numFmtId="0" fontId="9" fillId="0" borderId="110" xfId="0" applyFont="1" applyBorder="1"/>
    <xf numFmtId="0" fontId="13" fillId="0" borderId="112" xfId="0" applyFont="1" applyBorder="1" applyAlignment="1">
      <alignment horizontal="center" wrapText="1"/>
    </xf>
    <xf numFmtId="165" fontId="13" fillId="0" borderId="113" xfId="85" applyNumberFormat="1" applyFont="1" applyBorder="1" applyAlignment="1">
      <alignment horizontal="right" wrapText="1"/>
    </xf>
    <xf numFmtId="0" fontId="13" fillId="0" borderId="96" xfId="0" applyFont="1" applyBorder="1" applyAlignment="1">
      <alignment wrapText="1"/>
    </xf>
    <xf numFmtId="0" fontId="13" fillId="0" borderId="112" xfId="0" applyFont="1" applyBorder="1" applyAlignment="1">
      <alignment horizontal="left" wrapText="1"/>
    </xf>
    <xf numFmtId="0" fontId="105" fillId="13" borderId="23" xfId="84" applyFont="1" applyFill="1" applyBorder="1" applyAlignment="1" applyProtection="1">
      <alignment vertical="center" wrapText="1" shrinkToFit="1"/>
      <protection locked="0"/>
    </xf>
    <xf numFmtId="0" fontId="44" fillId="19" borderId="0" xfId="97" applyFont="1" applyFill="1" applyAlignment="1">
      <alignment wrapText="1"/>
    </xf>
    <xf numFmtId="0" fontId="94" fillId="19" borderId="0" xfId="97" applyFill="1"/>
    <xf numFmtId="166" fontId="13" fillId="0" borderId="51" xfId="0" applyNumberFormat="1" applyFont="1" applyBorder="1" applyAlignment="1">
      <alignment horizontal="right" vertical="top" wrapText="1"/>
    </xf>
    <xf numFmtId="0" fontId="61" fillId="17" borderId="68" xfId="97" applyFont="1" applyFill="1" applyBorder="1" applyAlignment="1">
      <alignment horizontal="center" vertical="center"/>
    </xf>
    <xf numFmtId="0" fontId="61" fillId="17" borderId="94" xfId="97" applyFont="1" applyFill="1" applyBorder="1" applyAlignment="1">
      <alignment horizontal="center"/>
    </xf>
    <xf numFmtId="0" fontId="61" fillId="17" borderId="69" xfId="97" applyFont="1" applyFill="1" applyBorder="1" applyAlignment="1">
      <alignment horizontal="center" vertical="center"/>
    </xf>
    <xf numFmtId="0" fontId="61" fillId="17" borderId="70" xfId="97" applyFont="1" applyFill="1" applyBorder="1" applyAlignment="1">
      <alignment horizontal="center" vertical="center"/>
    </xf>
    <xf numFmtId="0" fontId="61" fillId="17" borderId="95" xfId="97" applyFont="1" applyFill="1" applyBorder="1" applyAlignment="1">
      <alignment horizontal="center"/>
    </xf>
    <xf numFmtId="0" fontId="10" fillId="0" borderId="41" xfId="0" applyFont="1" applyBorder="1" applyAlignment="1" applyProtection="1">
      <alignment horizontal="left" vertical="top"/>
      <protection locked="0"/>
    </xf>
    <xf numFmtId="0" fontId="13" fillId="0" borderId="5" xfId="0" applyFont="1" applyBorder="1" applyAlignment="1" applyProtection="1">
      <alignment wrapText="1"/>
      <protection locked="0"/>
    </xf>
    <xf numFmtId="1" fontId="13" fillId="0" borderId="5" xfId="0" applyNumberFormat="1" applyFont="1" applyBorder="1" applyAlignment="1" applyProtection="1">
      <alignment wrapText="1"/>
      <protection locked="0"/>
    </xf>
    <xf numFmtId="165" fontId="13" fillId="0" borderId="50" xfId="85" applyNumberFormat="1" applyFont="1" applyBorder="1" applyAlignment="1" applyProtection="1">
      <alignment horizontal="right" wrapText="1"/>
      <protection locked="0"/>
    </xf>
    <xf numFmtId="0" fontId="13" fillId="0" borderId="55" xfId="0" applyFont="1" applyBorder="1" applyAlignment="1" applyProtection="1">
      <alignment wrapText="1"/>
      <protection locked="0"/>
    </xf>
    <xf numFmtId="165" fontId="13" fillId="0" borderId="56" xfId="85" applyNumberFormat="1" applyFont="1" applyBorder="1" applyAlignment="1" applyProtection="1">
      <alignment horizontal="right" wrapText="1"/>
      <protection locked="0"/>
    </xf>
    <xf numFmtId="0" fontId="13" fillId="0" borderId="112" xfId="0" applyFont="1" applyBorder="1" applyAlignment="1" applyProtection="1">
      <alignment wrapText="1"/>
      <protection locked="0"/>
    </xf>
    <xf numFmtId="0" fontId="68" fillId="12" borderId="0" xfId="97" applyFont="1" applyFill="1" applyAlignment="1">
      <alignment horizontal="center" vertical="center"/>
    </xf>
    <xf numFmtId="3" fontId="61" fillId="0" borderId="97" xfId="97" applyNumberFormat="1" applyFont="1" applyBorder="1" applyAlignment="1" applyProtection="1">
      <alignment horizontal="center" vertical="center"/>
      <protection locked="0"/>
    </xf>
    <xf numFmtId="172" fontId="94" fillId="0" borderId="0" xfId="97" applyNumberFormat="1"/>
    <xf numFmtId="172" fontId="44" fillId="0" borderId="0" xfId="92" applyNumberFormat="1" applyFont="1"/>
    <xf numFmtId="172" fontId="44" fillId="0" borderId="35" xfId="84" applyNumberFormat="1" applyBorder="1" applyAlignment="1">
      <alignment vertical="center"/>
    </xf>
    <xf numFmtId="172" fontId="44" fillId="0" borderId="36" xfId="84" applyNumberFormat="1" applyBorder="1" applyAlignment="1">
      <alignment vertical="center"/>
    </xf>
    <xf numFmtId="0" fontId="15" fillId="2" borderId="57" xfId="0" applyFont="1" applyFill="1" applyBorder="1" applyAlignment="1">
      <alignment vertical="center"/>
    </xf>
    <xf numFmtId="0" fontId="16" fillId="2" borderId="58" xfId="0" applyFont="1" applyFill="1" applyBorder="1" applyAlignment="1">
      <alignment vertical="center"/>
    </xf>
    <xf numFmtId="0" fontId="16" fillId="2" borderId="59" xfId="0" applyFont="1" applyFill="1" applyBorder="1" applyAlignment="1">
      <alignment vertical="center"/>
    </xf>
    <xf numFmtId="0" fontId="10" fillId="0" borderId="42" xfId="0" applyFont="1" applyBorder="1" applyAlignment="1">
      <alignment horizontal="left" vertical="center" wrapText="1"/>
    </xf>
    <xf numFmtId="0" fontId="10" fillId="0" borderId="12" xfId="0" applyFont="1" applyBorder="1" applyAlignment="1">
      <alignment horizontal="left" vertical="center" wrapText="1"/>
    </xf>
    <xf numFmtId="0" fontId="13" fillId="0" borderId="44" xfId="85" applyFont="1" applyBorder="1" applyAlignment="1">
      <alignment horizontal="left" vertical="top" wrapText="1"/>
    </xf>
    <xf numFmtId="0" fontId="13" fillId="0" borderId="2" xfId="85" applyFont="1" applyBorder="1" applyAlignment="1">
      <alignment horizontal="left" vertical="top" wrapText="1"/>
    </xf>
    <xf numFmtId="0" fontId="13" fillId="0" borderId="1" xfId="0" applyFont="1" applyBorder="1" applyAlignment="1" applyProtection="1">
      <alignment horizontal="left" vertical="top" wrapText="1"/>
      <protection locked="0"/>
    </xf>
    <xf numFmtId="0" fontId="13" fillId="0" borderId="2" xfId="0" applyFont="1" applyBorder="1" applyAlignment="1" applyProtection="1">
      <alignment horizontal="left" vertical="top" wrapText="1"/>
      <protection locked="0"/>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10" fillId="0" borderId="43" xfId="0" applyFont="1" applyBorder="1" applyAlignment="1">
      <alignment horizontal="left" vertical="center"/>
    </xf>
    <xf numFmtId="0" fontId="13" fillId="0" borderId="45" xfId="0" applyFont="1" applyBorder="1" applyAlignment="1" applyProtection="1">
      <alignment horizontal="left" vertical="top" wrapText="1"/>
      <protection locked="0"/>
    </xf>
    <xf numFmtId="0" fontId="13" fillId="0" borderId="40" xfId="85" applyFont="1" applyBorder="1" applyAlignment="1" applyProtection="1">
      <alignment horizontal="left" vertical="center" wrapText="1"/>
      <protection locked="0"/>
    </xf>
    <xf numFmtId="0" fontId="10" fillId="0" borderId="3" xfId="0" applyFont="1" applyBorder="1" applyAlignment="1">
      <alignment horizontal="left" vertical="top" wrapText="1"/>
    </xf>
    <xf numFmtId="0" fontId="10" fillId="0" borderId="8" xfId="0" applyFont="1" applyBorder="1" applyAlignment="1">
      <alignment horizontal="left" vertical="top" wrapText="1"/>
    </xf>
    <xf numFmtId="0" fontId="10" fillId="0" borderId="49" xfId="0" applyFont="1" applyBorder="1" applyAlignment="1">
      <alignment horizontal="left" vertical="top" wrapText="1"/>
    </xf>
    <xf numFmtId="0" fontId="10" fillId="0" borderId="48" xfId="0" applyFont="1" applyBorder="1" applyAlignment="1">
      <alignment vertical="top"/>
    </xf>
    <xf numFmtId="0" fontId="10" fillId="0" borderId="8" xfId="0" applyFont="1" applyBorder="1" applyAlignment="1">
      <alignment vertical="top"/>
    </xf>
    <xf numFmtId="0" fontId="10" fillId="0" borderId="4" xfId="0" applyFont="1" applyBorder="1" applyAlignment="1">
      <alignment vertical="top"/>
    </xf>
    <xf numFmtId="0" fontId="13" fillId="0" borderId="5" xfId="0" applyFont="1" applyBorder="1" applyAlignment="1">
      <alignment horizontal="left" vertical="top" wrapText="1"/>
    </xf>
    <xf numFmtId="0" fontId="13" fillId="0" borderId="7" xfId="0" applyFont="1" applyBorder="1" applyAlignment="1">
      <alignment horizontal="left" vertical="top" wrapText="1"/>
    </xf>
    <xf numFmtId="0" fontId="13" fillId="0" borderId="42" xfId="0" applyFont="1" applyBorder="1" applyAlignment="1">
      <alignment vertical="top" wrapText="1"/>
    </xf>
    <xf numFmtId="0" fontId="13" fillId="0" borderId="9" xfId="0" applyFont="1" applyBorder="1" applyAlignment="1">
      <alignment vertical="top" wrapText="1"/>
    </xf>
    <xf numFmtId="0" fontId="13" fillId="0" borderId="12" xfId="0" applyFont="1" applyBorder="1" applyAlignment="1">
      <alignment vertical="top" wrapText="1"/>
    </xf>
    <xf numFmtId="0" fontId="13" fillId="0" borderId="44" xfId="0" applyFont="1" applyBorder="1" applyAlignment="1">
      <alignment vertical="top" wrapText="1"/>
    </xf>
    <xf numFmtId="0" fontId="13" fillId="0" borderId="0" xfId="0" applyFont="1" applyAlignment="1">
      <alignment vertical="top" wrapText="1"/>
    </xf>
    <xf numFmtId="0" fontId="13" fillId="0" borderId="48" xfId="0" applyFont="1" applyBorder="1" applyAlignment="1">
      <alignment vertical="top" wrapText="1"/>
    </xf>
    <xf numFmtId="0" fontId="13" fillId="0" borderId="8" xfId="0" applyFont="1" applyBorder="1" applyAlignment="1">
      <alignment vertical="top" wrapText="1"/>
    </xf>
    <xf numFmtId="0" fontId="13" fillId="0" borderId="16" xfId="0" applyFont="1" applyBorder="1" applyAlignment="1">
      <alignment horizontal="left" vertical="top" wrapText="1"/>
    </xf>
    <xf numFmtId="0" fontId="13" fillId="0" borderId="18" xfId="0" applyFont="1" applyBorder="1" applyAlignment="1">
      <alignment horizontal="left" vertical="top" wrapText="1"/>
    </xf>
    <xf numFmtId="0" fontId="13" fillId="0" borderId="12" xfId="0" applyFont="1" applyBorder="1" applyAlignment="1">
      <alignment horizontal="left" vertical="top" wrapText="1"/>
    </xf>
    <xf numFmtId="0" fontId="13" fillId="0" borderId="13" xfId="0" applyFont="1" applyBorder="1" applyAlignment="1">
      <alignment horizontal="left" vertical="top" wrapText="1"/>
    </xf>
    <xf numFmtId="0" fontId="10" fillId="0" borderId="4" xfId="0" applyFont="1" applyBorder="1" applyAlignment="1">
      <alignment horizontal="left" vertical="top" wrapText="1"/>
    </xf>
    <xf numFmtId="6" fontId="82" fillId="0" borderId="61" xfId="85" applyNumberFormat="1" applyFont="1" applyBorder="1" applyAlignment="1">
      <alignment horizontal="right" vertical="center" wrapText="1"/>
    </xf>
    <xf numFmtId="6" fontId="82" fillId="0" borderId="63" xfId="85" applyNumberFormat="1" applyFont="1" applyBorder="1" applyAlignment="1">
      <alignment horizontal="right" vertical="center" wrapText="1"/>
    </xf>
    <xf numFmtId="0" fontId="13" fillId="0" borderId="60" xfId="0" applyFont="1" applyBorder="1" applyAlignment="1">
      <alignment horizontal="left" vertical="top" wrapText="1"/>
    </xf>
    <xf numFmtId="0" fontId="13" fillId="0" borderId="62" xfId="0" applyFont="1" applyBorder="1" applyAlignment="1">
      <alignment horizontal="left" vertical="top" wrapText="1"/>
    </xf>
    <xf numFmtId="6" fontId="82" fillId="0" borderId="61" xfId="85" applyNumberFormat="1" applyFont="1" applyBorder="1" applyAlignment="1">
      <alignment horizontal="right" vertical="top" wrapText="1"/>
    </xf>
    <xf numFmtId="6" fontId="82" fillId="0" borderId="63" xfId="85" applyNumberFormat="1" applyFont="1" applyBorder="1" applyAlignment="1">
      <alignment horizontal="right" vertical="top" wrapText="1"/>
    </xf>
    <xf numFmtId="0" fontId="13" fillId="0" borderId="17" xfId="0" applyFont="1" applyBorder="1" applyAlignment="1">
      <alignment horizontal="left" vertical="top" wrapText="1"/>
    </xf>
    <xf numFmtId="0" fontId="18" fillId="0" borderId="42" xfId="0" applyFont="1" applyBorder="1" applyAlignment="1">
      <alignment horizontal="left" vertical="center"/>
    </xf>
    <xf numFmtId="0" fontId="18" fillId="0" borderId="9" xfId="0" applyFont="1" applyBorder="1" applyAlignment="1">
      <alignment horizontal="left" vertical="center"/>
    </xf>
    <xf numFmtId="0" fontId="26" fillId="0" borderId="53" xfId="0" applyFont="1" applyBorder="1" applyAlignment="1">
      <alignment wrapText="1"/>
    </xf>
    <xf numFmtId="0" fontId="26" fillId="0" borderId="7" xfId="0" applyFont="1" applyBorder="1" applyAlignment="1">
      <alignment wrapText="1"/>
    </xf>
    <xf numFmtId="0" fontId="10" fillId="0" borderId="19" xfId="0" applyFont="1" applyBorder="1" applyAlignment="1">
      <alignment horizontal="left"/>
    </xf>
    <xf numFmtId="0" fontId="26" fillId="0" borderId="54" xfId="0" applyFont="1" applyBorder="1" applyAlignment="1">
      <alignment wrapText="1"/>
    </xf>
    <xf numFmtId="0" fontId="26" fillId="0" borderId="55" xfId="0" applyFont="1" applyBorder="1" applyAlignment="1">
      <alignment wrapText="1"/>
    </xf>
    <xf numFmtId="0" fontId="26" fillId="0" borderId="53" xfId="0" applyFont="1" applyBorder="1"/>
    <xf numFmtId="0" fontId="26" fillId="0" borderId="7" xfId="0" applyFont="1" applyBorder="1"/>
    <xf numFmtId="0" fontId="81" fillId="0" borderId="52" xfId="0" applyFont="1" applyBorder="1"/>
    <xf numFmtId="0" fontId="81" fillId="0" borderId="5" xfId="0" applyFont="1" applyBorder="1"/>
    <xf numFmtId="0" fontId="10" fillId="0" borderId="6" xfId="0" applyFont="1" applyBorder="1" applyAlignment="1">
      <alignment horizontal="center" vertical="center" wrapText="1"/>
    </xf>
    <xf numFmtId="0" fontId="10" fillId="0" borderId="10" xfId="0" applyFont="1" applyBorder="1" applyAlignment="1">
      <alignment horizontal="center" vertical="center"/>
    </xf>
    <xf numFmtId="0" fontId="10" fillId="0" borderId="7" xfId="0" applyFont="1" applyBorder="1" applyAlignment="1">
      <alignment horizontal="center" vertical="center"/>
    </xf>
    <xf numFmtId="0" fontId="106" fillId="0" borderId="6" xfId="0" applyFont="1" applyBorder="1" applyAlignment="1">
      <alignment horizontal="center" vertical="center" wrapText="1"/>
    </xf>
    <xf numFmtId="0" fontId="17" fillId="0" borderId="51" xfId="0" applyFont="1" applyBorder="1" applyAlignment="1">
      <alignment horizontal="center" vertical="center" wrapText="1"/>
    </xf>
    <xf numFmtId="0" fontId="81" fillId="0" borderId="53" xfId="0" applyFont="1" applyBorder="1"/>
    <xf numFmtId="0" fontId="81" fillId="0" borderId="7" xfId="0" applyFont="1" applyBorder="1"/>
    <xf numFmtId="0" fontId="10" fillId="0" borderId="44" xfId="0" applyFont="1" applyBorder="1"/>
    <xf numFmtId="0" fontId="10" fillId="0" borderId="2" xfId="0" applyFont="1" applyBorder="1"/>
    <xf numFmtId="0" fontId="26" fillId="0" borderId="52" xfId="0" applyFont="1" applyBorder="1"/>
    <xf numFmtId="0" fontId="26" fillId="0" borderId="5" xfId="0" applyFont="1" applyBorder="1"/>
    <xf numFmtId="0" fontId="14" fillId="0" borderId="44" xfId="0" applyFont="1" applyBorder="1" applyAlignment="1">
      <alignment horizontal="left"/>
    </xf>
    <xf numFmtId="0" fontId="14" fillId="0" borderId="2" xfId="0" applyFont="1" applyBorder="1" applyAlignment="1">
      <alignment horizontal="left"/>
    </xf>
    <xf numFmtId="0" fontId="26" fillId="0" borderId="111" xfId="0" applyFont="1" applyBorder="1"/>
    <xf numFmtId="0" fontId="26" fillId="0" borderId="112" xfId="0" applyFont="1" applyBorder="1"/>
    <xf numFmtId="0" fontId="48" fillId="7" borderId="21" xfId="97" applyFont="1" applyFill="1" applyBorder="1" applyAlignment="1">
      <alignment horizontal="left" vertical="center" wrapText="1"/>
    </xf>
    <xf numFmtId="0" fontId="48" fillId="7" borderId="16" xfId="97" applyFont="1" applyFill="1" applyBorder="1" applyAlignment="1">
      <alignment horizontal="left" vertical="center" wrapText="1"/>
    </xf>
    <xf numFmtId="0" fontId="48" fillId="7" borderId="17" xfId="97" applyFont="1" applyFill="1" applyBorder="1" applyAlignment="1">
      <alignment horizontal="left" vertical="center" wrapText="1"/>
    </xf>
    <xf numFmtId="0" fontId="48" fillId="7" borderId="18" xfId="97" applyFont="1" applyFill="1" applyBorder="1" applyAlignment="1">
      <alignment horizontal="left" vertical="center" wrapText="1"/>
    </xf>
    <xf numFmtId="0" fontId="56" fillId="7" borderId="0" xfId="94" applyFont="1" applyFill="1" applyAlignment="1">
      <alignment horizontal="left" vertical="center" wrapText="1"/>
    </xf>
    <xf numFmtId="0" fontId="85" fillId="7" borderId="0" xfId="95" quotePrefix="1" applyFill="1" applyAlignment="1" applyProtection="1">
      <alignment horizontal="left" vertical="center"/>
      <protection locked="0"/>
    </xf>
    <xf numFmtId="2" fontId="56" fillId="13" borderId="24" xfId="94" applyNumberFormat="1" applyFont="1" applyFill="1" applyBorder="1" applyAlignment="1" applyProtection="1">
      <alignment horizontal="center" vertical="center"/>
      <protection locked="0"/>
    </xf>
    <xf numFmtId="2" fontId="56" fillId="13" borderId="23" xfId="94" applyNumberFormat="1" applyFont="1" applyFill="1" applyBorder="1" applyAlignment="1" applyProtection="1">
      <alignment horizontal="center" vertical="center"/>
      <protection locked="0"/>
    </xf>
    <xf numFmtId="0" fontId="61" fillId="6" borderId="27" xfId="97" applyFont="1" applyFill="1" applyBorder="1" applyAlignment="1">
      <alignment horizontal="left" vertical="center"/>
    </xf>
    <xf numFmtId="0" fontId="61" fillId="13" borderId="27" xfId="97" applyFont="1" applyFill="1" applyBorder="1" applyAlignment="1" applyProtection="1">
      <alignment horizontal="left" vertical="top" wrapText="1" shrinkToFit="1"/>
      <protection locked="0"/>
    </xf>
    <xf numFmtId="0" fontId="61" fillId="0" borderId="0" xfId="97" applyFont="1" applyAlignment="1">
      <alignment horizontal="left" wrapText="1"/>
    </xf>
    <xf numFmtId="17" fontId="61" fillId="13" borderId="27" xfId="97" applyNumberFormat="1" applyFont="1" applyFill="1" applyBorder="1" applyAlignment="1" applyProtection="1">
      <alignment horizontal="center" vertical="center"/>
      <protection locked="0"/>
    </xf>
    <xf numFmtId="0" fontId="61" fillId="13" borderId="27" xfId="97" applyFont="1" applyFill="1" applyBorder="1" applyAlignment="1" applyProtection="1">
      <alignment horizontal="center" vertical="center"/>
      <protection locked="0"/>
    </xf>
    <xf numFmtId="49" fontId="61" fillId="13" borderId="73" xfId="97" applyNumberFormat="1" applyFont="1" applyFill="1" applyBorder="1" applyAlignment="1" applyProtection="1">
      <alignment horizontal="center" vertical="center"/>
      <protection locked="0"/>
    </xf>
    <xf numFmtId="49" fontId="61" fillId="13" borderId="74" xfId="97" applyNumberFormat="1" applyFont="1" applyFill="1" applyBorder="1" applyAlignment="1" applyProtection="1">
      <alignment horizontal="center" vertical="center"/>
      <protection locked="0"/>
    </xf>
    <xf numFmtId="49" fontId="61" fillId="13" borderId="75" xfId="97" applyNumberFormat="1" applyFont="1" applyFill="1" applyBorder="1" applyAlignment="1" applyProtection="1">
      <alignment horizontal="center" vertical="center"/>
      <protection locked="0"/>
    </xf>
    <xf numFmtId="0" fontId="61" fillId="13" borderId="73" xfId="97" applyFont="1" applyFill="1" applyBorder="1" applyAlignment="1" applyProtection="1">
      <alignment horizontal="center" vertical="center"/>
      <protection locked="0"/>
    </xf>
    <xf numFmtId="0" fontId="61" fillId="13" borderId="74" xfId="97" applyFont="1" applyFill="1" applyBorder="1" applyAlignment="1" applyProtection="1">
      <alignment horizontal="center" vertical="center"/>
      <protection locked="0"/>
    </xf>
    <xf numFmtId="0" fontId="61" fillId="13" borderId="75" xfId="97" applyFont="1" applyFill="1" applyBorder="1" applyAlignment="1" applyProtection="1">
      <alignment horizontal="center" vertical="center"/>
      <protection locked="0"/>
    </xf>
    <xf numFmtId="0" fontId="61" fillId="12" borderId="0" xfId="97" applyFont="1" applyFill="1" applyAlignment="1">
      <alignment horizontal="center" vertical="center"/>
    </xf>
    <xf numFmtId="0" fontId="70" fillId="6" borderId="27" xfId="97" applyFont="1" applyFill="1" applyBorder="1" applyAlignment="1">
      <alignment horizontal="center" vertical="center"/>
    </xf>
    <xf numFmtId="168" fontId="61" fillId="12" borderId="27" xfId="97" applyNumberFormat="1" applyFont="1" applyFill="1" applyBorder="1" applyAlignment="1">
      <alignment horizontal="center" vertical="center"/>
    </xf>
    <xf numFmtId="0" fontId="61" fillId="6" borderId="27" xfId="97" applyFont="1" applyFill="1" applyBorder="1" applyAlignment="1">
      <alignment horizontal="center" vertical="center"/>
    </xf>
    <xf numFmtId="0" fontId="86" fillId="11" borderId="21" xfId="95" applyFont="1" applyFill="1" applyBorder="1" applyAlignment="1" applyProtection="1">
      <alignment horizontal="left" vertical="center"/>
    </xf>
    <xf numFmtId="3" fontId="61" fillId="12" borderId="27" xfId="97" applyNumberFormat="1" applyFont="1" applyFill="1" applyBorder="1" applyAlignment="1">
      <alignment horizontal="center" vertical="center" shrinkToFit="1"/>
    </xf>
    <xf numFmtId="2" fontId="61" fillId="13" borderId="27" xfId="97" applyNumberFormat="1" applyFont="1" applyFill="1" applyBorder="1" applyAlignment="1" applyProtection="1">
      <alignment horizontal="center" vertical="center"/>
      <protection locked="0"/>
    </xf>
    <xf numFmtId="3" fontId="61" fillId="12" borderId="27" xfId="97" applyNumberFormat="1" applyFont="1" applyFill="1" applyBorder="1" applyAlignment="1">
      <alignment horizontal="center" vertical="center"/>
    </xf>
    <xf numFmtId="2" fontId="61" fillId="13" borderId="27" xfId="97" applyNumberFormat="1" applyFont="1" applyFill="1" applyBorder="1" applyAlignment="1">
      <alignment horizontal="center" vertical="center"/>
    </xf>
    <xf numFmtId="0" fontId="61" fillId="6" borderId="77" xfId="97" applyFont="1" applyFill="1" applyBorder="1" applyAlignment="1">
      <alignment horizontal="center" vertical="center"/>
    </xf>
    <xf numFmtId="0" fontId="70" fillId="6" borderId="77" xfId="97" applyFont="1" applyFill="1" applyBorder="1" applyAlignment="1">
      <alignment horizontal="center" vertical="center"/>
    </xf>
    <xf numFmtId="0" fontId="61" fillId="6" borderId="76" xfId="97" applyFont="1" applyFill="1" applyBorder="1" applyAlignment="1">
      <alignment horizontal="center" vertical="center"/>
    </xf>
    <xf numFmtId="0" fontId="70" fillId="6" borderId="76" xfId="97" applyFont="1" applyFill="1" applyBorder="1" applyAlignment="1">
      <alignment horizontal="center" vertical="center"/>
    </xf>
    <xf numFmtId="3" fontId="61" fillId="12" borderId="77" xfId="97" applyNumberFormat="1" applyFont="1" applyFill="1" applyBorder="1" applyAlignment="1">
      <alignment horizontal="center" vertical="center"/>
    </xf>
    <xf numFmtId="9" fontId="61" fillId="6" borderId="73" xfId="83" applyFont="1" applyFill="1" applyBorder="1" applyAlignment="1">
      <alignment horizontal="center" vertical="center" wrapText="1"/>
    </xf>
    <xf numFmtId="9" fontId="61" fillId="6" borderId="74" xfId="83" applyFont="1" applyFill="1" applyBorder="1" applyAlignment="1">
      <alignment horizontal="center" vertical="center" wrapText="1"/>
    </xf>
    <xf numFmtId="9" fontId="61" fillId="6" borderId="75" xfId="83" applyFont="1" applyFill="1" applyBorder="1" applyAlignment="1">
      <alignment horizontal="center" vertical="center" wrapText="1"/>
    </xf>
    <xf numFmtId="3" fontId="61" fillId="12" borderId="76" xfId="97" applyNumberFormat="1" applyFont="1" applyFill="1" applyBorder="1" applyAlignment="1">
      <alignment horizontal="center" vertical="center"/>
    </xf>
    <xf numFmtId="49" fontId="61" fillId="13" borderId="27" xfId="97" applyNumberFormat="1" applyFont="1" applyFill="1" applyBorder="1" applyAlignment="1" applyProtection="1">
      <alignment horizontal="center" vertical="center"/>
      <protection locked="0"/>
    </xf>
    <xf numFmtId="4" fontId="61" fillId="13" borderId="73" xfId="97" applyNumberFormat="1" applyFont="1" applyFill="1" applyBorder="1" applyAlignment="1" applyProtection="1">
      <alignment horizontal="center" vertical="center"/>
      <protection locked="0"/>
    </xf>
    <xf numFmtId="4" fontId="61" fillId="13" borderId="74" xfId="97" applyNumberFormat="1" applyFont="1" applyFill="1" applyBorder="1" applyAlignment="1" applyProtection="1">
      <alignment horizontal="center" vertical="center"/>
      <protection locked="0"/>
    </xf>
    <xf numFmtId="4" fontId="61" fillId="13" borderId="75" xfId="97" applyNumberFormat="1" applyFont="1" applyFill="1" applyBorder="1" applyAlignment="1" applyProtection="1">
      <alignment horizontal="center" vertical="center"/>
      <protection locked="0"/>
    </xf>
    <xf numFmtId="0" fontId="61" fillId="17" borderId="97" xfId="97" applyFont="1" applyFill="1" applyBorder="1" applyAlignment="1">
      <alignment horizontal="left" vertical="center"/>
    </xf>
    <xf numFmtId="167" fontId="61" fillId="13" borderId="97" xfId="97" applyNumberFormat="1" applyFont="1" applyFill="1" applyBorder="1" applyAlignment="1" applyProtection="1">
      <alignment horizontal="center" vertical="center"/>
      <protection locked="0"/>
    </xf>
    <xf numFmtId="3" fontId="61" fillId="13" borderId="97" xfId="97" applyNumberFormat="1" applyFont="1" applyFill="1" applyBorder="1" applyAlignment="1" applyProtection="1">
      <alignment horizontal="center" vertical="center"/>
      <protection locked="0"/>
    </xf>
    <xf numFmtId="4" fontId="61" fillId="13" borderId="97" xfId="97" applyNumberFormat="1" applyFont="1" applyFill="1" applyBorder="1" applyAlignment="1" applyProtection="1">
      <alignment horizontal="center" vertical="center"/>
      <protection locked="0"/>
    </xf>
    <xf numFmtId="10" fontId="61" fillId="13" borderId="97" xfId="97" applyNumberFormat="1" applyFont="1" applyFill="1" applyBorder="1" applyAlignment="1" applyProtection="1">
      <alignment horizontal="center" vertical="center"/>
      <protection locked="0"/>
    </xf>
    <xf numFmtId="0" fontId="61" fillId="12" borderId="97" xfId="97" applyFont="1" applyFill="1" applyBorder="1" applyAlignment="1">
      <alignment horizontal="center" vertical="center"/>
    </xf>
    <xf numFmtId="0" fontId="76" fillId="16" borderId="97" xfId="97" applyFont="1" applyFill="1" applyBorder="1" applyAlignment="1">
      <alignment horizontal="center" vertical="center" wrapText="1"/>
    </xf>
    <xf numFmtId="0" fontId="91" fillId="12" borderId="0" xfId="97" applyFont="1" applyFill="1" applyAlignment="1">
      <alignment horizontal="center" vertical="top" wrapText="1"/>
    </xf>
    <xf numFmtId="0" fontId="61" fillId="12" borderId="0" xfId="97" applyFont="1" applyFill="1" applyAlignment="1">
      <alignment horizontal="left" vertical="top" wrapText="1"/>
    </xf>
    <xf numFmtId="1" fontId="61" fillId="12" borderId="97" xfId="97" applyNumberFormat="1" applyFont="1" applyFill="1" applyBorder="1" applyAlignment="1">
      <alignment horizontal="center" vertical="center"/>
    </xf>
    <xf numFmtId="3" fontId="61" fillId="12" borderId="97" xfId="97" applyNumberFormat="1" applyFont="1" applyFill="1" applyBorder="1" applyAlignment="1">
      <alignment horizontal="center" vertical="center"/>
    </xf>
    <xf numFmtId="0" fontId="61" fillId="17" borderId="0" xfId="97" applyFont="1" applyFill="1" applyAlignment="1">
      <alignment horizontal="left" vertical="center"/>
    </xf>
    <xf numFmtId="0" fontId="61" fillId="12" borderId="0" xfId="97" applyFont="1" applyFill="1" applyAlignment="1">
      <alignment horizontal="left" wrapText="1"/>
    </xf>
    <xf numFmtId="0" fontId="96" fillId="16" borderId="97" xfId="97" applyFont="1" applyFill="1" applyBorder="1" applyAlignment="1">
      <alignment horizontal="center" vertical="center"/>
    </xf>
    <xf numFmtId="0" fontId="70" fillId="12" borderId="0" xfId="97" applyFont="1" applyFill="1" applyAlignment="1">
      <alignment horizontal="left" vertical="center"/>
    </xf>
    <xf numFmtId="0" fontId="76" fillId="16" borderId="78" xfId="97" applyFont="1" applyFill="1" applyBorder="1" applyAlignment="1">
      <alignment horizontal="center" vertical="center"/>
    </xf>
    <xf numFmtId="0" fontId="76" fillId="16" borderId="79" xfId="97" applyFont="1" applyFill="1" applyBorder="1" applyAlignment="1">
      <alignment horizontal="center" vertical="center"/>
    </xf>
    <xf numFmtId="0" fontId="61" fillId="17" borderId="66" xfId="97" applyFont="1" applyFill="1" applyBorder="1" applyAlignment="1">
      <alignment horizontal="left" vertical="center" wrapText="1"/>
    </xf>
    <xf numFmtId="0" fontId="61" fillId="17" borderId="0" xfId="97" applyFont="1" applyFill="1" applyAlignment="1">
      <alignment horizontal="left" vertical="center" wrapText="1"/>
    </xf>
    <xf numFmtId="0" fontId="61" fillId="17" borderId="33" xfId="97" applyFont="1" applyFill="1" applyBorder="1" applyAlignment="1">
      <alignment horizontal="left" vertical="center" wrapText="1"/>
    </xf>
    <xf numFmtId="0" fontId="61" fillId="17" borderId="34" xfId="97" applyFont="1" applyFill="1" applyBorder="1" applyAlignment="1">
      <alignment horizontal="left" vertical="center"/>
    </xf>
    <xf numFmtId="0" fontId="61" fillId="17" borderId="82" xfId="97" applyFont="1" applyFill="1" applyBorder="1" applyAlignment="1">
      <alignment horizontal="left" vertical="top" wrapText="1"/>
    </xf>
    <xf numFmtId="0" fontId="61" fillId="17" borderId="83" xfId="97" applyFont="1" applyFill="1" applyBorder="1" applyAlignment="1">
      <alignment horizontal="left" vertical="top" wrapText="1"/>
    </xf>
    <xf numFmtId="0" fontId="61" fillId="17" borderId="86" xfId="97" applyFont="1" applyFill="1" applyBorder="1" applyAlignment="1">
      <alignment horizontal="left" vertical="top" wrapText="1"/>
    </xf>
    <xf numFmtId="0" fontId="61" fillId="17" borderId="87" xfId="97" applyFont="1" applyFill="1" applyBorder="1" applyAlignment="1">
      <alignment horizontal="left" vertical="top" wrapText="1"/>
    </xf>
    <xf numFmtId="0" fontId="61" fillId="17" borderId="90" xfId="97" applyFont="1" applyFill="1" applyBorder="1" applyAlignment="1">
      <alignment horizontal="left" vertical="top" wrapText="1"/>
    </xf>
    <xf numFmtId="0" fontId="61" fillId="17" borderId="91" xfId="97" applyFont="1" applyFill="1" applyBorder="1" applyAlignment="1">
      <alignment horizontal="left" vertical="top" wrapText="1"/>
    </xf>
    <xf numFmtId="0" fontId="61" fillId="17" borderId="0" xfId="97" applyFont="1" applyFill="1" applyAlignment="1">
      <alignment horizontal="right" vertical="center" wrapText="1"/>
    </xf>
    <xf numFmtId="2" fontId="61" fillId="13" borderId="97" xfId="97" applyNumberFormat="1" applyFont="1" applyFill="1" applyBorder="1" applyAlignment="1" applyProtection="1">
      <alignment horizontal="center" vertical="center"/>
      <protection locked="0"/>
    </xf>
    <xf numFmtId="3" fontId="61" fillId="12" borderId="0" xfId="97" applyNumberFormat="1" applyFont="1" applyFill="1" applyAlignment="1">
      <alignment horizontal="center" vertical="center"/>
    </xf>
    <xf numFmtId="0" fontId="70" fillId="17" borderId="0" xfId="97" applyFont="1" applyFill="1" applyAlignment="1">
      <alignment horizontal="center" vertical="center"/>
    </xf>
    <xf numFmtId="0" fontId="61" fillId="12" borderId="0" xfId="97" applyFont="1" applyFill="1" applyAlignment="1">
      <alignment horizontal="left" vertical="center" wrapText="1"/>
    </xf>
    <xf numFmtId="4" fontId="61" fillId="12" borderId="97" xfId="97" applyNumberFormat="1" applyFont="1" applyFill="1" applyBorder="1" applyAlignment="1">
      <alignment horizontal="center" vertical="center"/>
    </xf>
    <xf numFmtId="0" fontId="61" fillId="17" borderId="67" xfId="97" applyFont="1" applyFill="1" applyBorder="1" applyAlignment="1">
      <alignment horizontal="left" vertical="center"/>
    </xf>
    <xf numFmtId="0" fontId="100" fillId="17" borderId="66" xfId="97" applyFont="1" applyFill="1" applyBorder="1" applyAlignment="1">
      <alignment horizontal="left" vertical="center" wrapText="1"/>
    </xf>
    <xf numFmtId="3" fontId="61" fillId="17" borderId="68" xfId="97" applyNumberFormat="1" applyFont="1" applyFill="1" applyBorder="1" applyAlignment="1">
      <alignment horizontal="center" vertical="center"/>
    </xf>
    <xf numFmtId="3" fontId="61" fillId="17" borderId="69" xfId="97" applyNumberFormat="1" applyFont="1" applyFill="1" applyBorder="1" applyAlignment="1">
      <alignment horizontal="center" vertical="center"/>
    </xf>
    <xf numFmtId="3" fontId="61" fillId="17" borderId="70" xfId="97" applyNumberFormat="1" applyFont="1" applyFill="1" applyBorder="1" applyAlignment="1">
      <alignment horizontal="center" vertical="center"/>
    </xf>
    <xf numFmtId="0" fontId="61" fillId="17" borderId="34" xfId="97" applyFont="1" applyFill="1" applyBorder="1" applyAlignment="1">
      <alignment horizontal="left" vertical="center" wrapText="1"/>
    </xf>
    <xf numFmtId="2" fontId="61" fillId="12" borderId="0" xfId="97" applyNumberFormat="1" applyFont="1" applyFill="1" applyAlignment="1">
      <alignment horizontal="center" vertical="center"/>
    </xf>
    <xf numFmtId="0" fontId="70" fillId="7" borderId="0" xfId="97" applyFont="1" applyFill="1" applyAlignment="1">
      <alignment horizontal="left" vertical="center" wrapText="1"/>
    </xf>
    <xf numFmtId="0" fontId="76" fillId="16" borderId="0" xfId="97" applyFont="1" applyFill="1" applyAlignment="1">
      <alignment horizontal="center" vertical="center" wrapText="1"/>
    </xf>
    <xf numFmtId="0" fontId="76" fillId="16" borderId="32" xfId="97" applyFont="1" applyFill="1" applyBorder="1" applyAlignment="1">
      <alignment horizontal="center" vertical="center" wrapText="1"/>
    </xf>
    <xf numFmtId="0" fontId="96" fillId="16" borderId="80" xfId="97" applyFont="1" applyFill="1" applyBorder="1" applyAlignment="1">
      <alignment horizontal="center" vertical="center"/>
    </xf>
    <xf numFmtId="0" fontId="96" fillId="16" borderId="67" xfId="97" applyFont="1" applyFill="1" applyBorder="1" applyAlignment="1">
      <alignment horizontal="center" vertical="center"/>
    </xf>
    <xf numFmtId="0" fontId="96" fillId="16" borderId="68" xfId="97" applyFont="1" applyFill="1" applyBorder="1" applyAlignment="1">
      <alignment horizontal="center" vertical="center"/>
    </xf>
    <xf numFmtId="0" fontId="77" fillId="6" borderId="27" xfId="97" applyFont="1" applyFill="1" applyBorder="1" applyAlignment="1">
      <alignment horizontal="left" vertical="center"/>
    </xf>
    <xf numFmtId="0" fontId="70" fillId="17" borderId="27" xfId="97" quotePrefix="1" applyFont="1" applyFill="1" applyBorder="1" applyAlignment="1">
      <alignment horizontal="left" vertical="center"/>
    </xf>
    <xf numFmtId="0" fontId="77" fillId="6" borderId="27" xfId="97" applyFont="1" applyFill="1" applyBorder="1" applyAlignment="1">
      <alignment horizontal="left" vertical="center" wrapText="1"/>
    </xf>
    <xf numFmtId="0" fontId="78" fillId="6" borderId="27" xfId="97" applyFont="1" applyFill="1" applyBorder="1" applyAlignment="1">
      <alignment horizontal="left" vertical="center" wrapText="1"/>
    </xf>
    <xf numFmtId="0" fontId="72" fillId="11" borderId="21" xfId="95" applyFont="1" applyFill="1" applyBorder="1" applyAlignment="1" applyProtection="1">
      <alignment horizontal="left" vertical="center"/>
    </xf>
    <xf numFmtId="0" fontId="70" fillId="17" borderId="27" xfId="97" applyFont="1" applyFill="1" applyBorder="1" applyAlignment="1">
      <alignment horizontal="center" vertical="center"/>
    </xf>
    <xf numFmtId="0" fontId="61" fillId="11" borderId="28" xfId="97" applyFont="1" applyFill="1" applyBorder="1" applyAlignment="1">
      <alignment horizontal="left" vertical="center" wrapText="1"/>
    </xf>
    <xf numFmtId="0" fontId="61" fillId="11" borderId="0" xfId="97" applyFont="1" applyFill="1" applyAlignment="1">
      <alignment horizontal="left" vertical="center" wrapText="1"/>
    </xf>
    <xf numFmtId="0" fontId="70" fillId="13" borderId="97" xfId="97" applyFont="1" applyFill="1" applyBorder="1" applyAlignment="1" applyProtection="1">
      <alignment horizontal="center" vertical="center" shrinkToFit="1"/>
      <protection locked="0"/>
    </xf>
    <xf numFmtId="0" fontId="61" fillId="13" borderId="97" xfId="97" applyFont="1" applyFill="1" applyBorder="1" applyAlignment="1" applyProtection="1">
      <alignment horizontal="center" vertical="center" shrinkToFit="1"/>
      <protection locked="0"/>
    </xf>
    <xf numFmtId="0" fontId="61" fillId="13" borderId="97" xfId="97" applyFont="1" applyFill="1" applyBorder="1" applyAlignment="1" applyProtection="1">
      <alignment horizontal="left" vertical="center" shrinkToFit="1"/>
      <protection locked="0"/>
    </xf>
    <xf numFmtId="0" fontId="61" fillId="17" borderId="66" xfId="97" applyFont="1" applyFill="1" applyBorder="1" applyAlignment="1">
      <alignment horizontal="left" vertical="center"/>
    </xf>
    <xf numFmtId="0" fontId="61" fillId="13" borderId="97" xfId="97" applyFont="1" applyFill="1" applyBorder="1" applyAlignment="1" applyProtection="1">
      <alignment horizontal="center" vertical="center"/>
      <protection locked="0"/>
    </xf>
    <xf numFmtId="49" fontId="61" fillId="13" borderId="97" xfId="97" applyNumberFormat="1" applyFont="1" applyFill="1" applyBorder="1" applyAlignment="1" applyProtection="1">
      <alignment horizontal="center" vertical="center"/>
      <protection locked="0"/>
    </xf>
    <xf numFmtId="169" fontId="61" fillId="13" borderId="97" xfId="97" applyNumberFormat="1" applyFont="1" applyFill="1" applyBorder="1" applyAlignment="1" applyProtection="1">
      <alignment horizontal="center" vertical="center"/>
      <protection locked="0"/>
    </xf>
    <xf numFmtId="169" fontId="61" fillId="12" borderId="97" xfId="97" applyNumberFormat="1" applyFont="1" applyFill="1" applyBorder="1" applyAlignment="1">
      <alignment horizontal="center" vertical="center"/>
    </xf>
    <xf numFmtId="49" fontId="61" fillId="13" borderId="0" xfId="97" applyNumberFormat="1" applyFont="1" applyFill="1" applyAlignment="1" applyProtection="1">
      <alignment horizontal="center" vertical="center"/>
      <protection locked="0"/>
    </xf>
    <xf numFmtId="0" fontId="61" fillId="13" borderId="0" xfId="97" applyFont="1" applyFill="1" applyAlignment="1" applyProtection="1">
      <alignment horizontal="center" vertical="center"/>
      <protection locked="0"/>
    </xf>
    <xf numFmtId="0" fontId="76" fillId="16" borderId="31" xfId="97" applyFont="1" applyFill="1" applyBorder="1" applyAlignment="1">
      <alignment horizontal="center" vertical="top" wrapText="1"/>
    </xf>
    <xf numFmtId="0" fontId="61" fillId="16" borderId="30" xfId="97" applyFont="1" applyFill="1" applyBorder="1" applyAlignment="1">
      <alignment horizontal="center"/>
    </xf>
    <xf numFmtId="0" fontId="61" fillId="16" borderId="0" xfId="97" applyFont="1" applyFill="1" applyAlignment="1">
      <alignment horizontal="center"/>
    </xf>
    <xf numFmtId="0" fontId="61" fillId="17" borderId="79" xfId="97" applyFont="1" applyFill="1" applyBorder="1" applyAlignment="1">
      <alignment horizontal="left" vertical="top" wrapText="1"/>
    </xf>
    <xf numFmtId="0" fontId="61" fillId="17" borderId="65" xfId="97" applyFont="1" applyFill="1" applyBorder="1" applyAlignment="1">
      <alignment horizontal="left" vertical="top" wrapText="1"/>
    </xf>
    <xf numFmtId="171" fontId="61" fillId="13" borderId="97" xfId="88" applyNumberFormat="1" applyFont="1" applyFill="1" applyBorder="1" applyAlignment="1" applyProtection="1">
      <alignment horizontal="center" vertical="center" shrinkToFit="1"/>
      <protection locked="0"/>
    </xf>
    <xf numFmtId="0" fontId="76" fillId="16" borderId="32" xfId="97" applyFont="1" applyFill="1" applyBorder="1" applyAlignment="1">
      <alignment horizontal="left" vertical="top" wrapText="1"/>
    </xf>
    <xf numFmtId="0" fontId="76" fillId="16" borderId="31" xfId="97" applyFont="1" applyFill="1" applyBorder="1" applyAlignment="1">
      <alignment horizontal="left" vertical="top" wrapText="1"/>
    </xf>
    <xf numFmtId="1" fontId="61" fillId="13" borderId="97" xfId="97" applyNumberFormat="1" applyFont="1" applyFill="1" applyBorder="1" applyAlignment="1" applyProtection="1">
      <alignment horizontal="center" vertical="center" shrinkToFit="1"/>
      <protection locked="0"/>
    </xf>
    <xf numFmtId="0" fontId="61" fillId="17" borderId="68" xfId="97" applyFont="1" applyFill="1" applyBorder="1" applyAlignment="1">
      <alignment horizontal="left" vertical="top" wrapText="1"/>
    </xf>
    <xf numFmtId="0" fontId="61" fillId="17" borderId="69" xfId="97" applyFont="1" applyFill="1" applyBorder="1" applyAlignment="1">
      <alignment horizontal="left" vertical="top" wrapText="1"/>
    </xf>
    <xf numFmtId="174" fontId="61" fillId="12" borderId="97" xfId="97" applyNumberFormat="1" applyFont="1" applyFill="1" applyBorder="1" applyAlignment="1">
      <alignment horizontal="center" vertical="center"/>
    </xf>
    <xf numFmtId="174" fontId="61" fillId="12" borderId="97" xfId="97" applyNumberFormat="1" applyFont="1" applyFill="1" applyBorder="1" applyAlignment="1">
      <alignment horizontal="center" vertical="center" wrapText="1"/>
    </xf>
    <xf numFmtId="174" fontId="61" fillId="12" borderId="97" xfId="88" applyNumberFormat="1" applyFont="1" applyFill="1" applyBorder="1" applyAlignment="1" applyProtection="1">
      <alignment horizontal="center" vertical="center"/>
    </xf>
    <xf numFmtId="174" fontId="61" fillId="13" borderId="97" xfId="88" applyNumberFormat="1" applyFont="1" applyFill="1" applyBorder="1" applyAlignment="1" applyProtection="1">
      <alignment horizontal="center" vertical="center"/>
      <protection locked="0"/>
    </xf>
    <xf numFmtId="43" fontId="61" fillId="12" borderId="97" xfId="88" applyFont="1" applyFill="1" applyBorder="1" applyAlignment="1" applyProtection="1">
      <alignment horizontal="center" vertical="center" shrinkToFit="1"/>
    </xf>
    <xf numFmtId="0" fontId="61" fillId="12" borderId="97" xfId="97" applyFont="1" applyFill="1" applyBorder="1" applyAlignment="1">
      <alignment horizontal="center" vertical="center" shrinkToFit="1"/>
    </xf>
    <xf numFmtId="172" fontId="61" fillId="12" borderId="114" xfId="97" applyNumberFormat="1" applyFont="1" applyFill="1" applyBorder="1" applyAlignment="1">
      <alignment horizontal="center"/>
    </xf>
    <xf numFmtId="172" fontId="61" fillId="12" borderId="100" xfId="97" applyNumberFormat="1" applyFont="1" applyFill="1" applyBorder="1" applyAlignment="1">
      <alignment horizontal="center"/>
    </xf>
    <xf numFmtId="171" fontId="61" fillId="12" borderId="97" xfId="88" applyNumberFormat="1" applyFont="1" applyFill="1" applyBorder="1" applyAlignment="1" applyProtection="1">
      <alignment horizontal="center" vertical="center" shrinkToFit="1"/>
    </xf>
    <xf numFmtId="0" fontId="61" fillId="17" borderId="67" xfId="97" applyFont="1" applyFill="1" applyBorder="1" applyAlignment="1">
      <alignment horizontal="left" vertical="top" wrapText="1"/>
    </xf>
    <xf numFmtId="0" fontId="61" fillId="17" borderId="97" xfId="97" applyFont="1" applyFill="1" applyBorder="1" applyAlignment="1">
      <alignment horizontal="center" vertical="center"/>
    </xf>
    <xf numFmtId="171" fontId="61" fillId="12" borderId="97" xfId="97" applyNumberFormat="1" applyFont="1" applyFill="1" applyBorder="1" applyAlignment="1">
      <alignment horizontal="center" vertical="center"/>
    </xf>
    <xf numFmtId="174" fontId="61" fillId="12" borderId="97" xfId="97" applyNumberFormat="1" applyFont="1" applyFill="1" applyBorder="1" applyAlignment="1">
      <alignment horizontal="center" vertical="center" shrinkToFit="1"/>
    </xf>
    <xf numFmtId="174" fontId="61" fillId="13" borderId="97" xfId="88" applyNumberFormat="1" applyFont="1" applyFill="1" applyBorder="1" applyAlignment="1" applyProtection="1">
      <alignment horizontal="center" vertical="center" shrinkToFit="1"/>
      <protection locked="0"/>
    </xf>
    <xf numFmtId="171" fontId="61" fillId="12" borderId="105" xfId="88" applyNumberFormat="1" applyFont="1" applyFill="1" applyBorder="1" applyAlignment="1" applyProtection="1">
      <alignment horizontal="center" vertical="center" shrinkToFit="1"/>
    </xf>
    <xf numFmtId="175" fontId="61" fillId="12" borderId="100" xfId="88" applyNumberFormat="1" applyFont="1" applyFill="1" applyBorder="1" applyAlignment="1" applyProtection="1">
      <alignment horizontal="center" vertical="center" shrinkToFit="1"/>
    </xf>
    <xf numFmtId="171" fontId="61" fillId="12" borderId="106" xfId="88" applyNumberFormat="1" applyFont="1" applyFill="1" applyBorder="1" applyAlignment="1" applyProtection="1">
      <alignment horizontal="center" vertical="center" shrinkToFit="1"/>
    </xf>
    <xf numFmtId="0" fontId="76" fillId="16" borderId="95" xfId="97" applyFont="1" applyFill="1" applyBorder="1" applyAlignment="1">
      <alignment horizontal="center"/>
    </xf>
    <xf numFmtId="0" fontId="76" fillId="16" borderId="78" xfId="97" applyFont="1" applyFill="1" applyBorder="1" applyAlignment="1">
      <alignment horizontal="center"/>
    </xf>
    <xf numFmtId="0" fontId="76" fillId="16" borderId="79" xfId="97" applyFont="1" applyFill="1" applyBorder="1" applyAlignment="1">
      <alignment horizontal="center"/>
    </xf>
    <xf numFmtId="0" fontId="61" fillId="17" borderId="67" xfId="97" applyFont="1" applyFill="1" applyBorder="1" applyAlignment="1">
      <alignment horizontal="left"/>
    </xf>
    <xf numFmtId="8" fontId="61" fillId="17" borderId="67" xfId="97" applyNumberFormat="1" applyFont="1" applyFill="1" applyBorder="1" applyAlignment="1">
      <alignment horizontal="center"/>
    </xf>
    <xf numFmtId="0" fontId="61" fillId="17" borderId="67" xfId="97" applyFont="1" applyFill="1" applyBorder="1" applyAlignment="1">
      <alignment horizontal="center"/>
    </xf>
    <xf numFmtId="171" fontId="61" fillId="12" borderId="100" xfId="97" applyNumberFormat="1" applyFont="1" applyFill="1" applyBorder="1" applyAlignment="1">
      <alignment horizontal="center" vertical="center"/>
    </xf>
    <xf numFmtId="0" fontId="70" fillId="17" borderId="0" xfId="97" applyFont="1" applyFill="1" applyAlignment="1">
      <alignment horizontal="center" vertical="center" wrapText="1"/>
    </xf>
    <xf numFmtId="0" fontId="61" fillId="17" borderId="0" xfId="97" applyFont="1" applyFill="1" applyAlignment="1">
      <alignment horizontal="center" vertical="center" wrapText="1"/>
    </xf>
    <xf numFmtId="0" fontId="61" fillId="17" borderId="19" xfId="97" applyFont="1" applyFill="1" applyBorder="1" applyAlignment="1">
      <alignment horizontal="center" vertical="top" wrapText="1"/>
    </xf>
    <xf numFmtId="0" fontId="61" fillId="17" borderId="19" xfId="97" quotePrefix="1" applyFont="1" applyFill="1" applyBorder="1" applyAlignment="1">
      <alignment horizontal="center" vertical="top" wrapText="1"/>
    </xf>
    <xf numFmtId="168" fontId="61" fillId="7" borderId="0" xfId="97" applyNumberFormat="1" applyFont="1" applyFill="1" applyAlignment="1">
      <alignment horizontal="center" vertical="center"/>
    </xf>
    <xf numFmtId="175" fontId="61" fillId="17" borderId="0" xfId="88" applyNumberFormat="1" applyFont="1" applyFill="1" applyAlignment="1" applyProtection="1">
      <alignment horizontal="center" vertical="top" wrapText="1"/>
    </xf>
    <xf numFmtId="0" fontId="61" fillId="17" borderId="0" xfId="97" quotePrefix="1" applyFont="1" applyFill="1" applyAlignment="1">
      <alignment horizontal="center" vertical="top" wrapText="1"/>
    </xf>
    <xf numFmtId="0" fontId="61" fillId="17" borderId="105" xfId="97" applyFont="1" applyFill="1" applyBorder="1" applyAlignment="1">
      <alignment horizontal="center" vertical="center"/>
    </xf>
  </cellXfs>
  <cellStyles count="98">
    <cellStyle name="Comma" xfId="82" builtinId="3"/>
    <cellStyle name="Comma 2" xfId="88" xr:uid="{A12BBEAD-BCF8-49CE-B705-0DF73C2E90BA}"/>
    <cellStyle name="Currency 2" xfId="86" xr:uid="{48E9535A-4BBB-4913-A356-80C910C0DABD}"/>
    <cellStyle name="Followed Hyperlink" xfId="10" builtinId="9" hidden="1"/>
    <cellStyle name="Followed Hyperlink" xfId="8" builtinId="9" hidden="1"/>
    <cellStyle name="Followed Hyperlink" xfId="2" builtinId="9" hidden="1"/>
    <cellStyle name="Followed Hyperlink" xfId="4" builtinId="9" hidden="1"/>
    <cellStyle name="Followed Hyperlink" xfId="6" builtinId="9" hidden="1"/>
    <cellStyle name="Followed Hyperlink" xfId="22" builtinId="9" hidden="1"/>
    <cellStyle name="Followed Hyperlink" xfId="38" builtinId="9" hidden="1"/>
    <cellStyle name="Followed Hyperlink" xfId="44" builtinId="9" hidden="1"/>
    <cellStyle name="Followed Hyperlink" xfId="46" builtinId="9" hidden="1"/>
    <cellStyle name="Followed Hyperlink" xfId="48" builtinId="9" hidden="1"/>
    <cellStyle name="Followed Hyperlink" xfId="54" builtinId="9" hidden="1"/>
    <cellStyle name="Followed Hyperlink" xfId="56" builtinId="9" hidden="1"/>
    <cellStyle name="Followed Hyperlink" xfId="60" builtinId="9" hidden="1"/>
    <cellStyle name="Followed Hyperlink" xfId="64" builtinId="9" hidden="1"/>
    <cellStyle name="Followed Hyperlink" xfId="68" builtinId="9" hidden="1"/>
    <cellStyle name="Followed Hyperlink" xfId="66" builtinId="9" hidden="1"/>
    <cellStyle name="Followed Hyperlink" xfId="50" builtinId="9" hidden="1"/>
    <cellStyle name="Followed Hyperlink" xfId="42" builtinId="9" hidden="1"/>
    <cellStyle name="Followed Hyperlink" xfId="34" builtinId="9" hidden="1"/>
    <cellStyle name="Followed Hyperlink" xfId="12" builtinId="9" hidden="1"/>
    <cellStyle name="Followed Hyperlink" xfId="14" builtinId="9" hidden="1"/>
    <cellStyle name="Followed Hyperlink" xfId="16" builtinId="9" hidden="1"/>
    <cellStyle name="Followed Hyperlink" xfId="20" builtinId="9" hidden="1"/>
    <cellStyle name="Followed Hyperlink" xfId="18" builtinId="9" hidden="1"/>
    <cellStyle name="Followed Hyperlink" xfId="26" builtinId="9" hidden="1"/>
    <cellStyle name="Followed Hyperlink" xfId="58" builtinId="9" hidden="1"/>
    <cellStyle name="Followed Hyperlink" xfId="62" builtinId="9" hidden="1"/>
    <cellStyle name="Followed Hyperlink" xfId="52" builtinId="9" hidden="1"/>
    <cellStyle name="Followed Hyperlink" xfId="40"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74" builtinId="9" hidden="1"/>
    <cellStyle name="Followed Hyperlink" xfId="80" builtinId="9" hidden="1"/>
    <cellStyle name="Followed Hyperlink" xfId="78" builtinId="9" hidden="1"/>
    <cellStyle name="Followed Hyperlink" xfId="76" builtinId="9" hidden="1"/>
    <cellStyle name="Followed Hyperlink" xfId="72" builtinId="9" hidden="1"/>
    <cellStyle name="Guide 2" xfId="91" xr:uid="{DC938552-4938-476D-9EEF-8BB3938764CC}"/>
    <cellStyle name="Hyperlink" xfId="43" builtinId="8" hidden="1"/>
    <cellStyle name="Hyperlink" xfId="27" builtinId="8" hidden="1"/>
    <cellStyle name="Hyperlink" xfId="13" builtinId="8" hidden="1"/>
    <cellStyle name="Hyperlink" xfId="15" builtinId="8" hidden="1"/>
    <cellStyle name="Hyperlink" xfId="17" builtinId="8" hidden="1"/>
    <cellStyle name="Hyperlink" xfId="21" builtinId="8" hidden="1"/>
    <cellStyle name="Hyperlink" xfId="5" builtinId="8" hidden="1"/>
    <cellStyle name="Hyperlink" xfId="7" builtinId="8" hidden="1"/>
    <cellStyle name="Hyperlink" xfId="3" builtinId="8" hidden="1"/>
    <cellStyle name="Hyperlink" xfId="1" builtinId="8" hidden="1"/>
    <cellStyle name="Hyperlink" xfId="9" builtinId="8" hidden="1"/>
    <cellStyle name="Hyperlink" xfId="19" builtinId="8" hidden="1"/>
    <cellStyle name="Hyperlink" xfId="11" builtinId="8" hidden="1"/>
    <cellStyle name="Hyperlink" xfId="67" builtinId="8" hidden="1"/>
    <cellStyle name="Hyperlink" xfId="59"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1" builtinId="8" hidden="1"/>
    <cellStyle name="Hyperlink" xfId="23"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1" builtinId="8" hidden="1"/>
    <cellStyle name="Hyperlink" xfId="63" builtinId="8" hidden="1"/>
    <cellStyle name="Hyperlink" xfId="65" builtinId="8" hidden="1"/>
    <cellStyle name="Hyperlink" xfId="57" builtinId="8" hidden="1"/>
    <cellStyle name="Hyperlink" xfId="55" builtinId="8" hidden="1"/>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4" xfId="85" xr:uid="{2B503718-233B-4094-8BC1-130161330E56}"/>
    <cellStyle name="Normal 5" xfId="96" xr:uid="{1DF4D340-7D82-49F3-B10F-87D7716A59C6}"/>
    <cellStyle name="Normal 6" xfId="97" xr:uid="{9A27F931-FCF0-443A-A644-4D636445FD43}"/>
    <cellStyle name="Percent" xfId="83" builtinId="5"/>
    <cellStyle name="Percent 2" xfId="89" xr:uid="{26281F73-04E5-448F-AAE2-179826EC63C2}"/>
  </cellStyles>
  <dxfs count="7">
    <dxf>
      <font>
        <color rgb="FFFF0000"/>
      </font>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CC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015667643382253"/>
          <c:y val="4.7176585764308068E-2"/>
          <c:w val="0.85602634736029715"/>
          <c:h val="0.62090163934426268"/>
        </c:manualLayout>
      </c:layout>
      <c:barChart>
        <c:barDir val="col"/>
        <c:grouping val="stacked"/>
        <c:varyColors val="0"/>
        <c:ser>
          <c:idx val="0"/>
          <c:order val="0"/>
          <c:tx>
            <c:v>Internalised costs</c:v>
          </c:tx>
          <c:spPr>
            <a:solidFill>
              <a:srgbClr val="008080"/>
            </a:solidFill>
            <a:ln w="12700">
              <a:solidFill>
                <a:srgbClr val="000000"/>
              </a:solidFill>
              <a:prstDash val="solid"/>
            </a:ln>
          </c:spPr>
          <c:invertIfNegative val="0"/>
          <c:cat>
            <c:strRef>
              <c:f>'SP8-8'!$T$39:$W$39</c:f>
              <c:strCache>
                <c:ptCount val="4"/>
                <c:pt idx="0">
                  <c:v>Economic cost</c:v>
                </c:pt>
                <c:pt idx="1">
                  <c:v>Freight service user cost</c:v>
                </c:pt>
                <c:pt idx="2">
                  <c:v>Economic cost</c:v>
                </c:pt>
                <c:pt idx="3">
                  <c:v>Freight service user cost</c:v>
                </c:pt>
              </c:strCache>
            </c:strRef>
          </c:cat>
          <c:val>
            <c:numRef>
              <c:f>'SP8-8'!$T$40:$W$40</c:f>
              <c:numCache>
                <c:formatCode>General</c:formatCode>
                <c:ptCount val="4"/>
                <c:pt idx="0" formatCode="_(* #,##0.00_);_(* \(#,##0.00\);_(* &quot;-&quot;??_);_(@_)">
                  <c:v>0</c:v>
                </c:pt>
                <c:pt idx="2" formatCode="_(* #,##0.00_);_(* \(#,##0.00\);_(* &quot;-&quot;??_);_(@_)">
                  <c:v>0</c:v>
                </c:pt>
              </c:numCache>
            </c:numRef>
          </c:val>
          <c:extLst>
            <c:ext xmlns:c16="http://schemas.microsoft.com/office/drawing/2014/chart" uri="{C3380CC4-5D6E-409C-BE32-E72D297353CC}">
              <c16:uniqueId val="{00000000-20DE-4C8F-A78A-A6120C1B5A9C}"/>
            </c:ext>
          </c:extLst>
        </c:ser>
        <c:ser>
          <c:idx val="1"/>
          <c:order val="1"/>
          <c:tx>
            <c:v>Freight rate</c:v>
          </c:tx>
          <c:spPr>
            <a:solidFill>
              <a:srgbClr val="FFFF99"/>
            </a:solidFill>
            <a:ln w="12700">
              <a:solidFill>
                <a:srgbClr val="000000"/>
              </a:solidFill>
              <a:prstDash val="solid"/>
            </a:ln>
          </c:spPr>
          <c:invertIfNegative val="0"/>
          <c:cat>
            <c:strRef>
              <c:f>'SP8-8'!$T$39:$W$39</c:f>
              <c:strCache>
                <c:ptCount val="4"/>
                <c:pt idx="0">
                  <c:v>Economic cost</c:v>
                </c:pt>
                <c:pt idx="1">
                  <c:v>Freight service user cost</c:v>
                </c:pt>
                <c:pt idx="2">
                  <c:v>Economic cost</c:v>
                </c:pt>
                <c:pt idx="3">
                  <c:v>Freight service user cost</c:v>
                </c:pt>
              </c:strCache>
            </c:strRef>
          </c:cat>
          <c:val>
            <c:numRef>
              <c:f>'SP8-8'!$T$41:$W$41</c:f>
              <c:numCache>
                <c:formatCode>_(* #,##0.00_);_(* \(#,##0.00\);_(* "-"??_);_(@_)</c:formatCode>
                <c:ptCount val="4"/>
                <c:pt idx="1">
                  <c:v>0</c:v>
                </c:pt>
                <c:pt idx="3">
                  <c:v>0</c:v>
                </c:pt>
              </c:numCache>
            </c:numRef>
          </c:val>
          <c:extLst>
            <c:ext xmlns:c16="http://schemas.microsoft.com/office/drawing/2014/chart" uri="{C3380CC4-5D6E-409C-BE32-E72D297353CC}">
              <c16:uniqueId val="{00000001-20DE-4C8F-A78A-A6120C1B5A9C}"/>
            </c:ext>
          </c:extLst>
        </c:ser>
        <c:ser>
          <c:idx val="2"/>
          <c:order val="2"/>
          <c:tx>
            <c:v>Re-handling costs</c:v>
          </c:tx>
          <c:spPr>
            <a:solidFill>
              <a:srgbClr val="99CC00"/>
            </a:solidFill>
            <a:ln w="12700">
              <a:solidFill>
                <a:srgbClr val="000000"/>
              </a:solidFill>
              <a:prstDash val="solid"/>
            </a:ln>
          </c:spPr>
          <c:invertIfNegative val="0"/>
          <c:cat>
            <c:strRef>
              <c:f>'SP8-8'!$T$39:$W$39</c:f>
              <c:strCache>
                <c:ptCount val="4"/>
                <c:pt idx="0">
                  <c:v>Economic cost</c:v>
                </c:pt>
                <c:pt idx="1">
                  <c:v>Freight service user cost</c:v>
                </c:pt>
                <c:pt idx="2">
                  <c:v>Economic cost</c:v>
                </c:pt>
                <c:pt idx="3">
                  <c:v>Freight service user cost</c:v>
                </c:pt>
              </c:strCache>
            </c:strRef>
          </c:cat>
          <c:val>
            <c:numRef>
              <c:f>'SP8-8'!$T$42:$W$42</c:f>
              <c:numCache>
                <c:formatCode>_(* #,##0.00_);_(* \(#,##0.00\);_(* "-"??_);_(@_)</c:formatCode>
                <c:ptCount val="4"/>
                <c:pt idx="0">
                  <c:v>0</c:v>
                </c:pt>
                <c:pt idx="1">
                  <c:v>0</c:v>
                </c:pt>
              </c:numCache>
            </c:numRef>
          </c:val>
          <c:extLst>
            <c:ext xmlns:c16="http://schemas.microsoft.com/office/drawing/2014/chart" uri="{C3380CC4-5D6E-409C-BE32-E72D297353CC}">
              <c16:uniqueId val="{00000002-20DE-4C8F-A78A-A6120C1B5A9C}"/>
            </c:ext>
          </c:extLst>
        </c:ser>
        <c:ser>
          <c:idx val="3"/>
          <c:order val="3"/>
          <c:tx>
            <c:v>Externalities</c:v>
          </c:tx>
          <c:spPr>
            <a:solidFill>
              <a:srgbClr val="8A8A8A"/>
            </a:solidFill>
            <a:ln w="12700">
              <a:solidFill>
                <a:srgbClr val="000000"/>
              </a:solidFill>
              <a:prstDash val="solid"/>
            </a:ln>
          </c:spPr>
          <c:invertIfNegative val="0"/>
          <c:cat>
            <c:strRef>
              <c:f>'SP8-8'!$T$39:$W$39</c:f>
              <c:strCache>
                <c:ptCount val="4"/>
                <c:pt idx="0">
                  <c:v>Economic cost</c:v>
                </c:pt>
                <c:pt idx="1">
                  <c:v>Freight service user cost</c:v>
                </c:pt>
                <c:pt idx="2">
                  <c:v>Economic cost</c:v>
                </c:pt>
                <c:pt idx="3">
                  <c:v>Freight service user cost</c:v>
                </c:pt>
              </c:strCache>
            </c:strRef>
          </c:cat>
          <c:val>
            <c:numRef>
              <c:f>'SP8-8'!$T$43:$W$43</c:f>
              <c:numCache>
                <c:formatCode>General</c:formatCode>
                <c:ptCount val="4"/>
                <c:pt idx="0" formatCode="_(* #,##0.00_);_(* \(#,##0.00\);_(* &quot;-&quot;??_);_(@_)">
                  <c:v>0</c:v>
                </c:pt>
              </c:numCache>
            </c:numRef>
          </c:val>
          <c:extLst>
            <c:ext xmlns:c16="http://schemas.microsoft.com/office/drawing/2014/chart" uri="{C3380CC4-5D6E-409C-BE32-E72D297353CC}">
              <c16:uniqueId val="{00000003-20DE-4C8F-A78A-A6120C1B5A9C}"/>
            </c:ext>
          </c:extLst>
        </c:ser>
        <c:ser>
          <c:idx val="4"/>
          <c:order val="4"/>
          <c:tx>
            <c:v>Non-internalised costs</c:v>
          </c:tx>
          <c:spPr>
            <a:solidFill>
              <a:srgbClr val="CCCCFF"/>
            </a:solidFill>
            <a:ln w="12700">
              <a:solidFill>
                <a:srgbClr val="000000"/>
              </a:solidFill>
              <a:prstDash val="solid"/>
            </a:ln>
          </c:spPr>
          <c:invertIfNegative val="0"/>
          <c:cat>
            <c:strRef>
              <c:f>'SP8-8'!$T$39:$W$39</c:f>
              <c:strCache>
                <c:ptCount val="4"/>
                <c:pt idx="0">
                  <c:v>Economic cost</c:v>
                </c:pt>
                <c:pt idx="1">
                  <c:v>Freight service user cost</c:v>
                </c:pt>
                <c:pt idx="2">
                  <c:v>Economic cost</c:v>
                </c:pt>
                <c:pt idx="3">
                  <c:v>Freight service user cost</c:v>
                </c:pt>
              </c:strCache>
            </c:strRef>
          </c:cat>
          <c:val>
            <c:numRef>
              <c:f>'SP8-8'!$T$44:$W$44</c:f>
              <c:numCache>
                <c:formatCode>General</c:formatCode>
                <c:ptCount val="4"/>
                <c:pt idx="2" formatCode="_(* #,##0.00_);_(* \(#,##0.00\);_(* &quot;-&quot;??_);_(@_)">
                  <c:v>0</c:v>
                </c:pt>
              </c:numCache>
            </c:numRef>
          </c:val>
          <c:extLst>
            <c:ext xmlns:c16="http://schemas.microsoft.com/office/drawing/2014/chart" uri="{C3380CC4-5D6E-409C-BE32-E72D297353CC}">
              <c16:uniqueId val="{00000004-20DE-4C8F-A78A-A6120C1B5A9C}"/>
            </c:ext>
          </c:extLst>
        </c:ser>
        <c:dLbls>
          <c:showLegendKey val="0"/>
          <c:showVal val="0"/>
          <c:showCatName val="0"/>
          <c:showSerName val="0"/>
          <c:showPercent val="0"/>
          <c:showBubbleSize val="0"/>
        </c:dLbls>
        <c:gapWidth val="150"/>
        <c:overlap val="100"/>
        <c:axId val="1395729055"/>
        <c:axId val="1"/>
      </c:barChart>
      <c:catAx>
        <c:axId val="1395729055"/>
        <c:scaling>
          <c:orientation val="minMax"/>
        </c:scaling>
        <c:delete val="0"/>
        <c:axPos val="b"/>
        <c:title>
          <c:tx>
            <c:rich>
              <a:bodyPr/>
              <a:lstStyle/>
              <a:p>
                <a:pPr>
                  <a:defRPr sz="1350" b="1" i="0" u="none" strike="noStrike" baseline="0">
                    <a:solidFill>
                      <a:srgbClr val="000000"/>
                    </a:solidFill>
                    <a:latin typeface="Arial"/>
                    <a:ea typeface="Arial"/>
                    <a:cs typeface="Arial"/>
                  </a:defRPr>
                </a:pPr>
                <a:r>
                  <a:rPr lang="en-NZ"/>
                  <a:t>Rail/sea                                           Road</a:t>
                </a:r>
              </a:p>
            </c:rich>
          </c:tx>
          <c:layout>
            <c:manualLayout>
              <c:xMode val="edge"/>
              <c:yMode val="edge"/>
              <c:x val="0.25039154124721752"/>
              <c:y val="0.72745915998375488"/>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title>
          <c:tx>
            <c:rich>
              <a:bodyPr/>
              <a:lstStyle/>
              <a:p>
                <a:pPr>
                  <a:defRPr sz="1150" b="1" i="0" u="none" strike="noStrike" baseline="0">
                    <a:solidFill>
                      <a:srgbClr val="000000"/>
                    </a:solidFill>
                    <a:latin typeface="Arial"/>
                    <a:ea typeface="Arial"/>
                    <a:cs typeface="Arial"/>
                  </a:defRPr>
                </a:pPr>
                <a:r>
                  <a:rPr lang="en-NZ"/>
                  <a:t>$/tonne</a:t>
                </a:r>
              </a:p>
            </c:rich>
          </c:tx>
          <c:layout>
            <c:manualLayout>
              <c:xMode val="edge"/>
              <c:yMode val="edge"/>
              <c:x val="1.7214525399514933E-2"/>
              <c:y val="0.30532778090960339"/>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95729055"/>
        <c:crosses val="autoZero"/>
        <c:crossBetween val="between"/>
      </c:valAx>
      <c:spPr>
        <a:solidFill>
          <a:srgbClr val="C0C0C0"/>
        </a:solidFill>
        <a:ln w="12700">
          <a:solidFill>
            <a:srgbClr val="808080"/>
          </a:solidFill>
          <a:prstDash val="solid"/>
        </a:ln>
      </c:spPr>
    </c:plotArea>
    <c:legend>
      <c:legendPos val="b"/>
      <c:layout>
        <c:manualLayout>
          <c:xMode val="edge"/>
          <c:yMode val="edge"/>
          <c:x val="0.15822784810126583"/>
          <c:y val="0.83371921465936849"/>
          <c:w val="0.83386075949367089"/>
          <c:h val="0.10392609699769051"/>
        </c:manualLayout>
      </c:layout>
      <c:overlay val="0"/>
      <c:spPr>
        <a:solidFill>
          <a:srgbClr val="FFFFFF"/>
        </a:solidFill>
        <a:ln w="3175">
          <a:solidFill>
            <a:srgbClr val="000000"/>
          </a:solidFill>
          <a:prstDash val="solid"/>
        </a:ln>
      </c:spPr>
      <c:txPr>
        <a:bodyPr/>
        <a:lstStyle/>
        <a:p>
          <a:pPr>
            <a:defRPr sz="85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0022" r="0.75000000000000022" t="1" header="0.5" footer="0.5"/>
    <c:pageSetup paperSize="9" orientation="landscape" verticalDpi="0"/>
  </c:printSettings>
</c:chartSpace>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List" dx="22" fmlaLink="$D$76:$D$81" fmlaRange="$C$75:$C$80" noThreeD="1" sel="6" val="0"/>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828675</xdr:colOff>
          <xdr:row>2</xdr:row>
          <xdr:rowOff>285750</xdr:rowOff>
        </xdr:from>
        <xdr:to>
          <xdr:col>8</xdr:col>
          <xdr:colOff>1209675</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18</xdr:col>
      <xdr:colOff>161925</xdr:colOff>
      <xdr:row>33</xdr:row>
      <xdr:rowOff>38100</xdr:rowOff>
    </xdr:from>
    <xdr:to>
      <xdr:col>24</xdr:col>
      <xdr:colOff>485775</xdr:colOff>
      <xdr:row>64</xdr:row>
      <xdr:rowOff>9525</xdr:rowOff>
    </xdr:to>
    <xdr:graphicFrame macro="">
      <xdr:nvGraphicFramePr>
        <xdr:cNvPr id="2" name="Chart 8">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18</xdr:col>
          <xdr:colOff>323850</xdr:colOff>
          <xdr:row>55</xdr:row>
          <xdr:rowOff>19050</xdr:rowOff>
        </xdr:from>
        <xdr:to>
          <xdr:col>18</xdr:col>
          <xdr:colOff>942975</xdr:colOff>
          <xdr:row>59</xdr:row>
          <xdr:rowOff>95250</xdr:rowOff>
        </xdr:to>
        <xdr:sp macro="" textlink="">
          <xdr:nvSpPr>
            <xdr:cNvPr id="93185" name="List Box 1" hidden="1">
              <a:extLst>
                <a:ext uri="{63B3BB69-23CF-44E3-9099-C40C66FF867C}">
                  <a14:compatExt spid="_x0000_s93185"/>
                </a:ext>
                <a:ext uri="{FF2B5EF4-FFF2-40B4-BE49-F238E27FC236}">
                  <a16:creationId xmlns:a16="http://schemas.microsoft.com/office/drawing/2014/main" id="{00000000-0008-0000-0B00-0000016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6" tableBorderDxfId="5">
  <autoFilter ref="C8:C73" xr:uid="{B1A56325-0761-466F-B055-3CE24CCDF249}"/>
  <tableColumns count="1">
    <tableColumn id="1" xr3:uid="{F42C1F80-5E9E-45DE-A213-E4984358F9ED}" name="Measures" dataDxfId="4"/>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3" tableBorderDxfId="2">
  <autoFilter ref="A12:A97" xr:uid="{00000000-0009-0000-0100-000027000000}"/>
  <tableColumns count="1">
    <tableColumn id="1" xr3:uid="{00000000-0010-0000-0500-000001000000}" name="Measures" dataDxfId="1"/>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8.xml"/><Relationship Id="rId4" Type="http://schemas.openxmlformats.org/officeDocument/2006/relationships/vmlDrawing" Target="../drawings/vmlDrawing8.v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2.xml"/><Relationship Id="rId1" Type="http://schemas.openxmlformats.org/officeDocument/2006/relationships/printerSettings" Target="../printerSettings/printerSettings11.bin"/><Relationship Id="rId5" Type="http://schemas.openxmlformats.org/officeDocument/2006/relationships/comments" Target="../comments9.xml"/><Relationship Id="rId4" Type="http://schemas.openxmlformats.org/officeDocument/2006/relationships/ctrlProp" Target="../ctrlProps/ctrlProp2.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6"/>
  <sheetViews>
    <sheetView showGridLines="0" zoomScale="60" zoomScaleNormal="60" workbookViewId="0">
      <selection activeCell="B2" sqref="B2:I2"/>
    </sheetView>
  </sheetViews>
  <sheetFormatPr defaultColWidth="11" defaultRowHeight="15.75"/>
  <cols>
    <col min="1" max="1" width="4.5" customWidth="1"/>
    <col min="2" max="2" width="26" style="1" customWidth="1"/>
    <col min="3" max="3" width="41.875" style="1" customWidth="1"/>
    <col min="4" max="4" width="36.375" style="1" customWidth="1"/>
    <col min="5" max="5" width="31.375" style="1" customWidth="1"/>
    <col min="6" max="8" width="26" style="1" customWidth="1"/>
    <col min="9" max="9" width="33.125" style="1" customWidth="1"/>
    <col min="10" max="10" width="13.625" style="1" bestFit="1" customWidth="1"/>
    <col min="11" max="11" width="11" style="1" customWidth="1"/>
    <col min="12" max="12" width="13.75" style="1" bestFit="1" customWidth="1"/>
    <col min="13" max="13" width="11" style="1"/>
    <col min="14" max="14" width="12.625" bestFit="1" customWidth="1"/>
  </cols>
  <sheetData>
    <row r="1" spans="2:20" ht="33" customHeight="1" thickBot="1"/>
    <row r="2" spans="2:20" ht="66" customHeight="1" thickBot="1">
      <c r="B2" s="405" t="s">
        <v>0</v>
      </c>
      <c r="C2" s="406"/>
      <c r="D2" s="406"/>
      <c r="E2" s="406"/>
      <c r="F2" s="406"/>
      <c r="G2" s="406"/>
      <c r="H2" s="406"/>
      <c r="I2" s="407"/>
      <c r="J2" t="s">
        <v>1</v>
      </c>
      <c r="K2"/>
      <c r="L2"/>
      <c r="M2"/>
    </row>
    <row r="3" spans="2:20" ht="57" customHeight="1" thickTop="1" thickBot="1">
      <c r="B3" s="85" t="s">
        <v>2</v>
      </c>
      <c r="C3" s="86">
        <f ca="1">NOW()</f>
        <v>45783.630647569444</v>
      </c>
      <c r="D3" s="87" t="s">
        <v>765</v>
      </c>
      <c r="E3" s="88" t="str">
        <f>_xlfn.CONCAT(_xlfn.VALUETOTEXT('SP8-1'!I19)," - ",_xlfn.VALUETOTEXT('SP8-1'!I19+'SP8-1'!I21))</f>
        <v xml:space="preserve"> - 0</v>
      </c>
      <c r="F3" s="89" t="s">
        <v>3</v>
      </c>
      <c r="G3" s="418"/>
      <c r="H3" s="418"/>
      <c r="I3" s="392" t="s">
        <v>4</v>
      </c>
      <c r="J3" s="383" t="s">
        <v>5</v>
      </c>
      <c r="K3"/>
      <c r="L3" s="14"/>
      <c r="M3" s="14"/>
      <c r="N3" s="14"/>
      <c r="O3" s="14"/>
      <c r="P3" s="14"/>
      <c r="Q3" s="14"/>
      <c r="R3" s="14"/>
      <c r="S3" s="14"/>
      <c r="T3" s="14"/>
    </row>
    <row r="4" spans="2:20" s="3" customFormat="1" ht="27.95" customHeight="1" thickTop="1">
      <c r="B4" s="408" t="s">
        <v>6</v>
      </c>
      <c r="C4" s="409"/>
      <c r="D4" s="414" t="s">
        <v>7</v>
      </c>
      <c r="E4" s="415"/>
      <c r="F4" s="414" t="s">
        <v>8</v>
      </c>
      <c r="G4" s="415"/>
      <c r="H4" s="414" t="s">
        <v>9</v>
      </c>
      <c r="I4" s="416"/>
      <c r="J4" s="14"/>
      <c r="K4" s="14"/>
      <c r="L4" s="14"/>
      <c r="M4" s="14"/>
      <c r="N4" s="14"/>
      <c r="O4" s="14"/>
      <c r="P4" s="14"/>
      <c r="Q4" s="14"/>
      <c r="R4" s="14"/>
      <c r="S4" s="14"/>
      <c r="T4" s="14"/>
    </row>
    <row r="5" spans="2:20" s="12" customFormat="1" ht="27.95" customHeight="1">
      <c r="B5" s="410">
        <f>'SP8-1'!E13</f>
        <v>0</v>
      </c>
      <c r="C5" s="411"/>
      <c r="D5" s="412" t="s">
        <v>10</v>
      </c>
      <c r="E5" s="413"/>
      <c r="F5" s="412" t="s">
        <v>10</v>
      </c>
      <c r="G5" s="413"/>
      <c r="H5" s="412" t="s">
        <v>10</v>
      </c>
      <c r="I5" s="417"/>
    </row>
    <row r="6" spans="2:20" s="12" customFormat="1" ht="27.95" customHeight="1">
      <c r="B6" s="90"/>
      <c r="C6" s="83"/>
      <c r="D6" s="83"/>
      <c r="E6" s="83"/>
      <c r="F6" s="83"/>
      <c r="G6" s="83"/>
      <c r="H6" s="83"/>
      <c r="I6" s="91"/>
    </row>
    <row r="7" spans="2:20" s="8" customFormat="1" ht="51" customHeight="1">
      <c r="B7" s="422" t="s">
        <v>11</v>
      </c>
      <c r="C7" s="423"/>
      <c r="D7" s="424"/>
      <c r="E7" s="419" t="s">
        <v>12</v>
      </c>
      <c r="F7" s="438"/>
      <c r="G7" s="419" t="s">
        <v>13</v>
      </c>
      <c r="H7" s="420"/>
      <c r="I7" s="421"/>
      <c r="J7" s="6"/>
      <c r="K7" s="6"/>
    </row>
    <row r="8" spans="2:20" s="7" customFormat="1" ht="35.1" customHeight="1">
      <c r="B8" s="427" t="s">
        <v>14</v>
      </c>
      <c r="C8" s="428"/>
      <c r="D8" s="429"/>
      <c r="E8" s="110" t="s">
        <v>15</v>
      </c>
      <c r="F8" s="109">
        <f>SUM('SP8-2'!C8:C47)</f>
        <v>0</v>
      </c>
      <c r="G8" s="425" t="s">
        <v>16</v>
      </c>
      <c r="H8" s="425"/>
      <c r="I8" s="106">
        <f>'SP8-1'!J36</f>
        <v>0</v>
      </c>
      <c r="J8" s="4"/>
      <c r="K8" s="4"/>
    </row>
    <row r="9" spans="2:20" s="4" customFormat="1" ht="35.1" customHeight="1">
      <c r="B9" s="430"/>
      <c r="C9" s="431"/>
      <c r="D9" s="431"/>
      <c r="E9" s="441" t="s">
        <v>17</v>
      </c>
      <c r="F9" s="439">
        <f>SUM('SP8-2'!D8:D47)-('SP8-5'!K13-'SP8-5'!K21)*('SP8-1'!I21-1)</f>
        <v>0</v>
      </c>
      <c r="G9" s="426" t="s">
        <v>18</v>
      </c>
      <c r="H9" s="425"/>
      <c r="I9" s="92">
        <f>'SP8-1'!M29-'SP8-1'!M35</f>
        <v>0</v>
      </c>
    </row>
    <row r="10" spans="2:20" s="4" customFormat="1" ht="35.1" customHeight="1">
      <c r="B10" s="430"/>
      <c r="C10" s="431"/>
      <c r="D10" s="431"/>
      <c r="E10" s="442"/>
      <c r="F10" s="440"/>
      <c r="G10" s="436" t="s">
        <v>19</v>
      </c>
      <c r="H10" s="437"/>
      <c r="I10" s="105">
        <f>'SP8-1'!J37</f>
        <v>0</v>
      </c>
    </row>
    <row r="11" spans="2:20" s="4" customFormat="1" ht="35.1" customHeight="1">
      <c r="B11" s="430"/>
      <c r="C11" s="431"/>
      <c r="D11" s="431"/>
      <c r="E11" s="441" t="s">
        <v>20</v>
      </c>
      <c r="F11" s="443">
        <f>F8+F9</f>
        <v>0</v>
      </c>
      <c r="G11" s="434" t="s">
        <v>21</v>
      </c>
      <c r="H11" s="435"/>
      <c r="I11" s="386">
        <f>'SP8-1'!M38</f>
        <v>0</v>
      </c>
    </row>
    <row r="12" spans="2:20" s="4" customFormat="1" ht="57" customHeight="1">
      <c r="B12" s="432"/>
      <c r="C12" s="433"/>
      <c r="D12" s="433"/>
      <c r="E12" s="442"/>
      <c r="F12" s="444"/>
      <c r="G12" s="434" t="s">
        <v>22</v>
      </c>
      <c r="H12" s="435"/>
      <c r="I12" s="93">
        <f>'SP8-1'!M36</f>
        <v>0</v>
      </c>
    </row>
    <row r="13" spans="2:20" s="4" customFormat="1" ht="24.95" customHeight="1">
      <c r="B13" s="446"/>
      <c r="C13" s="447"/>
      <c r="I13" s="94"/>
    </row>
    <row r="14" spans="2:20" s="3" customFormat="1" ht="42.95" customHeight="1">
      <c r="B14" s="468" t="s">
        <v>23</v>
      </c>
      <c r="C14" s="469"/>
      <c r="D14" s="457" t="s">
        <v>24</v>
      </c>
      <c r="E14" s="458"/>
      <c r="F14" s="458"/>
      <c r="G14" s="459"/>
      <c r="H14" s="460" t="s">
        <v>736</v>
      </c>
      <c r="I14" s="461"/>
      <c r="J14" s="2"/>
      <c r="K14" s="2"/>
      <c r="L14" s="2"/>
      <c r="M14" s="2"/>
    </row>
    <row r="15" spans="2:20" s="6" customFormat="1" ht="27.95" customHeight="1">
      <c r="B15" s="464" t="s">
        <v>25</v>
      </c>
      <c r="C15" s="465"/>
      <c r="D15" s="5" t="s">
        <v>26</v>
      </c>
      <c r="E15" s="5" t="s">
        <v>27</v>
      </c>
      <c r="F15" s="5" t="s">
        <v>28</v>
      </c>
      <c r="G15" s="5" t="s">
        <v>29</v>
      </c>
      <c r="H15" s="5" t="s">
        <v>28</v>
      </c>
      <c r="I15" s="95" t="s">
        <v>29</v>
      </c>
      <c r="J15" s="4"/>
      <c r="L15" s="42"/>
      <c r="M15" s="42"/>
      <c r="N15" s="42"/>
      <c r="O15" s="4"/>
      <c r="P15" s="4"/>
      <c r="Q15" s="4"/>
      <c r="R15" s="4"/>
      <c r="S15" s="4"/>
    </row>
    <row r="16" spans="2:20" ht="27.95" customHeight="1">
      <c r="B16" s="96" t="s">
        <v>30</v>
      </c>
      <c r="C16" s="23"/>
      <c r="I16" s="97"/>
      <c r="J16" s="4"/>
      <c r="K16"/>
      <c r="L16" s="4"/>
      <c r="M16" s="4"/>
      <c r="N16" s="4"/>
      <c r="O16" s="4"/>
      <c r="P16" s="4"/>
      <c r="Q16" s="4"/>
      <c r="R16" s="4"/>
      <c r="S16" s="4"/>
    </row>
    <row r="17" spans="2:18" s="4" customFormat="1" ht="27.95" customHeight="1">
      <c r="B17" s="462" t="s">
        <v>31</v>
      </c>
      <c r="C17" s="463"/>
      <c r="D17" s="40" t="s">
        <v>32</v>
      </c>
      <c r="E17" s="17"/>
      <c r="F17" s="37"/>
      <c r="G17" s="37"/>
      <c r="H17" s="37"/>
      <c r="I17" s="98">
        <f>'SP8-6'!J18*Tables!Q16*'SP8-1'!J33</f>
        <v>0</v>
      </c>
      <c r="L17" s="46"/>
      <c r="M17" s="47"/>
      <c r="N17" s="45"/>
    </row>
    <row r="18" spans="2:18" ht="27.95" customHeight="1">
      <c r="B18" s="96" t="s">
        <v>33</v>
      </c>
      <c r="C18" s="24"/>
      <c r="D18" s="84"/>
      <c r="E18" s="84"/>
      <c r="F18" s="84"/>
      <c r="G18" s="84"/>
      <c r="H18" s="84"/>
      <c r="I18" s="99"/>
      <c r="K18"/>
      <c r="M18" s="4"/>
      <c r="N18" s="4"/>
    </row>
    <row r="19" spans="2:18" ht="27.95" customHeight="1">
      <c r="B19" s="466"/>
      <c r="C19" s="467"/>
      <c r="D19" s="13"/>
      <c r="E19" s="17" t="s">
        <v>34</v>
      </c>
      <c r="F19" s="393" t="s">
        <v>10</v>
      </c>
      <c r="G19" s="393" t="s">
        <v>10</v>
      </c>
      <c r="H19" s="394" t="s">
        <v>10</v>
      </c>
      <c r="I19" s="395" t="s">
        <v>10</v>
      </c>
      <c r="K19"/>
      <c r="L19" s="46"/>
      <c r="M19" s="47"/>
      <c r="N19" s="41"/>
    </row>
    <row r="20" spans="2:18" ht="27.95" customHeight="1">
      <c r="B20" s="100" t="s">
        <v>35</v>
      </c>
      <c r="C20" s="25"/>
      <c r="D20" s="84"/>
      <c r="E20" s="84"/>
      <c r="F20" s="84"/>
      <c r="G20" s="84"/>
      <c r="H20" s="84"/>
      <c r="I20" s="99"/>
      <c r="K20"/>
      <c r="M20" s="4"/>
      <c r="N20" s="4"/>
    </row>
    <row r="21" spans="2:18" s="4" customFormat="1" ht="27.95" customHeight="1">
      <c r="B21" s="453"/>
      <c r="C21" s="454"/>
      <c r="D21" s="381"/>
      <c r="E21" s="17"/>
      <c r="F21" s="13"/>
      <c r="G21" s="13"/>
      <c r="H21" s="37"/>
      <c r="I21" s="98"/>
      <c r="L21" s="46"/>
      <c r="M21" s="47"/>
      <c r="N21" s="41"/>
      <c r="O21"/>
      <c r="P21"/>
      <c r="Q21"/>
      <c r="R21"/>
    </row>
    <row r="22" spans="2:18" ht="27.95" customHeight="1">
      <c r="B22" s="101" t="s">
        <v>37</v>
      </c>
      <c r="C22" s="23"/>
      <c r="D22" s="84"/>
      <c r="E22" s="84"/>
      <c r="F22" s="84"/>
      <c r="G22" s="84"/>
      <c r="H22" s="84"/>
      <c r="I22" s="99"/>
      <c r="K22"/>
      <c r="M22" s="4"/>
      <c r="N22" s="4"/>
    </row>
    <row r="23" spans="2:18" s="4" customFormat="1" ht="27.95" customHeight="1">
      <c r="B23" s="455" t="s">
        <v>38</v>
      </c>
      <c r="C23" s="456"/>
      <c r="D23" s="40" t="s">
        <v>39</v>
      </c>
      <c r="E23" s="17" t="s">
        <v>34</v>
      </c>
      <c r="F23" s="38">
        <v>0</v>
      </c>
      <c r="G23" s="38">
        <f>G24*0.000161</f>
        <v>0</v>
      </c>
      <c r="H23" s="37">
        <v>0</v>
      </c>
      <c r="I23" s="98">
        <f>-G23*'SP8-6'!G27</f>
        <v>0</v>
      </c>
      <c r="L23" s="46"/>
      <c r="M23" s="47"/>
      <c r="N23" s="45"/>
      <c r="O23"/>
      <c r="P23"/>
      <c r="Q23"/>
      <c r="R23"/>
    </row>
    <row r="24" spans="2:18" s="4" customFormat="1" ht="27.95" customHeight="1">
      <c r="B24" s="448" t="s">
        <v>38</v>
      </c>
      <c r="C24" s="449"/>
      <c r="D24" s="13" t="s">
        <v>40</v>
      </c>
      <c r="E24" s="17"/>
      <c r="F24" s="38"/>
      <c r="G24" s="38" cm="1">
        <f t="array" ref="G24:H24">-'SP8-6'!I25:J25*Tables!Q16</f>
        <v>0</v>
      </c>
      <c r="H24" s="37">
        <v>0</v>
      </c>
      <c r="I24" s="98"/>
      <c r="L24" s="46"/>
      <c r="M24" s="44"/>
      <c r="N24" s="45"/>
      <c r="O24"/>
      <c r="P24"/>
      <c r="Q24"/>
      <c r="R24"/>
    </row>
    <row r="25" spans="2:18" s="4" customFormat="1" ht="27.95" customHeight="1">
      <c r="B25" s="448" t="s">
        <v>41</v>
      </c>
      <c r="C25" s="449"/>
      <c r="D25" s="13" t="s">
        <v>42</v>
      </c>
      <c r="E25" s="17" t="s">
        <v>34</v>
      </c>
      <c r="F25" s="393" t="s">
        <v>10</v>
      </c>
      <c r="G25" s="13"/>
      <c r="H25" s="37">
        <v>0</v>
      </c>
      <c r="I25" s="98"/>
      <c r="L25" s="46"/>
      <c r="M25" s="47"/>
      <c r="N25" s="41"/>
      <c r="O25"/>
      <c r="P25"/>
      <c r="Q25"/>
      <c r="R25"/>
    </row>
    <row r="26" spans="2:18" ht="27.95" customHeight="1">
      <c r="B26" s="102" t="s">
        <v>43</v>
      </c>
      <c r="C26" s="23"/>
      <c r="D26" s="84"/>
      <c r="E26" s="84"/>
      <c r="F26" s="84"/>
      <c r="G26" s="84"/>
      <c r="H26" s="84"/>
      <c r="I26" s="99"/>
      <c r="K26"/>
      <c r="M26" s="4"/>
      <c r="N26" s="4"/>
    </row>
    <row r="27" spans="2:18" s="4" customFormat="1" ht="27.95" customHeight="1">
      <c r="B27" s="455" t="s">
        <v>44</v>
      </c>
      <c r="C27" s="456"/>
      <c r="D27" s="40" t="s">
        <v>45</v>
      </c>
      <c r="E27" s="17" t="s">
        <v>34</v>
      </c>
      <c r="F27" s="393" t="s">
        <v>10</v>
      </c>
      <c r="G27" s="393" t="s">
        <v>10</v>
      </c>
      <c r="H27" s="13" t="s">
        <v>34</v>
      </c>
      <c r="I27" s="98" t="s">
        <v>34</v>
      </c>
      <c r="L27" s="48"/>
      <c r="M27" s="49"/>
      <c r="N27" s="45"/>
    </row>
    <row r="28" spans="2:18" s="4" customFormat="1" ht="27.95" customHeight="1" thickBot="1">
      <c r="B28" s="451" t="s">
        <v>46</v>
      </c>
      <c r="C28" s="452"/>
      <c r="D28" s="103" t="s">
        <v>47</v>
      </c>
      <c r="E28" s="104" t="s">
        <v>34</v>
      </c>
      <c r="F28" s="396" t="s">
        <v>10</v>
      </c>
      <c r="G28" s="396" t="s">
        <v>10</v>
      </c>
      <c r="H28" s="396" t="s">
        <v>10</v>
      </c>
      <c r="I28" s="397" t="s">
        <v>10</v>
      </c>
      <c r="L28" s="46"/>
      <c r="M28" s="47"/>
      <c r="N28" s="41"/>
    </row>
    <row r="29" spans="2:18" s="4" customFormat="1" ht="27.95" customHeight="1">
      <c r="B29" s="375" t="s">
        <v>721</v>
      </c>
      <c r="C29" s="376"/>
      <c r="D29" s="377"/>
      <c r="E29" s="377"/>
      <c r="F29" s="377"/>
      <c r="G29" s="377"/>
      <c r="H29" s="377"/>
      <c r="I29" s="378"/>
      <c r="L29" s="46"/>
      <c r="M29" s="47"/>
      <c r="N29" s="41"/>
    </row>
    <row r="30" spans="2:18" s="4" customFormat="1" ht="27.95" customHeight="1" thickBot="1">
      <c r="B30" s="470" t="s">
        <v>722</v>
      </c>
      <c r="C30" s="471"/>
      <c r="D30" s="382"/>
      <c r="E30" s="379" t="s">
        <v>34</v>
      </c>
      <c r="F30" s="398" t="s">
        <v>10</v>
      </c>
      <c r="G30" s="398" t="s">
        <v>10</v>
      </c>
      <c r="H30" s="380">
        <v>0</v>
      </c>
      <c r="I30" s="380">
        <f>'SP8-4'!C35/'SP8-4'!C34*Tables!Q16*'SP8-1'!J32</f>
        <v>0</v>
      </c>
      <c r="L30" s="46"/>
      <c r="M30" s="47"/>
      <c r="N30" s="41"/>
    </row>
    <row r="31" spans="2:18" s="6" customFormat="1">
      <c r="L31" s="4"/>
      <c r="M31" s="4"/>
      <c r="N31" s="4"/>
    </row>
    <row r="32" spans="2:18" s="6" customFormat="1">
      <c r="B32" s="450" t="s">
        <v>48</v>
      </c>
      <c r="C32" s="450"/>
      <c r="D32" s="16"/>
      <c r="E32" s="16"/>
      <c r="F32" s="16"/>
      <c r="G32" s="16"/>
      <c r="H32" s="16"/>
      <c r="I32" s="16"/>
      <c r="L32" s="4"/>
      <c r="M32" s="4"/>
      <c r="N32" s="4"/>
    </row>
    <row r="33" spans="2:14" s="9" customFormat="1" ht="39.950000000000003" customHeight="1">
      <c r="B33" s="434"/>
      <c r="C33" s="445"/>
      <c r="D33" s="445"/>
      <c r="E33" s="445"/>
      <c r="F33" s="445"/>
      <c r="G33" s="445"/>
      <c r="H33" s="445"/>
      <c r="I33" s="435"/>
      <c r="L33" s="4"/>
      <c r="M33" s="4"/>
      <c r="N33" s="4"/>
    </row>
    <row r="34" spans="2:14">
      <c r="L34" s="4"/>
      <c r="M34" s="4"/>
      <c r="N34" s="4"/>
    </row>
    <row r="35" spans="2:14">
      <c r="L35" s="4"/>
      <c r="M35" s="4"/>
      <c r="N35" s="4"/>
    </row>
    <row r="36" spans="2:14">
      <c r="L36" s="4"/>
      <c r="M36" s="4"/>
      <c r="N36" s="4"/>
    </row>
  </sheetData>
  <sheetProtection algorithmName="SHA-512" hashValue="jYvZqYNxMcfJSkykGvkLTyqCmHix1lbyEwtOzWhjAsOlaIEvEz8/4xSGhs39QRJy+pLp5H3an6iD0b/aBXRilw==" saltValue="mHM9XidrZnJRT0VVeb4e+w==" spinCount="100000" sheet="1" objects="1" scenarios="1"/>
  <protectedRanges>
    <protectedRange sqref="J3" name="Range2_1"/>
  </protectedRanges>
  <mergeCells count="39">
    <mergeCell ref="B33:I33"/>
    <mergeCell ref="B13:C13"/>
    <mergeCell ref="B25:C25"/>
    <mergeCell ref="B32:C32"/>
    <mergeCell ref="B28:C28"/>
    <mergeCell ref="B21:C21"/>
    <mergeCell ref="B27:C27"/>
    <mergeCell ref="B23:C23"/>
    <mergeCell ref="D14:G14"/>
    <mergeCell ref="H14:I14"/>
    <mergeCell ref="B17:C17"/>
    <mergeCell ref="B15:C15"/>
    <mergeCell ref="B19:C19"/>
    <mergeCell ref="B14:C14"/>
    <mergeCell ref="B24:C24"/>
    <mergeCell ref="B30:C30"/>
    <mergeCell ref="G7:I7"/>
    <mergeCell ref="B7:D7"/>
    <mergeCell ref="G8:H8"/>
    <mergeCell ref="G9:H9"/>
    <mergeCell ref="B8:D12"/>
    <mergeCell ref="G12:H12"/>
    <mergeCell ref="G10:H10"/>
    <mergeCell ref="G11:H11"/>
    <mergeCell ref="E7:F7"/>
    <mergeCell ref="F9:F10"/>
    <mergeCell ref="E9:E10"/>
    <mergeCell ref="F11:F12"/>
    <mergeCell ref="E11:E12"/>
    <mergeCell ref="B2:I2"/>
    <mergeCell ref="B4:C4"/>
    <mergeCell ref="B5:C5"/>
    <mergeCell ref="D5:E5"/>
    <mergeCell ref="D4:E4"/>
    <mergeCell ref="F4:G4"/>
    <mergeCell ref="F5:G5"/>
    <mergeCell ref="H4:I4"/>
    <mergeCell ref="H5:I5"/>
    <mergeCell ref="G3:H3"/>
  </mergeCells>
  <phoneticPr fontId="2" type="noConversion"/>
  <dataValidations count="1">
    <dataValidation type="list" allowBlank="1" showInputMessage="1" showErrorMessage="1" sqref="L17 L19 L23:L25 L27:L28 L21"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828675</xdr:colOff>
                    <xdr:row>2</xdr:row>
                    <xdr:rowOff>285750</xdr:rowOff>
                  </from>
                  <to>
                    <xdr:col>8</xdr:col>
                    <xdr:colOff>1209675</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xr:uid="{00000000-0002-0000-0000-000000000000}">
          <x14:formula1>
            <xm:f>'Benefits Framework'!$C$2:$C$3</xm:f>
          </x14:formula1>
          <xm:sqref>B19:C19</xm:sqref>
        </x14:dataValidation>
        <x14:dataValidation type="list" allowBlank="1" showInputMessage="1" xr:uid="{3868E784-81E8-495B-8333-1271A052BFB6}">
          <x14:formula1>
            <xm:f>'Benefits Framework'!$C$9:$C$73</xm:f>
          </x14:formula1>
          <xm:sqref>D24:D25 D21 D19 D28</xm:sqref>
        </x14:dataValidation>
        <x14:dataValidation type="list" allowBlank="1" showInputMessage="1" xr:uid="{7F353724-2C21-408C-AED7-7AA7327EE5A5}">
          <x14:formula1>
            <xm:f>'Benefits Framework'!$I$2:$I$10</xm:f>
          </x14:formula1>
          <xm:sqref>B28:C28</xm:sqref>
        </x14:dataValidation>
        <x14:dataValidation type="list" allowBlank="1" showInputMessage="1" xr:uid="{A81E6DF3-4BD7-4B05-8864-D584D0629F63}">
          <x14:formula1>
            <xm:f>'Benefits Framework'!$G$2:$G$6</xm:f>
          </x14:formula1>
          <xm:sqref>B24:C25</xm:sqref>
        </x14:dataValidation>
        <x14:dataValidation type="list" allowBlank="1" showInputMessage="1" showErrorMessage="1" xr:uid="{54FBCAB1-22E8-4FAF-9F78-BD229C66061C}">
          <x14:formula1>
            <xm:f>'Benefits Framework'!$A$2:$A$7</xm:f>
          </x14:formula1>
          <xm:sqref>B17:C17</xm:sqref>
        </x14:dataValidation>
        <x14:dataValidation type="list" allowBlank="1" showInputMessage="1" showErrorMessage="1" xr:uid="{BFE8AF17-EA39-4B6B-9C7A-2F690B8B7B72}">
          <x14:formula1>
            <xm:f>'Benefits Framework'!$A$13:$A$21</xm:f>
          </x14:formula1>
          <xm:sqref>D17</xm:sqref>
        </x14:dataValidation>
        <x14:dataValidation type="list" allowBlank="1" showInputMessage="1" xr:uid="{65C95072-8FE0-48FA-8F0B-B5EB0A5BD752}">
          <x14:formula1>
            <xm:f>'Benefits Framework'!$E$2:$E$3</xm:f>
          </x14:formula1>
          <xm:sqref>B21:C21</xm:sqref>
        </x14:dataValidation>
        <x14:dataValidation type="list" allowBlank="1" showInputMessage="1" showErrorMessage="1" xr:uid="{1591443F-D681-41EA-8369-14FB42A2FA59}">
          <x14:formula1>
            <xm:f>Tables!$A$1:$C$1</xm:f>
          </x14:formula1>
          <xm:sqref>J3</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A78" sqref="A78"/>
    </sheetView>
  </sheetViews>
  <sheetFormatPr defaultColWidth="11" defaultRowHeight="15.75"/>
  <cols>
    <col min="1" max="1" width="44.625" customWidth="1"/>
    <col min="2" max="2" width="4.625" customWidth="1"/>
    <col min="3" max="3" width="46.875" customWidth="1"/>
    <col min="4" max="4" width="4.125" customWidth="1"/>
    <col min="5" max="5" width="45.875" customWidth="1"/>
    <col min="6" max="6" width="4.625" customWidth="1"/>
    <col min="7" max="7" width="47.875" customWidth="1"/>
    <col min="8" max="8" width="4.625" customWidth="1"/>
    <col min="9" max="9" width="48.5" customWidth="1"/>
  </cols>
  <sheetData>
    <row r="1" spans="1:9">
      <c r="A1" t="s">
        <v>49</v>
      </c>
      <c r="C1" t="s">
        <v>50</v>
      </c>
      <c r="E1" t="s">
        <v>51</v>
      </c>
      <c r="G1" t="s">
        <v>52</v>
      </c>
      <c r="I1" t="s">
        <v>53</v>
      </c>
    </row>
    <row r="2" spans="1:9">
      <c r="A2" t="s">
        <v>31</v>
      </c>
      <c r="C2" t="s">
        <v>54</v>
      </c>
      <c r="E2" t="s">
        <v>55</v>
      </c>
      <c r="G2" t="s">
        <v>56</v>
      </c>
      <c r="I2" t="s">
        <v>46</v>
      </c>
    </row>
    <row r="3" spans="1:9">
      <c r="A3" t="s">
        <v>57</v>
      </c>
      <c r="C3" t="s">
        <v>58</v>
      </c>
      <c r="E3" t="s">
        <v>36</v>
      </c>
      <c r="G3" t="s">
        <v>59</v>
      </c>
      <c r="I3" t="s">
        <v>60</v>
      </c>
    </row>
    <row r="4" spans="1:9">
      <c r="A4" s="20" t="s">
        <v>61</v>
      </c>
      <c r="E4" t="s">
        <v>62</v>
      </c>
      <c r="G4" t="s">
        <v>38</v>
      </c>
      <c r="I4" t="s">
        <v>63</v>
      </c>
    </row>
    <row r="5" spans="1:9">
      <c r="A5" s="20" t="s">
        <v>64</v>
      </c>
      <c r="E5" t="s">
        <v>65</v>
      </c>
      <c r="G5" t="s">
        <v>41</v>
      </c>
      <c r="I5" t="s">
        <v>66</v>
      </c>
    </row>
    <row r="6" spans="1:9">
      <c r="A6" s="20" t="s">
        <v>67</v>
      </c>
      <c r="E6" t="s">
        <v>68</v>
      </c>
      <c r="G6" t="s">
        <v>58</v>
      </c>
      <c r="I6" s="20" t="s">
        <v>69</v>
      </c>
    </row>
    <row r="7" spans="1:9">
      <c r="A7" s="20" t="s">
        <v>70</v>
      </c>
      <c r="E7" t="s">
        <v>71</v>
      </c>
      <c r="I7" t="s">
        <v>72</v>
      </c>
    </row>
    <row r="8" spans="1:9">
      <c r="A8" s="21" t="s">
        <v>58</v>
      </c>
      <c r="C8" t="s">
        <v>73</v>
      </c>
      <c r="E8" t="s">
        <v>58</v>
      </c>
      <c r="I8" t="s">
        <v>74</v>
      </c>
    </row>
    <row r="9" spans="1:9">
      <c r="C9" s="22" t="s">
        <v>75</v>
      </c>
      <c r="I9" t="s">
        <v>44</v>
      </c>
    </row>
    <row r="10" spans="1:9">
      <c r="C10" s="20" t="s">
        <v>76</v>
      </c>
      <c r="I10" t="s">
        <v>58</v>
      </c>
    </row>
    <row r="11" spans="1:9">
      <c r="C11" s="22" t="s">
        <v>32</v>
      </c>
    </row>
    <row r="12" spans="1:9">
      <c r="A12" t="s">
        <v>73</v>
      </c>
      <c r="C12" s="20" t="s">
        <v>77</v>
      </c>
    </row>
    <row r="13" spans="1:9">
      <c r="A13" s="10" t="s">
        <v>78</v>
      </c>
      <c r="C13" s="20" t="s">
        <v>79</v>
      </c>
    </row>
    <row r="14" spans="1:9">
      <c r="A14" s="22" t="s">
        <v>75</v>
      </c>
      <c r="C14" s="22" t="s">
        <v>80</v>
      </c>
    </row>
    <row r="15" spans="1:9">
      <c r="A15" s="20" t="s">
        <v>76</v>
      </c>
      <c r="C15" s="20" t="s">
        <v>81</v>
      </c>
    </row>
    <row r="16" spans="1:9">
      <c r="A16" s="22" t="s">
        <v>32</v>
      </c>
      <c r="C16" s="22" t="s">
        <v>82</v>
      </c>
    </row>
    <row r="17" spans="1:3">
      <c r="A17" s="20" t="s">
        <v>77</v>
      </c>
      <c r="C17" s="20" t="s">
        <v>83</v>
      </c>
    </row>
    <row r="18" spans="1:3">
      <c r="A18" s="10" t="s">
        <v>57</v>
      </c>
      <c r="C18" s="22" t="s">
        <v>84</v>
      </c>
    </row>
    <row r="19" spans="1:3">
      <c r="A19" s="20" t="s">
        <v>79</v>
      </c>
      <c r="C19" s="20" t="s">
        <v>85</v>
      </c>
    </row>
    <row r="20" spans="1:3">
      <c r="A20" s="22" t="s">
        <v>80</v>
      </c>
      <c r="C20" s="21" t="s">
        <v>86</v>
      </c>
    </row>
    <row r="21" spans="1:3">
      <c r="A21" s="20" t="s">
        <v>81</v>
      </c>
      <c r="C21" s="20" t="s">
        <v>87</v>
      </c>
    </row>
    <row r="22" spans="1:3">
      <c r="A22" s="10" t="s">
        <v>61</v>
      </c>
      <c r="C22" s="21" t="s">
        <v>88</v>
      </c>
    </row>
    <row r="23" spans="1:3">
      <c r="A23" s="22" t="s">
        <v>82</v>
      </c>
      <c r="C23" s="20" t="s">
        <v>89</v>
      </c>
    </row>
    <row r="24" spans="1:3">
      <c r="A24" s="10" t="s">
        <v>64</v>
      </c>
      <c r="C24" s="20" t="s">
        <v>90</v>
      </c>
    </row>
    <row r="25" spans="1:3">
      <c r="A25" s="20" t="s">
        <v>83</v>
      </c>
      <c r="C25" s="20" t="s">
        <v>91</v>
      </c>
    </row>
    <row r="26" spans="1:3">
      <c r="A26" s="10" t="s">
        <v>67</v>
      </c>
      <c r="C26" s="21" t="s">
        <v>92</v>
      </c>
    </row>
    <row r="27" spans="1:3">
      <c r="A27" s="22" t="s">
        <v>84</v>
      </c>
      <c r="C27" s="20" t="s">
        <v>93</v>
      </c>
    </row>
    <row r="28" spans="1:3">
      <c r="A28" s="20" t="s">
        <v>85</v>
      </c>
      <c r="C28" s="20" t="s">
        <v>94</v>
      </c>
    </row>
    <row r="29" spans="1:3">
      <c r="A29" s="10" t="s">
        <v>70</v>
      </c>
      <c r="C29" s="20" t="s">
        <v>95</v>
      </c>
    </row>
    <row r="30" spans="1:3">
      <c r="A30" s="21" t="s">
        <v>86</v>
      </c>
      <c r="C30" s="20" t="s">
        <v>96</v>
      </c>
    </row>
    <row r="31" spans="1:3">
      <c r="A31" s="11" t="s">
        <v>54</v>
      </c>
      <c r="C31" s="20" t="s">
        <v>97</v>
      </c>
    </row>
    <row r="32" spans="1:3">
      <c r="A32" s="20" t="s">
        <v>87</v>
      </c>
      <c r="C32" s="21" t="s">
        <v>98</v>
      </c>
    </row>
    <row r="33" spans="1:3">
      <c r="A33" s="21" t="s">
        <v>88</v>
      </c>
      <c r="C33" s="21" t="s">
        <v>99</v>
      </c>
    </row>
    <row r="34" spans="1:3">
      <c r="A34" s="11" t="s">
        <v>55</v>
      </c>
      <c r="C34" s="20" t="s">
        <v>100</v>
      </c>
    </row>
    <row r="35" spans="1:3">
      <c r="A35" s="20" t="s">
        <v>89</v>
      </c>
      <c r="C35" s="21" t="s">
        <v>101</v>
      </c>
    </row>
    <row r="36" spans="1:3">
      <c r="A36" s="20" t="s">
        <v>90</v>
      </c>
      <c r="C36" s="20" t="s">
        <v>39</v>
      </c>
    </row>
    <row r="37" spans="1:3">
      <c r="A37" s="20" t="s">
        <v>91</v>
      </c>
      <c r="C37" s="107" t="s">
        <v>40</v>
      </c>
    </row>
    <row r="38" spans="1:3">
      <c r="A38" s="21" t="s">
        <v>92</v>
      </c>
      <c r="C38" s="20" t="s">
        <v>42</v>
      </c>
    </row>
    <row r="39" spans="1:3">
      <c r="A39" s="11" t="s">
        <v>36</v>
      </c>
      <c r="C39" s="20" t="s">
        <v>102</v>
      </c>
    </row>
    <row r="40" spans="1:3">
      <c r="A40" s="20" t="s">
        <v>93</v>
      </c>
      <c r="C40" s="21" t="s">
        <v>103</v>
      </c>
    </row>
    <row r="41" spans="1:3">
      <c r="A41" s="20" t="s">
        <v>94</v>
      </c>
      <c r="C41" s="20" t="s">
        <v>104</v>
      </c>
    </row>
    <row r="42" spans="1:3">
      <c r="A42" s="20" t="s">
        <v>95</v>
      </c>
      <c r="C42" s="20" t="s">
        <v>105</v>
      </c>
    </row>
    <row r="43" spans="1:3">
      <c r="A43" s="20" t="s">
        <v>96</v>
      </c>
      <c r="C43" s="20" t="s">
        <v>106</v>
      </c>
    </row>
    <row r="44" spans="1:3">
      <c r="A44" s="20" t="s">
        <v>97</v>
      </c>
      <c r="C44" s="20" t="s">
        <v>107</v>
      </c>
    </row>
    <row r="45" spans="1:3">
      <c r="A45" s="21" t="s">
        <v>98</v>
      </c>
      <c r="C45" s="20" t="s">
        <v>108</v>
      </c>
    </row>
    <row r="46" spans="1:3">
      <c r="A46" s="11" t="s">
        <v>56</v>
      </c>
      <c r="C46" s="20" t="s">
        <v>109</v>
      </c>
    </row>
    <row r="47" spans="1:3">
      <c r="A47" s="21" t="s">
        <v>99</v>
      </c>
      <c r="C47" s="20" t="s">
        <v>110</v>
      </c>
    </row>
    <row r="48" spans="1:3">
      <c r="A48" s="11" t="s">
        <v>59</v>
      </c>
      <c r="C48" s="20" t="s">
        <v>111</v>
      </c>
    </row>
    <row r="49" spans="1:3">
      <c r="A49" s="20" t="s">
        <v>100</v>
      </c>
      <c r="C49" s="20" t="s">
        <v>112</v>
      </c>
    </row>
    <row r="50" spans="1:3">
      <c r="A50" s="21" t="s">
        <v>101</v>
      </c>
      <c r="C50" s="21" t="s">
        <v>47</v>
      </c>
    </row>
    <row r="51" spans="1:3">
      <c r="A51" s="11" t="s">
        <v>38</v>
      </c>
      <c r="C51" s="20" t="s">
        <v>113</v>
      </c>
    </row>
    <row r="52" spans="1:3">
      <c r="A52" s="20" t="s">
        <v>39</v>
      </c>
      <c r="C52" s="20" t="s">
        <v>114</v>
      </c>
    </row>
    <row r="53" spans="1:3">
      <c r="A53" s="21" t="s">
        <v>115</v>
      </c>
      <c r="C53" s="20" t="s">
        <v>116</v>
      </c>
    </row>
    <row r="54" spans="1:3">
      <c r="A54" s="11" t="s">
        <v>41</v>
      </c>
      <c r="C54" s="20" t="s">
        <v>117</v>
      </c>
    </row>
    <row r="55" spans="1:3">
      <c r="A55" s="20" t="s">
        <v>42</v>
      </c>
      <c r="C55" s="20" t="s">
        <v>118</v>
      </c>
    </row>
    <row r="56" spans="1:3">
      <c r="A56" s="20" t="s">
        <v>102</v>
      </c>
      <c r="C56" s="20" t="s">
        <v>119</v>
      </c>
    </row>
    <row r="57" spans="1:3">
      <c r="A57" s="21" t="s">
        <v>103</v>
      </c>
      <c r="C57" s="20" t="s">
        <v>120</v>
      </c>
    </row>
    <row r="58" spans="1:3">
      <c r="A58" s="11" t="s">
        <v>46</v>
      </c>
      <c r="C58" s="20" t="s">
        <v>121</v>
      </c>
    </row>
    <row r="59" spans="1:3">
      <c r="A59" s="20" t="s">
        <v>104</v>
      </c>
      <c r="C59" s="20" t="s">
        <v>122</v>
      </c>
    </row>
    <row r="60" spans="1:3">
      <c r="A60" s="20" t="s">
        <v>105</v>
      </c>
      <c r="C60" s="20" t="s">
        <v>123</v>
      </c>
    </row>
    <row r="61" spans="1:3">
      <c r="A61" s="20" t="s">
        <v>106</v>
      </c>
      <c r="C61" s="20" t="s">
        <v>124</v>
      </c>
    </row>
    <row r="62" spans="1:3">
      <c r="A62" s="20" t="s">
        <v>107</v>
      </c>
      <c r="C62" s="20" t="s">
        <v>125</v>
      </c>
    </row>
    <row r="63" spans="1:3">
      <c r="A63" s="20" t="s">
        <v>108</v>
      </c>
      <c r="C63" s="21" t="s">
        <v>126</v>
      </c>
    </row>
    <row r="64" spans="1:3">
      <c r="A64" s="20" t="s">
        <v>109</v>
      </c>
      <c r="C64" s="21" t="s">
        <v>127</v>
      </c>
    </row>
    <row r="65" spans="1:3">
      <c r="A65" s="20" t="s">
        <v>110</v>
      </c>
      <c r="C65" s="20" t="s">
        <v>128</v>
      </c>
    </row>
    <row r="66" spans="1:3">
      <c r="A66" s="20" t="s">
        <v>111</v>
      </c>
      <c r="C66" s="20" t="s">
        <v>129</v>
      </c>
    </row>
    <row r="67" spans="1:3">
      <c r="A67" s="20" t="s">
        <v>112</v>
      </c>
      <c r="C67" s="21" t="s">
        <v>130</v>
      </c>
    </row>
    <row r="68" spans="1:3">
      <c r="A68" s="21" t="s">
        <v>47</v>
      </c>
      <c r="C68" s="20" t="s">
        <v>131</v>
      </c>
    </row>
    <row r="69" spans="1:3">
      <c r="A69" s="11" t="s">
        <v>60</v>
      </c>
      <c r="C69" s="21" t="s">
        <v>132</v>
      </c>
    </row>
    <row r="70" spans="1:3">
      <c r="A70" s="20" t="s">
        <v>113</v>
      </c>
      <c r="C70" s="21" t="s">
        <v>133</v>
      </c>
    </row>
    <row r="71" spans="1:3">
      <c r="A71" s="20" t="s">
        <v>114</v>
      </c>
      <c r="C71" s="21" t="s">
        <v>134</v>
      </c>
    </row>
    <row r="72" spans="1:3">
      <c r="A72" s="20" t="s">
        <v>116</v>
      </c>
      <c r="C72" s="21" t="s">
        <v>45</v>
      </c>
    </row>
    <row r="73" spans="1:3">
      <c r="A73" s="20" t="s">
        <v>117</v>
      </c>
      <c r="C73" s="15" t="s">
        <v>135</v>
      </c>
    </row>
    <row r="74" spans="1:3">
      <c r="A74" s="20" t="s">
        <v>118</v>
      </c>
    </row>
    <row r="75" spans="1:3">
      <c r="A75" s="20" t="s">
        <v>119</v>
      </c>
    </row>
    <row r="76" spans="1:3">
      <c r="A76" s="20" t="s">
        <v>120</v>
      </c>
    </row>
    <row r="77" spans="1:3">
      <c r="A77" s="20" t="s">
        <v>121</v>
      </c>
    </row>
    <row r="78" spans="1:3">
      <c r="A78" s="20" t="s">
        <v>122</v>
      </c>
    </row>
    <row r="79" spans="1:3">
      <c r="A79" s="20" t="s">
        <v>123</v>
      </c>
    </row>
    <row r="80" spans="1:3">
      <c r="A80" s="20" t="s">
        <v>124</v>
      </c>
    </row>
    <row r="81" spans="1:1">
      <c r="A81" s="20" t="s">
        <v>125</v>
      </c>
    </row>
    <row r="82" spans="1:1">
      <c r="A82" s="21" t="s">
        <v>126</v>
      </c>
    </row>
    <row r="83" spans="1:1">
      <c r="A83" s="11" t="s">
        <v>63</v>
      </c>
    </row>
    <row r="84" spans="1:1">
      <c r="A84" s="21" t="s">
        <v>127</v>
      </c>
    </row>
    <row r="85" spans="1:1">
      <c r="A85" s="11" t="s">
        <v>66</v>
      </c>
    </row>
    <row r="86" spans="1:1">
      <c r="A86" s="20" t="s">
        <v>128</v>
      </c>
    </row>
    <row r="87" spans="1:1">
      <c r="A87" s="20" t="s">
        <v>129</v>
      </c>
    </row>
    <row r="88" spans="1:1">
      <c r="A88" s="21" t="s">
        <v>130</v>
      </c>
    </row>
    <row r="89" spans="1:1">
      <c r="A89" s="11" t="s">
        <v>69</v>
      </c>
    </row>
    <row r="90" spans="1:1">
      <c r="A90" s="20" t="s">
        <v>131</v>
      </c>
    </row>
    <row r="91" spans="1:1">
      <c r="A91" s="21" t="s">
        <v>132</v>
      </c>
    </row>
    <row r="92" spans="1:1">
      <c r="A92" s="11" t="s">
        <v>72</v>
      </c>
    </row>
    <row r="93" spans="1:1">
      <c r="A93" s="21" t="s">
        <v>133</v>
      </c>
    </row>
    <row r="94" spans="1:1">
      <c r="A94" s="11" t="s">
        <v>74</v>
      </c>
    </row>
    <row r="95" spans="1:1">
      <c r="A95" s="21" t="s">
        <v>134</v>
      </c>
    </row>
    <row r="96" spans="1:1">
      <c r="A96" s="11" t="s">
        <v>44</v>
      </c>
    </row>
    <row r="97" spans="1:1">
      <c r="A97" s="21"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352783-57F7-43A0-8338-D3185C8397DE}">
  <sheetPr>
    <pageSetUpPr fitToPage="1"/>
  </sheetPr>
  <dimension ref="A1:N365"/>
  <sheetViews>
    <sheetView topLeftCell="D1" zoomScaleNormal="100" workbookViewId="0">
      <selection activeCell="J1" sqref="J1"/>
    </sheetView>
  </sheetViews>
  <sheetFormatPr defaultRowHeight="12.75"/>
  <cols>
    <col min="1" max="1" width="28.125" style="36" hidden="1" customWidth="1"/>
    <col min="2" max="2" width="9.375" style="36" hidden="1" customWidth="1"/>
    <col min="3" max="3" width="5.875" style="36" hidden="1" customWidth="1"/>
    <col min="4" max="4" width="39.875" style="117" customWidth="1"/>
    <col min="5" max="5" width="8.75" style="117" bestFit="1" customWidth="1"/>
    <col min="6" max="10" width="13.125" style="117" customWidth="1"/>
    <col min="11" max="11" width="3.125" style="117" customWidth="1"/>
    <col min="12" max="12" width="100" style="117" customWidth="1"/>
    <col min="13" max="13" width="2.375" style="117" customWidth="1"/>
    <col min="14" max="256" width="9" style="36"/>
    <col min="257" max="259" width="0" style="36" hidden="1" customWidth="1"/>
    <col min="260" max="260" width="39.875" style="36" customWidth="1"/>
    <col min="261" max="261" width="8.75" style="36" bestFit="1" customWidth="1"/>
    <col min="262" max="266" width="13.125" style="36" customWidth="1"/>
    <col min="267" max="267" width="3.125" style="36" customWidth="1"/>
    <col min="268" max="268" width="100" style="36" customWidth="1"/>
    <col min="269" max="269" width="2.375" style="36" customWidth="1"/>
    <col min="270" max="512" width="9" style="36"/>
    <col min="513" max="515" width="0" style="36" hidden="1" customWidth="1"/>
    <col min="516" max="516" width="39.875" style="36" customWidth="1"/>
    <col min="517" max="517" width="8.75" style="36" bestFit="1" customWidth="1"/>
    <col min="518" max="522" width="13.125" style="36" customWidth="1"/>
    <col min="523" max="523" width="3.125" style="36" customWidth="1"/>
    <col min="524" max="524" width="100" style="36" customWidth="1"/>
    <col min="525" max="525" width="2.375" style="36" customWidth="1"/>
    <col min="526" max="768" width="9" style="36"/>
    <col min="769" max="771" width="0" style="36" hidden="1" customWidth="1"/>
    <col min="772" max="772" width="39.875" style="36" customWidth="1"/>
    <col min="773" max="773" width="8.75" style="36" bestFit="1" customWidth="1"/>
    <col min="774" max="778" width="13.125" style="36" customWidth="1"/>
    <col min="779" max="779" width="3.125" style="36" customWidth="1"/>
    <col min="780" max="780" width="100" style="36" customWidth="1"/>
    <col min="781" max="781" width="2.375" style="36" customWidth="1"/>
    <col min="782" max="1024" width="9" style="36"/>
    <col min="1025" max="1027" width="0" style="36" hidden="1" customWidth="1"/>
    <col min="1028" max="1028" width="39.875" style="36" customWidth="1"/>
    <col min="1029" max="1029" width="8.75" style="36" bestFit="1" customWidth="1"/>
    <col min="1030" max="1034" width="13.125" style="36" customWidth="1"/>
    <col min="1035" max="1035" width="3.125" style="36" customWidth="1"/>
    <col min="1036" max="1036" width="100" style="36" customWidth="1"/>
    <col min="1037" max="1037" width="2.375" style="36" customWidth="1"/>
    <col min="1038" max="1280" width="9" style="36"/>
    <col min="1281" max="1283" width="0" style="36" hidden="1" customWidth="1"/>
    <col min="1284" max="1284" width="39.875" style="36" customWidth="1"/>
    <col min="1285" max="1285" width="8.75" style="36" bestFit="1" customWidth="1"/>
    <col min="1286" max="1290" width="13.125" style="36" customWidth="1"/>
    <col min="1291" max="1291" width="3.125" style="36" customWidth="1"/>
    <col min="1292" max="1292" width="100" style="36" customWidth="1"/>
    <col min="1293" max="1293" width="2.375" style="36" customWidth="1"/>
    <col min="1294" max="1536" width="9" style="36"/>
    <col min="1537" max="1539" width="0" style="36" hidden="1" customWidth="1"/>
    <col min="1540" max="1540" width="39.875" style="36" customWidth="1"/>
    <col min="1541" max="1541" width="8.75" style="36" bestFit="1" customWidth="1"/>
    <col min="1542" max="1546" width="13.125" style="36" customWidth="1"/>
    <col min="1547" max="1547" width="3.125" style="36" customWidth="1"/>
    <col min="1548" max="1548" width="100" style="36" customWidth="1"/>
    <col min="1549" max="1549" width="2.375" style="36" customWidth="1"/>
    <col min="1550" max="1792" width="9" style="36"/>
    <col min="1793" max="1795" width="0" style="36" hidden="1" customWidth="1"/>
    <col min="1796" max="1796" width="39.875" style="36" customWidth="1"/>
    <col min="1797" max="1797" width="8.75" style="36" bestFit="1" customWidth="1"/>
    <col min="1798" max="1802" width="13.125" style="36" customWidth="1"/>
    <col min="1803" max="1803" width="3.125" style="36" customWidth="1"/>
    <col min="1804" max="1804" width="100" style="36" customWidth="1"/>
    <col min="1805" max="1805" width="2.375" style="36" customWidth="1"/>
    <col min="1806" max="2048" width="9" style="36"/>
    <col min="2049" max="2051" width="0" style="36" hidden="1" customWidth="1"/>
    <col min="2052" max="2052" width="39.875" style="36" customWidth="1"/>
    <col min="2053" max="2053" width="8.75" style="36" bestFit="1" customWidth="1"/>
    <col min="2054" max="2058" width="13.125" style="36" customWidth="1"/>
    <col min="2059" max="2059" width="3.125" style="36" customWidth="1"/>
    <col min="2060" max="2060" width="100" style="36" customWidth="1"/>
    <col min="2061" max="2061" width="2.375" style="36" customWidth="1"/>
    <col min="2062" max="2304" width="9" style="36"/>
    <col min="2305" max="2307" width="0" style="36" hidden="1" customWidth="1"/>
    <col min="2308" max="2308" width="39.875" style="36" customWidth="1"/>
    <col min="2309" max="2309" width="8.75" style="36" bestFit="1" customWidth="1"/>
    <col min="2310" max="2314" width="13.125" style="36" customWidth="1"/>
    <col min="2315" max="2315" width="3.125" style="36" customWidth="1"/>
    <col min="2316" max="2316" width="100" style="36" customWidth="1"/>
    <col min="2317" max="2317" width="2.375" style="36" customWidth="1"/>
    <col min="2318" max="2560" width="9" style="36"/>
    <col min="2561" max="2563" width="0" style="36" hidden="1" customWidth="1"/>
    <col min="2564" max="2564" width="39.875" style="36" customWidth="1"/>
    <col min="2565" max="2565" width="8.75" style="36" bestFit="1" customWidth="1"/>
    <col min="2566" max="2570" width="13.125" style="36" customWidth="1"/>
    <col min="2571" max="2571" width="3.125" style="36" customWidth="1"/>
    <col min="2572" max="2572" width="100" style="36" customWidth="1"/>
    <col min="2573" max="2573" width="2.375" style="36" customWidth="1"/>
    <col min="2574" max="2816" width="9" style="36"/>
    <col min="2817" max="2819" width="0" style="36" hidden="1" customWidth="1"/>
    <col min="2820" max="2820" width="39.875" style="36" customWidth="1"/>
    <col min="2821" max="2821" width="8.75" style="36" bestFit="1" customWidth="1"/>
    <col min="2822" max="2826" width="13.125" style="36" customWidth="1"/>
    <col min="2827" max="2827" width="3.125" style="36" customWidth="1"/>
    <col min="2828" max="2828" width="100" style="36" customWidth="1"/>
    <col min="2829" max="2829" width="2.375" style="36" customWidth="1"/>
    <col min="2830" max="3072" width="9" style="36"/>
    <col min="3073" max="3075" width="0" style="36" hidden="1" customWidth="1"/>
    <col min="3076" max="3076" width="39.875" style="36" customWidth="1"/>
    <col min="3077" max="3077" width="8.75" style="36" bestFit="1" customWidth="1"/>
    <col min="3078" max="3082" width="13.125" style="36" customWidth="1"/>
    <col min="3083" max="3083" width="3.125" style="36" customWidth="1"/>
    <col min="3084" max="3084" width="100" style="36" customWidth="1"/>
    <col min="3085" max="3085" width="2.375" style="36" customWidth="1"/>
    <col min="3086" max="3328" width="9" style="36"/>
    <col min="3329" max="3331" width="0" style="36" hidden="1" customWidth="1"/>
    <col min="3332" max="3332" width="39.875" style="36" customWidth="1"/>
    <col min="3333" max="3333" width="8.75" style="36" bestFit="1" customWidth="1"/>
    <col min="3334" max="3338" width="13.125" style="36" customWidth="1"/>
    <col min="3339" max="3339" width="3.125" style="36" customWidth="1"/>
    <col min="3340" max="3340" width="100" style="36" customWidth="1"/>
    <col min="3341" max="3341" width="2.375" style="36" customWidth="1"/>
    <col min="3342" max="3584" width="9" style="36"/>
    <col min="3585" max="3587" width="0" style="36" hidden="1" customWidth="1"/>
    <col min="3588" max="3588" width="39.875" style="36" customWidth="1"/>
    <col min="3589" max="3589" width="8.75" style="36" bestFit="1" customWidth="1"/>
    <col min="3590" max="3594" width="13.125" style="36" customWidth="1"/>
    <col min="3595" max="3595" width="3.125" style="36" customWidth="1"/>
    <col min="3596" max="3596" width="100" style="36" customWidth="1"/>
    <col min="3597" max="3597" width="2.375" style="36" customWidth="1"/>
    <col min="3598" max="3840" width="9" style="36"/>
    <col min="3841" max="3843" width="0" style="36" hidden="1" customWidth="1"/>
    <col min="3844" max="3844" width="39.875" style="36" customWidth="1"/>
    <col min="3845" max="3845" width="8.75" style="36" bestFit="1" customWidth="1"/>
    <col min="3846" max="3850" width="13.125" style="36" customWidth="1"/>
    <col min="3851" max="3851" width="3.125" style="36" customWidth="1"/>
    <col min="3852" max="3852" width="100" style="36" customWidth="1"/>
    <col min="3853" max="3853" width="2.375" style="36" customWidth="1"/>
    <col min="3854" max="4096" width="9" style="36"/>
    <col min="4097" max="4099" width="0" style="36" hidden="1" customWidth="1"/>
    <col min="4100" max="4100" width="39.875" style="36" customWidth="1"/>
    <col min="4101" max="4101" width="8.75" style="36" bestFit="1" customWidth="1"/>
    <col min="4102" max="4106" width="13.125" style="36" customWidth="1"/>
    <col min="4107" max="4107" width="3.125" style="36" customWidth="1"/>
    <col min="4108" max="4108" width="100" style="36" customWidth="1"/>
    <col min="4109" max="4109" width="2.375" style="36" customWidth="1"/>
    <col min="4110" max="4352" width="9" style="36"/>
    <col min="4353" max="4355" width="0" style="36" hidden="1" customWidth="1"/>
    <col min="4356" max="4356" width="39.875" style="36" customWidth="1"/>
    <col min="4357" max="4357" width="8.75" style="36" bestFit="1" customWidth="1"/>
    <col min="4358" max="4362" width="13.125" style="36" customWidth="1"/>
    <col min="4363" max="4363" width="3.125" style="36" customWidth="1"/>
    <col min="4364" max="4364" width="100" style="36" customWidth="1"/>
    <col min="4365" max="4365" width="2.375" style="36" customWidth="1"/>
    <col min="4366" max="4608" width="9" style="36"/>
    <col min="4609" max="4611" width="0" style="36" hidden="1" customWidth="1"/>
    <col min="4612" max="4612" width="39.875" style="36" customWidth="1"/>
    <col min="4613" max="4613" width="8.75" style="36" bestFit="1" customWidth="1"/>
    <col min="4614" max="4618" width="13.125" style="36" customWidth="1"/>
    <col min="4619" max="4619" width="3.125" style="36" customWidth="1"/>
    <col min="4620" max="4620" width="100" style="36" customWidth="1"/>
    <col min="4621" max="4621" width="2.375" style="36" customWidth="1"/>
    <col min="4622" max="4864" width="9" style="36"/>
    <col min="4865" max="4867" width="0" style="36" hidden="1" customWidth="1"/>
    <col min="4868" max="4868" width="39.875" style="36" customWidth="1"/>
    <col min="4869" max="4869" width="8.75" style="36" bestFit="1" customWidth="1"/>
    <col min="4870" max="4874" width="13.125" style="36" customWidth="1"/>
    <col min="4875" max="4875" width="3.125" style="36" customWidth="1"/>
    <col min="4876" max="4876" width="100" style="36" customWidth="1"/>
    <col min="4877" max="4877" width="2.375" style="36" customWidth="1"/>
    <col min="4878" max="5120" width="9" style="36"/>
    <col min="5121" max="5123" width="0" style="36" hidden="1" customWidth="1"/>
    <col min="5124" max="5124" width="39.875" style="36" customWidth="1"/>
    <col min="5125" max="5125" width="8.75" style="36" bestFit="1" customWidth="1"/>
    <col min="5126" max="5130" width="13.125" style="36" customWidth="1"/>
    <col min="5131" max="5131" width="3.125" style="36" customWidth="1"/>
    <col min="5132" max="5132" width="100" style="36" customWidth="1"/>
    <col min="5133" max="5133" width="2.375" style="36" customWidth="1"/>
    <col min="5134" max="5376" width="9" style="36"/>
    <col min="5377" max="5379" width="0" style="36" hidden="1" customWidth="1"/>
    <col min="5380" max="5380" width="39.875" style="36" customWidth="1"/>
    <col min="5381" max="5381" width="8.75" style="36" bestFit="1" customWidth="1"/>
    <col min="5382" max="5386" width="13.125" style="36" customWidth="1"/>
    <col min="5387" max="5387" width="3.125" style="36" customWidth="1"/>
    <col min="5388" max="5388" width="100" style="36" customWidth="1"/>
    <col min="5389" max="5389" width="2.375" style="36" customWidth="1"/>
    <col min="5390" max="5632" width="9" style="36"/>
    <col min="5633" max="5635" width="0" style="36" hidden="1" customWidth="1"/>
    <col min="5636" max="5636" width="39.875" style="36" customWidth="1"/>
    <col min="5637" max="5637" width="8.75" style="36" bestFit="1" customWidth="1"/>
    <col min="5638" max="5642" width="13.125" style="36" customWidth="1"/>
    <col min="5643" max="5643" width="3.125" style="36" customWidth="1"/>
    <col min="5644" max="5644" width="100" style="36" customWidth="1"/>
    <col min="5645" max="5645" width="2.375" style="36" customWidth="1"/>
    <col min="5646" max="5888" width="9" style="36"/>
    <col min="5889" max="5891" width="0" style="36" hidden="1" customWidth="1"/>
    <col min="5892" max="5892" width="39.875" style="36" customWidth="1"/>
    <col min="5893" max="5893" width="8.75" style="36" bestFit="1" customWidth="1"/>
    <col min="5894" max="5898" width="13.125" style="36" customWidth="1"/>
    <col min="5899" max="5899" width="3.125" style="36" customWidth="1"/>
    <col min="5900" max="5900" width="100" style="36" customWidth="1"/>
    <col min="5901" max="5901" width="2.375" style="36" customWidth="1"/>
    <col min="5902" max="6144" width="9" style="36"/>
    <col min="6145" max="6147" width="0" style="36" hidden="1" customWidth="1"/>
    <col min="6148" max="6148" width="39.875" style="36" customWidth="1"/>
    <col min="6149" max="6149" width="8.75" style="36" bestFit="1" customWidth="1"/>
    <col min="6150" max="6154" width="13.125" style="36" customWidth="1"/>
    <col min="6155" max="6155" width="3.125" style="36" customWidth="1"/>
    <col min="6156" max="6156" width="100" style="36" customWidth="1"/>
    <col min="6157" max="6157" width="2.375" style="36" customWidth="1"/>
    <col min="6158" max="6400" width="9" style="36"/>
    <col min="6401" max="6403" width="0" style="36" hidden="1" customWidth="1"/>
    <col min="6404" max="6404" width="39.875" style="36" customWidth="1"/>
    <col min="6405" max="6405" width="8.75" style="36" bestFit="1" customWidth="1"/>
    <col min="6406" max="6410" width="13.125" style="36" customWidth="1"/>
    <col min="6411" max="6411" width="3.125" style="36" customWidth="1"/>
    <col min="6412" max="6412" width="100" style="36" customWidth="1"/>
    <col min="6413" max="6413" width="2.375" style="36" customWidth="1"/>
    <col min="6414" max="6656" width="9" style="36"/>
    <col min="6657" max="6659" width="0" style="36" hidden="1" customWidth="1"/>
    <col min="6660" max="6660" width="39.875" style="36" customWidth="1"/>
    <col min="6661" max="6661" width="8.75" style="36" bestFit="1" customWidth="1"/>
    <col min="6662" max="6666" width="13.125" style="36" customWidth="1"/>
    <col min="6667" max="6667" width="3.125" style="36" customWidth="1"/>
    <col min="6668" max="6668" width="100" style="36" customWidth="1"/>
    <col min="6669" max="6669" width="2.375" style="36" customWidth="1"/>
    <col min="6670" max="6912" width="9" style="36"/>
    <col min="6913" max="6915" width="0" style="36" hidden="1" customWidth="1"/>
    <col min="6916" max="6916" width="39.875" style="36" customWidth="1"/>
    <col min="6917" max="6917" width="8.75" style="36" bestFit="1" customWidth="1"/>
    <col min="6918" max="6922" width="13.125" style="36" customWidth="1"/>
    <col min="6923" max="6923" width="3.125" style="36" customWidth="1"/>
    <col min="6924" max="6924" width="100" style="36" customWidth="1"/>
    <col min="6925" max="6925" width="2.375" style="36" customWidth="1"/>
    <col min="6926" max="7168" width="9" style="36"/>
    <col min="7169" max="7171" width="0" style="36" hidden="1" customWidth="1"/>
    <col min="7172" max="7172" width="39.875" style="36" customWidth="1"/>
    <col min="7173" max="7173" width="8.75" style="36" bestFit="1" customWidth="1"/>
    <col min="7174" max="7178" width="13.125" style="36" customWidth="1"/>
    <col min="7179" max="7179" width="3.125" style="36" customWidth="1"/>
    <col min="7180" max="7180" width="100" style="36" customWidth="1"/>
    <col min="7181" max="7181" width="2.375" style="36" customWidth="1"/>
    <col min="7182" max="7424" width="9" style="36"/>
    <col min="7425" max="7427" width="0" style="36" hidden="1" customWidth="1"/>
    <col min="7428" max="7428" width="39.875" style="36" customWidth="1"/>
    <col min="7429" max="7429" width="8.75" style="36" bestFit="1" customWidth="1"/>
    <col min="7430" max="7434" width="13.125" style="36" customWidth="1"/>
    <col min="7435" max="7435" width="3.125" style="36" customWidth="1"/>
    <col min="7436" max="7436" width="100" style="36" customWidth="1"/>
    <col min="7437" max="7437" width="2.375" style="36" customWidth="1"/>
    <col min="7438" max="7680" width="9" style="36"/>
    <col min="7681" max="7683" width="0" style="36" hidden="1" customWidth="1"/>
    <col min="7684" max="7684" width="39.875" style="36" customWidth="1"/>
    <col min="7685" max="7685" width="8.75" style="36" bestFit="1" customWidth="1"/>
    <col min="7686" max="7690" width="13.125" style="36" customWidth="1"/>
    <col min="7691" max="7691" width="3.125" style="36" customWidth="1"/>
    <col min="7692" max="7692" width="100" style="36" customWidth="1"/>
    <col min="7693" max="7693" width="2.375" style="36" customWidth="1"/>
    <col min="7694" max="7936" width="9" style="36"/>
    <col min="7937" max="7939" width="0" style="36" hidden="1" customWidth="1"/>
    <col min="7940" max="7940" width="39.875" style="36" customWidth="1"/>
    <col min="7941" max="7941" width="8.75" style="36" bestFit="1" customWidth="1"/>
    <col min="7942" max="7946" width="13.125" style="36" customWidth="1"/>
    <col min="7947" max="7947" width="3.125" style="36" customWidth="1"/>
    <col min="7948" max="7948" width="100" style="36" customWidth="1"/>
    <col min="7949" max="7949" width="2.375" style="36" customWidth="1"/>
    <col min="7950" max="8192" width="9" style="36"/>
    <col min="8193" max="8195" width="0" style="36" hidden="1" customWidth="1"/>
    <col min="8196" max="8196" width="39.875" style="36" customWidth="1"/>
    <col min="8197" max="8197" width="8.75" style="36" bestFit="1" customWidth="1"/>
    <col min="8198" max="8202" width="13.125" style="36" customWidth="1"/>
    <col min="8203" max="8203" width="3.125" style="36" customWidth="1"/>
    <col min="8204" max="8204" width="100" style="36" customWidth="1"/>
    <col min="8205" max="8205" width="2.375" style="36" customWidth="1"/>
    <col min="8206" max="8448" width="9" style="36"/>
    <col min="8449" max="8451" width="0" style="36" hidden="1" customWidth="1"/>
    <col min="8452" max="8452" width="39.875" style="36" customWidth="1"/>
    <col min="8453" max="8453" width="8.75" style="36" bestFit="1" customWidth="1"/>
    <col min="8454" max="8458" width="13.125" style="36" customWidth="1"/>
    <col min="8459" max="8459" width="3.125" style="36" customWidth="1"/>
    <col min="8460" max="8460" width="100" style="36" customWidth="1"/>
    <col min="8461" max="8461" width="2.375" style="36" customWidth="1"/>
    <col min="8462" max="8704" width="9" style="36"/>
    <col min="8705" max="8707" width="0" style="36" hidden="1" customWidth="1"/>
    <col min="8708" max="8708" width="39.875" style="36" customWidth="1"/>
    <col min="8709" max="8709" width="8.75" style="36" bestFit="1" customWidth="1"/>
    <col min="8710" max="8714" width="13.125" style="36" customWidth="1"/>
    <col min="8715" max="8715" width="3.125" style="36" customWidth="1"/>
    <col min="8716" max="8716" width="100" style="36" customWidth="1"/>
    <col min="8717" max="8717" width="2.375" style="36" customWidth="1"/>
    <col min="8718" max="8960" width="9" style="36"/>
    <col min="8961" max="8963" width="0" style="36" hidden="1" customWidth="1"/>
    <col min="8964" max="8964" width="39.875" style="36" customWidth="1"/>
    <col min="8965" max="8965" width="8.75" style="36" bestFit="1" customWidth="1"/>
    <col min="8966" max="8970" width="13.125" style="36" customWidth="1"/>
    <col min="8971" max="8971" width="3.125" style="36" customWidth="1"/>
    <col min="8972" max="8972" width="100" style="36" customWidth="1"/>
    <col min="8973" max="8973" width="2.375" style="36" customWidth="1"/>
    <col min="8974" max="9216" width="9" style="36"/>
    <col min="9217" max="9219" width="0" style="36" hidden="1" customWidth="1"/>
    <col min="9220" max="9220" width="39.875" style="36" customWidth="1"/>
    <col min="9221" max="9221" width="8.75" style="36" bestFit="1" customWidth="1"/>
    <col min="9222" max="9226" width="13.125" style="36" customWidth="1"/>
    <col min="9227" max="9227" width="3.125" style="36" customWidth="1"/>
    <col min="9228" max="9228" width="100" style="36" customWidth="1"/>
    <col min="9229" max="9229" width="2.375" style="36" customWidth="1"/>
    <col min="9230" max="9472" width="9" style="36"/>
    <col min="9473" max="9475" width="0" style="36" hidden="1" customWidth="1"/>
    <col min="9476" max="9476" width="39.875" style="36" customWidth="1"/>
    <col min="9477" max="9477" width="8.75" style="36" bestFit="1" customWidth="1"/>
    <col min="9478" max="9482" width="13.125" style="36" customWidth="1"/>
    <col min="9483" max="9483" width="3.125" style="36" customWidth="1"/>
    <col min="9484" max="9484" width="100" style="36" customWidth="1"/>
    <col min="9485" max="9485" width="2.375" style="36" customWidth="1"/>
    <col min="9486" max="9728" width="9" style="36"/>
    <col min="9729" max="9731" width="0" style="36" hidden="1" customWidth="1"/>
    <col min="9732" max="9732" width="39.875" style="36" customWidth="1"/>
    <col min="9733" max="9733" width="8.75" style="36" bestFit="1" customWidth="1"/>
    <col min="9734" max="9738" width="13.125" style="36" customWidth="1"/>
    <col min="9739" max="9739" width="3.125" style="36" customWidth="1"/>
    <col min="9740" max="9740" width="100" style="36" customWidth="1"/>
    <col min="9741" max="9741" width="2.375" style="36" customWidth="1"/>
    <col min="9742" max="9984" width="9" style="36"/>
    <col min="9985" max="9987" width="0" style="36" hidden="1" customWidth="1"/>
    <col min="9988" max="9988" width="39.875" style="36" customWidth="1"/>
    <col min="9989" max="9989" width="8.75" style="36" bestFit="1" customWidth="1"/>
    <col min="9990" max="9994" width="13.125" style="36" customWidth="1"/>
    <col min="9995" max="9995" width="3.125" style="36" customWidth="1"/>
    <col min="9996" max="9996" width="100" style="36" customWidth="1"/>
    <col min="9997" max="9997" width="2.375" style="36" customWidth="1"/>
    <col min="9998" max="10240" width="9" style="36"/>
    <col min="10241" max="10243" width="0" style="36" hidden="1" customWidth="1"/>
    <col min="10244" max="10244" width="39.875" style="36" customWidth="1"/>
    <col min="10245" max="10245" width="8.75" style="36" bestFit="1" customWidth="1"/>
    <col min="10246" max="10250" width="13.125" style="36" customWidth="1"/>
    <col min="10251" max="10251" width="3.125" style="36" customWidth="1"/>
    <col min="10252" max="10252" width="100" style="36" customWidth="1"/>
    <col min="10253" max="10253" width="2.375" style="36" customWidth="1"/>
    <col min="10254" max="10496" width="9" style="36"/>
    <col min="10497" max="10499" width="0" style="36" hidden="1" customWidth="1"/>
    <col min="10500" max="10500" width="39.875" style="36" customWidth="1"/>
    <col min="10501" max="10501" width="8.75" style="36" bestFit="1" customWidth="1"/>
    <col min="10502" max="10506" width="13.125" style="36" customWidth="1"/>
    <col min="10507" max="10507" width="3.125" style="36" customWidth="1"/>
    <col min="10508" max="10508" width="100" style="36" customWidth="1"/>
    <col min="10509" max="10509" width="2.375" style="36" customWidth="1"/>
    <col min="10510" max="10752" width="9" style="36"/>
    <col min="10753" max="10755" width="0" style="36" hidden="1" customWidth="1"/>
    <col min="10756" max="10756" width="39.875" style="36" customWidth="1"/>
    <col min="10757" max="10757" width="8.75" style="36" bestFit="1" customWidth="1"/>
    <col min="10758" max="10762" width="13.125" style="36" customWidth="1"/>
    <col min="10763" max="10763" width="3.125" style="36" customWidth="1"/>
    <col min="10764" max="10764" width="100" style="36" customWidth="1"/>
    <col min="10765" max="10765" width="2.375" style="36" customWidth="1"/>
    <col min="10766" max="11008" width="9" style="36"/>
    <col min="11009" max="11011" width="0" style="36" hidden="1" customWidth="1"/>
    <col min="11012" max="11012" width="39.875" style="36" customWidth="1"/>
    <col min="11013" max="11013" width="8.75" style="36" bestFit="1" customWidth="1"/>
    <col min="11014" max="11018" width="13.125" style="36" customWidth="1"/>
    <col min="11019" max="11019" width="3.125" style="36" customWidth="1"/>
    <col min="11020" max="11020" width="100" style="36" customWidth="1"/>
    <col min="11021" max="11021" width="2.375" style="36" customWidth="1"/>
    <col min="11022" max="11264" width="9" style="36"/>
    <col min="11265" max="11267" width="0" style="36" hidden="1" customWidth="1"/>
    <col min="11268" max="11268" width="39.875" style="36" customWidth="1"/>
    <col min="11269" max="11269" width="8.75" style="36" bestFit="1" customWidth="1"/>
    <col min="11270" max="11274" width="13.125" style="36" customWidth="1"/>
    <col min="11275" max="11275" width="3.125" style="36" customWidth="1"/>
    <col min="11276" max="11276" width="100" style="36" customWidth="1"/>
    <col min="11277" max="11277" width="2.375" style="36" customWidth="1"/>
    <col min="11278" max="11520" width="9" style="36"/>
    <col min="11521" max="11523" width="0" style="36" hidden="1" customWidth="1"/>
    <col min="11524" max="11524" width="39.875" style="36" customWidth="1"/>
    <col min="11525" max="11525" width="8.75" style="36" bestFit="1" customWidth="1"/>
    <col min="11526" max="11530" width="13.125" style="36" customWidth="1"/>
    <col min="11531" max="11531" width="3.125" style="36" customWidth="1"/>
    <col min="11532" max="11532" width="100" style="36" customWidth="1"/>
    <col min="11533" max="11533" width="2.375" style="36" customWidth="1"/>
    <col min="11534" max="11776" width="9" style="36"/>
    <col min="11777" max="11779" width="0" style="36" hidden="1" customWidth="1"/>
    <col min="11780" max="11780" width="39.875" style="36" customWidth="1"/>
    <col min="11781" max="11781" width="8.75" style="36" bestFit="1" customWidth="1"/>
    <col min="11782" max="11786" width="13.125" style="36" customWidth="1"/>
    <col min="11787" max="11787" width="3.125" style="36" customWidth="1"/>
    <col min="11788" max="11788" width="100" style="36" customWidth="1"/>
    <col min="11789" max="11789" width="2.375" style="36" customWidth="1"/>
    <col min="11790" max="12032" width="9" style="36"/>
    <col min="12033" max="12035" width="0" style="36" hidden="1" customWidth="1"/>
    <col min="12036" max="12036" width="39.875" style="36" customWidth="1"/>
    <col min="12037" max="12037" width="8.75" style="36" bestFit="1" customWidth="1"/>
    <col min="12038" max="12042" width="13.125" style="36" customWidth="1"/>
    <col min="12043" max="12043" width="3.125" style="36" customWidth="1"/>
    <col min="12044" max="12044" width="100" style="36" customWidth="1"/>
    <col min="12045" max="12045" width="2.375" style="36" customWidth="1"/>
    <col min="12046" max="12288" width="9" style="36"/>
    <col min="12289" max="12291" width="0" style="36" hidden="1" customWidth="1"/>
    <col min="12292" max="12292" width="39.875" style="36" customWidth="1"/>
    <col min="12293" max="12293" width="8.75" style="36" bestFit="1" customWidth="1"/>
    <col min="12294" max="12298" width="13.125" style="36" customWidth="1"/>
    <col min="12299" max="12299" width="3.125" style="36" customWidth="1"/>
    <col min="12300" max="12300" width="100" style="36" customWidth="1"/>
    <col min="12301" max="12301" width="2.375" style="36" customWidth="1"/>
    <col min="12302" max="12544" width="9" style="36"/>
    <col min="12545" max="12547" width="0" style="36" hidden="1" customWidth="1"/>
    <col min="12548" max="12548" width="39.875" style="36" customWidth="1"/>
    <col min="12549" max="12549" width="8.75" style="36" bestFit="1" customWidth="1"/>
    <col min="12550" max="12554" width="13.125" style="36" customWidth="1"/>
    <col min="12555" max="12555" width="3.125" style="36" customWidth="1"/>
    <col min="12556" max="12556" width="100" style="36" customWidth="1"/>
    <col min="12557" max="12557" width="2.375" style="36" customWidth="1"/>
    <col min="12558" max="12800" width="9" style="36"/>
    <col min="12801" max="12803" width="0" style="36" hidden="1" customWidth="1"/>
    <col min="12804" max="12804" width="39.875" style="36" customWidth="1"/>
    <col min="12805" max="12805" width="8.75" style="36" bestFit="1" customWidth="1"/>
    <col min="12806" max="12810" width="13.125" style="36" customWidth="1"/>
    <col min="12811" max="12811" width="3.125" style="36" customWidth="1"/>
    <col min="12812" max="12812" width="100" style="36" customWidth="1"/>
    <col min="12813" max="12813" width="2.375" style="36" customWidth="1"/>
    <col min="12814" max="13056" width="9" style="36"/>
    <col min="13057" max="13059" width="0" style="36" hidden="1" customWidth="1"/>
    <col min="13060" max="13060" width="39.875" style="36" customWidth="1"/>
    <col min="13061" max="13061" width="8.75" style="36" bestFit="1" customWidth="1"/>
    <col min="13062" max="13066" width="13.125" style="36" customWidth="1"/>
    <col min="13067" max="13067" width="3.125" style="36" customWidth="1"/>
    <col min="13068" max="13068" width="100" style="36" customWidth="1"/>
    <col min="13069" max="13069" width="2.375" style="36" customWidth="1"/>
    <col min="13070" max="13312" width="9" style="36"/>
    <col min="13313" max="13315" width="0" style="36" hidden="1" customWidth="1"/>
    <col min="13316" max="13316" width="39.875" style="36" customWidth="1"/>
    <col min="13317" max="13317" width="8.75" style="36" bestFit="1" customWidth="1"/>
    <col min="13318" max="13322" width="13.125" style="36" customWidth="1"/>
    <col min="13323" max="13323" width="3.125" style="36" customWidth="1"/>
    <col min="13324" max="13324" width="100" style="36" customWidth="1"/>
    <col min="13325" max="13325" width="2.375" style="36" customWidth="1"/>
    <col min="13326" max="13568" width="9" style="36"/>
    <col min="13569" max="13571" width="0" style="36" hidden="1" customWidth="1"/>
    <col min="13572" max="13572" width="39.875" style="36" customWidth="1"/>
    <col min="13573" max="13573" width="8.75" style="36" bestFit="1" customWidth="1"/>
    <col min="13574" max="13578" width="13.125" style="36" customWidth="1"/>
    <col min="13579" max="13579" width="3.125" style="36" customWidth="1"/>
    <col min="13580" max="13580" width="100" style="36" customWidth="1"/>
    <col min="13581" max="13581" width="2.375" style="36" customWidth="1"/>
    <col min="13582" max="13824" width="9" style="36"/>
    <col min="13825" max="13827" width="0" style="36" hidden="1" customWidth="1"/>
    <col min="13828" max="13828" width="39.875" style="36" customWidth="1"/>
    <col min="13829" max="13829" width="8.75" style="36" bestFit="1" customWidth="1"/>
    <col min="13830" max="13834" width="13.125" style="36" customWidth="1"/>
    <col min="13835" max="13835" width="3.125" style="36" customWidth="1"/>
    <col min="13836" max="13836" width="100" style="36" customWidth="1"/>
    <col min="13837" max="13837" width="2.375" style="36" customWidth="1"/>
    <col min="13838" max="14080" width="9" style="36"/>
    <col min="14081" max="14083" width="0" style="36" hidden="1" customWidth="1"/>
    <col min="14084" max="14084" width="39.875" style="36" customWidth="1"/>
    <col min="14085" max="14085" width="8.75" style="36" bestFit="1" customWidth="1"/>
    <col min="14086" max="14090" width="13.125" style="36" customWidth="1"/>
    <col min="14091" max="14091" width="3.125" style="36" customWidth="1"/>
    <col min="14092" max="14092" width="100" style="36" customWidth="1"/>
    <col min="14093" max="14093" width="2.375" style="36" customWidth="1"/>
    <col min="14094" max="14336" width="9" style="36"/>
    <col min="14337" max="14339" width="0" style="36" hidden="1" customWidth="1"/>
    <col min="14340" max="14340" width="39.875" style="36" customWidth="1"/>
    <col min="14341" max="14341" width="8.75" style="36" bestFit="1" customWidth="1"/>
    <col min="14342" max="14346" width="13.125" style="36" customWidth="1"/>
    <col min="14347" max="14347" width="3.125" style="36" customWidth="1"/>
    <col min="14348" max="14348" width="100" style="36" customWidth="1"/>
    <col min="14349" max="14349" width="2.375" style="36" customWidth="1"/>
    <col min="14350" max="14592" width="9" style="36"/>
    <col min="14593" max="14595" width="0" style="36" hidden="1" customWidth="1"/>
    <col min="14596" max="14596" width="39.875" style="36" customWidth="1"/>
    <col min="14597" max="14597" width="8.75" style="36" bestFit="1" customWidth="1"/>
    <col min="14598" max="14602" width="13.125" style="36" customWidth="1"/>
    <col min="14603" max="14603" width="3.125" style="36" customWidth="1"/>
    <col min="14604" max="14604" width="100" style="36" customWidth="1"/>
    <col min="14605" max="14605" width="2.375" style="36" customWidth="1"/>
    <col min="14606" max="14848" width="9" style="36"/>
    <col min="14849" max="14851" width="0" style="36" hidden="1" customWidth="1"/>
    <col min="14852" max="14852" width="39.875" style="36" customWidth="1"/>
    <col min="14853" max="14853" width="8.75" style="36" bestFit="1" customWidth="1"/>
    <col min="14854" max="14858" width="13.125" style="36" customWidth="1"/>
    <col min="14859" max="14859" width="3.125" style="36" customWidth="1"/>
    <col min="14860" max="14860" width="100" style="36" customWidth="1"/>
    <col min="14861" max="14861" width="2.375" style="36" customWidth="1"/>
    <col min="14862" max="15104" width="9" style="36"/>
    <col min="15105" max="15107" width="0" style="36" hidden="1" customWidth="1"/>
    <col min="15108" max="15108" width="39.875" style="36" customWidth="1"/>
    <col min="15109" max="15109" width="8.75" style="36" bestFit="1" customWidth="1"/>
    <col min="15110" max="15114" width="13.125" style="36" customWidth="1"/>
    <col min="15115" max="15115" width="3.125" style="36" customWidth="1"/>
    <col min="15116" max="15116" width="100" style="36" customWidth="1"/>
    <col min="15117" max="15117" width="2.375" style="36" customWidth="1"/>
    <col min="15118" max="15360" width="9" style="36"/>
    <col min="15361" max="15363" width="0" style="36" hidden="1" customWidth="1"/>
    <col min="15364" max="15364" width="39.875" style="36" customWidth="1"/>
    <col min="15365" max="15365" width="8.75" style="36" bestFit="1" customWidth="1"/>
    <col min="15366" max="15370" width="13.125" style="36" customWidth="1"/>
    <col min="15371" max="15371" width="3.125" style="36" customWidth="1"/>
    <col min="15372" max="15372" width="100" style="36" customWidth="1"/>
    <col min="15373" max="15373" width="2.375" style="36" customWidth="1"/>
    <col min="15374" max="15616" width="9" style="36"/>
    <col min="15617" max="15619" width="0" style="36" hidden="1" customWidth="1"/>
    <col min="15620" max="15620" width="39.875" style="36" customWidth="1"/>
    <col min="15621" max="15621" width="8.75" style="36" bestFit="1" customWidth="1"/>
    <col min="15622" max="15626" width="13.125" style="36" customWidth="1"/>
    <col min="15627" max="15627" width="3.125" style="36" customWidth="1"/>
    <col min="15628" max="15628" width="100" style="36" customWidth="1"/>
    <col min="15629" max="15629" width="2.375" style="36" customWidth="1"/>
    <col min="15630" max="15872" width="9" style="36"/>
    <col min="15873" max="15875" width="0" style="36" hidden="1" customWidth="1"/>
    <col min="15876" max="15876" width="39.875" style="36" customWidth="1"/>
    <col min="15877" max="15877" width="8.75" style="36" bestFit="1" customWidth="1"/>
    <col min="15878" max="15882" width="13.125" style="36" customWidth="1"/>
    <col min="15883" max="15883" width="3.125" style="36" customWidth="1"/>
    <col min="15884" max="15884" width="100" style="36" customWidth="1"/>
    <col min="15885" max="15885" width="2.375" style="36" customWidth="1"/>
    <col min="15886" max="16128" width="9" style="36"/>
    <col min="16129" max="16131" width="0" style="36" hidden="1" customWidth="1"/>
    <col min="16132" max="16132" width="39.875" style="36" customWidth="1"/>
    <col min="16133" max="16133" width="8.75" style="36" bestFit="1" customWidth="1"/>
    <col min="16134" max="16138" width="13.125" style="36" customWidth="1"/>
    <col min="16139" max="16139" width="3.125" style="36" customWidth="1"/>
    <col min="16140" max="16140" width="100" style="36" customWidth="1"/>
    <col min="16141" max="16141" width="2.375" style="36" customWidth="1"/>
    <col min="16142" max="16384" width="9" style="36"/>
  </cols>
  <sheetData>
    <row r="1" spans="1:14" ht="15">
      <c r="A1" s="35" t="s">
        <v>136</v>
      </c>
      <c r="B1" s="35" t="s">
        <v>137</v>
      </c>
      <c r="C1" s="34" t="s">
        <v>138</v>
      </c>
      <c r="D1" s="116" t="s">
        <v>139</v>
      </c>
      <c r="F1" s="118" t="s">
        <v>764</v>
      </c>
      <c r="J1" s="119" t="s">
        <v>140</v>
      </c>
      <c r="N1" s="120"/>
    </row>
    <row r="2" spans="1:14" ht="15">
      <c r="A2" s="27" t="s">
        <v>141</v>
      </c>
      <c r="B2" s="27"/>
      <c r="C2" s="32">
        <f>F8</f>
        <v>0</v>
      </c>
      <c r="D2" s="121" t="s">
        <v>142</v>
      </c>
      <c r="E2" s="122"/>
      <c r="F2" s="122"/>
      <c r="G2" s="122"/>
      <c r="H2" s="122"/>
      <c r="I2" s="122"/>
      <c r="J2" s="122"/>
      <c r="K2" s="122"/>
      <c r="L2" s="123" t="s">
        <v>143</v>
      </c>
      <c r="M2" s="122"/>
      <c r="N2" s="124"/>
    </row>
    <row r="3" spans="1:14">
      <c r="A3" s="27" t="s">
        <v>144</v>
      </c>
      <c r="B3" s="27"/>
      <c r="C3" s="30">
        <f>F10</f>
        <v>0</v>
      </c>
      <c r="D3" s="125" t="s">
        <v>145</v>
      </c>
      <c r="E3" s="125"/>
      <c r="F3" s="472">
        <f>'SP8-1'!E10</f>
        <v>0</v>
      </c>
      <c r="G3" s="472"/>
      <c r="H3" s="472"/>
      <c r="I3" s="126"/>
      <c r="J3" s="126"/>
      <c r="L3" s="127"/>
      <c r="N3" s="120"/>
    </row>
    <row r="4" spans="1:14">
      <c r="A4" s="27" t="s">
        <v>146</v>
      </c>
      <c r="B4" s="27"/>
      <c r="C4" s="30">
        <f>F12</f>
        <v>0</v>
      </c>
      <c r="D4" s="125" t="s">
        <v>147</v>
      </c>
      <c r="E4" s="125"/>
      <c r="F4" s="472">
        <f>'SP8-1'!E11</f>
        <v>0</v>
      </c>
      <c r="G4" s="472"/>
      <c r="H4" s="472"/>
      <c r="I4" s="128"/>
      <c r="J4" s="126"/>
      <c r="L4" s="127"/>
      <c r="N4" s="120"/>
    </row>
    <row r="5" spans="1:14">
      <c r="A5" s="27" t="s">
        <v>148</v>
      </c>
      <c r="B5" s="27" t="s">
        <v>149</v>
      </c>
      <c r="C5" s="30">
        <f>F22</f>
        <v>0</v>
      </c>
      <c r="D5" s="125"/>
      <c r="E5" s="125"/>
      <c r="F5" s="125"/>
      <c r="G5" s="125"/>
      <c r="H5" s="126"/>
      <c r="I5" s="126"/>
      <c r="J5" s="126"/>
      <c r="L5" s="129"/>
      <c r="N5" s="120"/>
    </row>
    <row r="6" spans="1:14" ht="12.75" customHeight="1">
      <c r="A6" s="27" t="s">
        <v>148</v>
      </c>
      <c r="B6" s="27" t="s">
        <v>150</v>
      </c>
      <c r="C6" s="30">
        <f>G22</f>
        <v>0</v>
      </c>
      <c r="D6" s="125" t="s">
        <v>151</v>
      </c>
      <c r="E6" s="125"/>
      <c r="F6" s="472">
        <f>'SP8-1'!C6</f>
        <v>0</v>
      </c>
      <c r="G6" s="472"/>
      <c r="H6" s="472"/>
      <c r="I6" s="126"/>
      <c r="J6" s="126"/>
      <c r="L6" s="127"/>
      <c r="N6" s="120"/>
    </row>
    <row r="7" spans="1:14" ht="12.75" customHeight="1">
      <c r="A7" s="27" t="s">
        <v>152</v>
      </c>
      <c r="B7" s="27" t="s">
        <v>149</v>
      </c>
      <c r="C7" s="30">
        <f>F23</f>
        <v>0</v>
      </c>
      <c r="D7" s="125" t="s">
        <v>153</v>
      </c>
      <c r="E7" s="125"/>
      <c r="F7" s="472">
        <f>'SP8-1'!C7</f>
        <v>0</v>
      </c>
      <c r="G7" s="472"/>
      <c r="H7" s="472"/>
      <c r="I7" s="126"/>
      <c r="J7" s="126"/>
      <c r="L7" s="127"/>
      <c r="N7" s="120"/>
    </row>
    <row r="8" spans="1:14">
      <c r="A8" s="27" t="s">
        <v>152</v>
      </c>
      <c r="B8" s="27" t="s">
        <v>150</v>
      </c>
      <c r="C8" s="30">
        <f>G23</f>
        <v>0</v>
      </c>
      <c r="D8" s="125" t="s">
        <v>154</v>
      </c>
      <c r="E8" s="130" t="s">
        <v>155</v>
      </c>
      <c r="F8" s="131">
        <f>'SP8-1'!I25</f>
        <v>0</v>
      </c>
      <c r="G8" s="125"/>
      <c r="H8" s="125"/>
      <c r="L8" s="127"/>
      <c r="N8" s="120"/>
    </row>
    <row r="9" spans="1:14">
      <c r="A9" s="27" t="s">
        <v>152</v>
      </c>
      <c r="B9" s="27" t="s">
        <v>156</v>
      </c>
      <c r="C9" s="30">
        <f>H23</f>
        <v>0</v>
      </c>
      <c r="D9" s="125"/>
      <c r="E9" s="130"/>
      <c r="F9" s="125"/>
      <c r="G9" s="125"/>
      <c r="H9" s="126"/>
      <c r="I9" s="126"/>
      <c r="J9" s="126"/>
      <c r="L9" s="129"/>
      <c r="N9" s="120"/>
    </row>
    <row r="10" spans="1:14">
      <c r="A10" s="27" t="s">
        <v>157</v>
      </c>
      <c r="B10" s="27" t="s">
        <v>149</v>
      </c>
      <c r="C10" s="30">
        <f>F24</f>
        <v>0</v>
      </c>
      <c r="D10" s="125" t="s">
        <v>158</v>
      </c>
      <c r="E10" s="130" t="s">
        <v>159</v>
      </c>
      <c r="F10" s="132">
        <f>'SP8-1'!I19</f>
        <v>0</v>
      </c>
      <c r="G10" s="125"/>
      <c r="H10" s="126"/>
      <c r="I10" s="126"/>
      <c r="J10" s="126"/>
      <c r="L10" s="127"/>
      <c r="N10" s="120"/>
    </row>
    <row r="11" spans="1:14">
      <c r="A11" s="27" t="s">
        <v>157</v>
      </c>
      <c r="B11" s="27" t="s">
        <v>150</v>
      </c>
      <c r="C11" s="30">
        <f>G24</f>
        <v>0</v>
      </c>
      <c r="D11" s="125" t="s">
        <v>160</v>
      </c>
      <c r="E11" s="130" t="s">
        <v>161</v>
      </c>
      <c r="F11" s="132">
        <f>'SP8-1'!I20</f>
        <v>0</v>
      </c>
      <c r="G11" s="125"/>
      <c r="H11" s="126"/>
      <c r="I11" s="126"/>
      <c r="J11" s="126"/>
      <c r="L11" s="127"/>
      <c r="N11" s="120"/>
    </row>
    <row r="12" spans="1:14">
      <c r="A12" s="27" t="s">
        <v>157</v>
      </c>
      <c r="B12" s="27" t="s">
        <v>156</v>
      </c>
      <c r="C12" s="30">
        <f>H24</f>
        <v>0</v>
      </c>
      <c r="D12" s="125" t="s">
        <v>162</v>
      </c>
      <c r="E12" s="130" t="s">
        <v>159</v>
      </c>
      <c r="F12" s="132">
        <f>'SP8-1'!I26</f>
        <v>0</v>
      </c>
      <c r="G12" s="125"/>
      <c r="H12" s="126"/>
      <c r="I12" s="126"/>
      <c r="J12" s="126"/>
      <c r="L12" s="127"/>
      <c r="N12" s="120"/>
    </row>
    <row r="13" spans="1:14">
      <c r="A13" s="27" t="s">
        <v>163</v>
      </c>
      <c r="B13" s="27" t="s">
        <v>149</v>
      </c>
      <c r="C13" s="33">
        <f>F25</f>
        <v>0</v>
      </c>
      <c r="D13" s="125"/>
      <c r="E13" s="125"/>
      <c r="F13" s="125"/>
      <c r="G13" s="125"/>
      <c r="H13" s="133"/>
      <c r="I13" s="133"/>
      <c r="J13" s="133"/>
      <c r="L13" s="129"/>
      <c r="N13" s="120"/>
    </row>
    <row r="14" spans="1:14">
      <c r="A14" s="27" t="s">
        <v>163</v>
      </c>
      <c r="B14" s="27" t="s">
        <v>150</v>
      </c>
      <c r="C14" s="28">
        <f>G25</f>
        <v>0</v>
      </c>
      <c r="D14" s="125" t="s">
        <v>164</v>
      </c>
      <c r="E14" s="125"/>
      <c r="F14" s="472">
        <f>'SP8-1'!E15</f>
        <v>0</v>
      </c>
      <c r="G14" s="472"/>
      <c r="H14" s="472"/>
      <c r="I14" s="472"/>
      <c r="J14" s="472"/>
      <c r="L14" s="127"/>
      <c r="N14" s="120"/>
    </row>
    <row r="15" spans="1:14" ht="12.75" customHeight="1">
      <c r="A15" s="27" t="s">
        <v>163</v>
      </c>
      <c r="B15" s="27" t="s">
        <v>156</v>
      </c>
      <c r="C15" s="33">
        <f>H25</f>
        <v>0</v>
      </c>
      <c r="D15" s="125" t="s">
        <v>165</v>
      </c>
      <c r="E15" s="125"/>
      <c r="F15" s="472">
        <f>'SP8-1'!E13</f>
        <v>0</v>
      </c>
      <c r="G15" s="472"/>
      <c r="H15" s="472"/>
      <c r="I15" s="472"/>
      <c r="J15" s="472"/>
      <c r="L15" s="127"/>
      <c r="N15" s="120"/>
    </row>
    <row r="16" spans="1:14" ht="12.75" customHeight="1">
      <c r="A16" s="27" t="s">
        <v>166</v>
      </c>
      <c r="B16" s="27" t="s">
        <v>149</v>
      </c>
      <c r="C16" s="33">
        <f>F26</f>
        <v>0</v>
      </c>
      <c r="D16" s="125" t="s">
        <v>167</v>
      </c>
      <c r="E16" s="125"/>
      <c r="F16" s="472"/>
      <c r="G16" s="472"/>
      <c r="H16" s="472"/>
      <c r="I16" s="472"/>
      <c r="J16" s="472"/>
      <c r="L16" s="127"/>
      <c r="N16" s="120"/>
    </row>
    <row r="17" spans="1:14" ht="12.75" customHeight="1">
      <c r="A17" s="27" t="s">
        <v>166</v>
      </c>
      <c r="B17" s="27" t="s">
        <v>150</v>
      </c>
      <c r="C17" s="28">
        <f>G26</f>
        <v>0</v>
      </c>
      <c r="D17" s="125" t="s">
        <v>168</v>
      </c>
      <c r="E17" s="125"/>
      <c r="F17" s="472"/>
      <c r="G17" s="472"/>
      <c r="H17" s="472"/>
      <c r="I17" s="472"/>
      <c r="J17" s="472"/>
      <c r="L17" s="127"/>
      <c r="N17" s="120"/>
    </row>
    <row r="18" spans="1:14" ht="12.75" customHeight="1">
      <c r="A18" s="27" t="s">
        <v>169</v>
      </c>
      <c r="B18" s="27" t="s">
        <v>149</v>
      </c>
      <c r="C18" s="33">
        <f>F27</f>
        <v>0</v>
      </c>
      <c r="D18" s="125" t="s">
        <v>170</v>
      </c>
      <c r="E18" s="125"/>
      <c r="F18" s="472">
        <f>'SP8-1'!E17</f>
        <v>0</v>
      </c>
      <c r="G18" s="472"/>
      <c r="H18" s="472"/>
      <c r="I18" s="472"/>
      <c r="J18" s="472"/>
      <c r="L18" s="127"/>
      <c r="N18" s="120"/>
    </row>
    <row r="19" spans="1:14" ht="12.75" customHeight="1">
      <c r="A19" s="27" t="s">
        <v>169</v>
      </c>
      <c r="B19" s="27" t="s">
        <v>150</v>
      </c>
      <c r="C19" s="28">
        <f>G27</f>
        <v>0</v>
      </c>
      <c r="D19" s="125" t="s">
        <v>171</v>
      </c>
      <c r="E19" s="125"/>
      <c r="F19" s="472">
        <f>'SP8-1'!E12</f>
        <v>0</v>
      </c>
      <c r="G19" s="472"/>
      <c r="H19" s="472"/>
      <c r="I19" s="472"/>
      <c r="J19" s="472"/>
      <c r="L19" s="127"/>
      <c r="N19" s="120"/>
    </row>
    <row r="20" spans="1:14">
      <c r="A20" s="27" t="s">
        <v>169</v>
      </c>
      <c r="B20" s="27" t="s">
        <v>156</v>
      </c>
      <c r="C20" s="28">
        <f>H27</f>
        <v>0</v>
      </c>
      <c r="D20" s="125"/>
      <c r="E20" s="125"/>
      <c r="F20" s="125"/>
      <c r="G20" s="125"/>
      <c r="H20" s="125"/>
      <c r="I20" s="125"/>
      <c r="L20" s="129"/>
      <c r="N20" s="120"/>
    </row>
    <row r="21" spans="1:14">
      <c r="A21" s="27" t="s">
        <v>172</v>
      </c>
      <c r="B21" s="27" t="s">
        <v>149</v>
      </c>
      <c r="C21" s="33">
        <f>F28</f>
        <v>0</v>
      </c>
      <c r="D21" s="134" t="s">
        <v>173</v>
      </c>
      <c r="E21" s="125"/>
      <c r="F21" s="134" t="s">
        <v>174</v>
      </c>
      <c r="G21" s="134" t="s">
        <v>175</v>
      </c>
      <c r="H21" s="134" t="s">
        <v>176</v>
      </c>
      <c r="I21" s="125"/>
      <c r="L21" s="129"/>
      <c r="N21" s="120"/>
    </row>
    <row r="22" spans="1:14">
      <c r="A22" s="27" t="s">
        <v>172</v>
      </c>
      <c r="B22" s="27" t="s">
        <v>150</v>
      </c>
      <c r="C22" s="28">
        <f>G28</f>
        <v>0</v>
      </c>
      <c r="D22" s="125" t="s">
        <v>177</v>
      </c>
      <c r="E22" s="130" t="s">
        <v>178</v>
      </c>
      <c r="F22" s="50">
        <f>'SP8-6'!C10+'SP8-6'!C11+'SP8-6'!C12+'SP8-6'!C13</f>
        <v>0</v>
      </c>
      <c r="G22" s="51">
        <v>0</v>
      </c>
      <c r="H22" s="125"/>
      <c r="I22" s="125"/>
      <c r="L22" s="127"/>
      <c r="N22" s="120"/>
    </row>
    <row r="23" spans="1:14">
      <c r="A23" s="27" t="s">
        <v>179</v>
      </c>
      <c r="B23" s="135"/>
      <c r="C23" s="136">
        <f>F29</f>
        <v>0</v>
      </c>
      <c r="D23" s="125" t="s">
        <v>180</v>
      </c>
      <c r="E23" s="130" t="s">
        <v>181</v>
      </c>
      <c r="F23" s="50">
        <v>0</v>
      </c>
      <c r="G23" s="51">
        <v>0</v>
      </c>
      <c r="H23" s="50">
        <v>0</v>
      </c>
      <c r="I23" s="125"/>
      <c r="L23" s="127"/>
      <c r="N23" s="120"/>
    </row>
    <row r="24" spans="1:14">
      <c r="A24" s="27" t="s">
        <v>182</v>
      </c>
      <c r="B24" s="27"/>
      <c r="C24" s="30">
        <f>F30</f>
        <v>0</v>
      </c>
      <c r="D24" s="125" t="s">
        <v>183</v>
      </c>
      <c r="E24" s="130" t="s">
        <v>181</v>
      </c>
      <c r="F24" s="50">
        <v>0</v>
      </c>
      <c r="G24" s="51">
        <v>0</v>
      </c>
      <c r="H24" s="50">
        <v>0</v>
      </c>
      <c r="I24" s="125"/>
      <c r="K24" s="137"/>
      <c r="L24" s="127"/>
      <c r="N24" s="120"/>
    </row>
    <row r="25" spans="1:14">
      <c r="A25" s="27" t="s">
        <v>184</v>
      </c>
      <c r="B25" s="27" t="s">
        <v>185</v>
      </c>
      <c r="C25" s="32">
        <f>F33</f>
        <v>0</v>
      </c>
      <c r="D25" s="125" t="s">
        <v>186</v>
      </c>
      <c r="E25" s="130" t="s">
        <v>181</v>
      </c>
      <c r="F25" s="50">
        <v>0</v>
      </c>
      <c r="G25" s="51">
        <v>0</v>
      </c>
      <c r="H25" s="50">
        <v>0</v>
      </c>
      <c r="I25" s="125"/>
      <c r="L25" s="127"/>
      <c r="N25" s="120"/>
    </row>
    <row r="26" spans="1:14">
      <c r="A26" s="27" t="s">
        <v>184</v>
      </c>
      <c r="B26" s="27" t="s">
        <v>187</v>
      </c>
      <c r="C26" s="32">
        <f>G33</f>
        <v>0</v>
      </c>
      <c r="D26" s="125" t="s">
        <v>188</v>
      </c>
      <c r="E26" s="130" t="s">
        <v>181</v>
      </c>
      <c r="F26" s="50">
        <v>0</v>
      </c>
      <c r="G26" s="51">
        <v>0</v>
      </c>
      <c r="H26" s="125"/>
      <c r="I26" s="125"/>
      <c r="L26" s="127"/>
      <c r="N26" s="120"/>
    </row>
    <row r="27" spans="1:14">
      <c r="A27" s="27" t="s">
        <v>189</v>
      </c>
      <c r="B27" s="27" t="s">
        <v>185</v>
      </c>
      <c r="C27" s="32">
        <f>F34</f>
        <v>0</v>
      </c>
      <c r="D27" s="125" t="s">
        <v>190</v>
      </c>
      <c r="E27" s="130" t="s">
        <v>191</v>
      </c>
      <c r="F27" s="50">
        <f>'SP8-3'!K9</f>
        <v>0</v>
      </c>
      <c r="G27" s="51">
        <f>'SP8-3'!K15</f>
        <v>0</v>
      </c>
      <c r="H27" s="50">
        <f>'SP8-3'!K13-'SP8-3'!K9</f>
        <v>0</v>
      </c>
      <c r="I27" s="125"/>
      <c r="L27" s="127" t="s">
        <v>325</v>
      </c>
      <c r="N27" s="120"/>
    </row>
    <row r="28" spans="1:14">
      <c r="A28" s="27" t="s">
        <v>189</v>
      </c>
      <c r="B28" s="27" t="s">
        <v>187</v>
      </c>
      <c r="C28" s="32">
        <f>G34</f>
        <v>0</v>
      </c>
      <c r="D28" s="125" t="s">
        <v>192</v>
      </c>
      <c r="E28" s="130" t="s">
        <v>178</v>
      </c>
      <c r="F28" s="50">
        <v>0</v>
      </c>
      <c r="G28" s="51">
        <v>0</v>
      </c>
      <c r="H28" s="125"/>
      <c r="I28" s="125"/>
      <c r="L28" s="127"/>
      <c r="N28" s="120"/>
    </row>
    <row r="29" spans="1:14">
      <c r="A29" s="27" t="s">
        <v>193</v>
      </c>
      <c r="B29" s="27" t="s">
        <v>185</v>
      </c>
      <c r="C29" s="32">
        <f>F35</f>
        <v>0</v>
      </c>
      <c r="D29" s="125" t="s">
        <v>192</v>
      </c>
      <c r="E29" s="130" t="s">
        <v>194</v>
      </c>
      <c r="F29" s="52">
        <v>0</v>
      </c>
      <c r="G29" s="125"/>
      <c r="H29" s="125"/>
      <c r="I29" s="125"/>
      <c r="L29" s="127"/>
      <c r="N29" s="120"/>
    </row>
    <row r="30" spans="1:14">
      <c r="A30" s="27" t="s">
        <v>193</v>
      </c>
      <c r="B30" s="27" t="s">
        <v>187</v>
      </c>
      <c r="C30" s="32">
        <f>G35</f>
        <v>0</v>
      </c>
      <c r="D30" s="125" t="s">
        <v>195</v>
      </c>
      <c r="E30" s="125"/>
      <c r="F30" s="138"/>
      <c r="G30" s="125"/>
      <c r="H30" s="125"/>
      <c r="I30" s="125"/>
      <c r="L30" s="127"/>
      <c r="N30" s="120"/>
    </row>
    <row r="31" spans="1:14">
      <c r="A31" s="27" t="s">
        <v>196</v>
      </c>
      <c r="B31" s="27" t="s">
        <v>185</v>
      </c>
      <c r="C31" s="28">
        <f>F36</f>
        <v>0</v>
      </c>
      <c r="D31" s="125"/>
      <c r="E31" s="125"/>
      <c r="F31" s="125"/>
      <c r="G31" s="125"/>
      <c r="H31" s="125"/>
      <c r="I31" s="125"/>
      <c r="L31" s="129"/>
      <c r="N31" s="120"/>
    </row>
    <row r="32" spans="1:14">
      <c r="A32" s="27" t="s">
        <v>196</v>
      </c>
      <c r="B32" s="27" t="s">
        <v>187</v>
      </c>
      <c r="C32" s="28">
        <f>G36</f>
        <v>0</v>
      </c>
      <c r="D32" s="125"/>
      <c r="E32" s="125"/>
      <c r="F32" s="134" t="s">
        <v>197</v>
      </c>
      <c r="G32" s="134" t="s">
        <v>198</v>
      </c>
      <c r="H32" s="125"/>
      <c r="I32" s="125"/>
      <c r="L32" s="129"/>
      <c r="N32" s="120"/>
    </row>
    <row r="33" spans="1:14">
      <c r="A33" s="27" t="s">
        <v>199</v>
      </c>
      <c r="B33" s="27" t="s">
        <v>185</v>
      </c>
      <c r="C33" s="28">
        <f>F37</f>
        <v>0</v>
      </c>
      <c r="D33" s="125" t="s">
        <v>200</v>
      </c>
      <c r="E33" s="130" t="s">
        <v>201</v>
      </c>
      <c r="F33" s="132">
        <v>0</v>
      </c>
      <c r="G33" s="132">
        <v>0</v>
      </c>
      <c r="H33" s="125"/>
      <c r="I33" s="125"/>
      <c r="L33" s="127"/>
      <c r="N33" s="120"/>
    </row>
    <row r="34" spans="1:14">
      <c r="A34" s="27" t="s">
        <v>199</v>
      </c>
      <c r="B34" s="27" t="s">
        <v>187</v>
      </c>
      <c r="C34" s="28">
        <f>G37</f>
        <v>0</v>
      </c>
      <c r="D34" s="125" t="s">
        <v>202</v>
      </c>
      <c r="E34" s="130" t="s">
        <v>203</v>
      </c>
      <c r="F34" s="132">
        <v>0</v>
      </c>
      <c r="G34" s="132">
        <v>0</v>
      </c>
      <c r="H34" s="125"/>
      <c r="I34" s="125"/>
      <c r="L34" s="127"/>
      <c r="N34" s="120"/>
    </row>
    <row r="35" spans="1:14">
      <c r="A35" s="27" t="s">
        <v>204</v>
      </c>
      <c r="B35" s="27" t="s">
        <v>185</v>
      </c>
      <c r="C35" s="32">
        <f>F38</f>
        <v>0</v>
      </c>
      <c r="D35" s="125" t="s">
        <v>205</v>
      </c>
      <c r="E35" s="130" t="s">
        <v>203</v>
      </c>
      <c r="F35" s="132">
        <v>0</v>
      </c>
      <c r="G35" s="132">
        <v>0</v>
      </c>
      <c r="H35" s="125"/>
      <c r="I35" s="125"/>
      <c r="L35" s="127"/>
      <c r="N35" s="120"/>
    </row>
    <row r="36" spans="1:14">
      <c r="A36" s="27" t="s">
        <v>204</v>
      </c>
      <c r="B36" s="27" t="s">
        <v>187</v>
      </c>
      <c r="C36" s="32">
        <f>G38</f>
        <v>0</v>
      </c>
      <c r="D36" s="125" t="s">
        <v>206</v>
      </c>
      <c r="E36" s="130" t="s">
        <v>207</v>
      </c>
      <c r="F36" s="139">
        <f>'SP8-1'!G27</f>
        <v>0</v>
      </c>
      <c r="G36" s="139">
        <v>0</v>
      </c>
      <c r="H36" s="125"/>
      <c r="I36" s="125"/>
      <c r="L36" s="127"/>
      <c r="N36" s="120"/>
    </row>
    <row r="37" spans="1:14">
      <c r="A37" s="27" t="s">
        <v>208</v>
      </c>
      <c r="B37" s="27" t="s">
        <v>209</v>
      </c>
      <c r="C37" s="31" t="str">
        <f>F41</f>
        <v>0000</v>
      </c>
      <c r="D37" s="125" t="s">
        <v>210</v>
      </c>
      <c r="E37" s="130" t="s">
        <v>211</v>
      </c>
      <c r="F37" s="139">
        <v>0</v>
      </c>
      <c r="G37" s="139">
        <v>0</v>
      </c>
      <c r="H37" s="125"/>
      <c r="I37" s="125"/>
      <c r="L37" s="127"/>
      <c r="N37" s="120"/>
    </row>
    <row r="38" spans="1:14">
      <c r="A38" s="27" t="s">
        <v>208</v>
      </c>
      <c r="B38" s="27" t="s">
        <v>212</v>
      </c>
      <c r="C38" s="31" t="str">
        <f>G41</f>
        <v>0000</v>
      </c>
      <c r="D38" s="125" t="s">
        <v>213</v>
      </c>
      <c r="E38" s="130" t="s">
        <v>214</v>
      </c>
      <c r="F38" s="132">
        <v>0</v>
      </c>
      <c r="G38" s="132">
        <v>0</v>
      </c>
      <c r="H38" s="125"/>
      <c r="I38" s="125"/>
      <c r="L38" s="127"/>
      <c r="N38" s="120"/>
    </row>
    <row r="39" spans="1:14">
      <c r="A39" s="27" t="s">
        <v>215</v>
      </c>
      <c r="B39" s="27" t="s">
        <v>209</v>
      </c>
      <c r="C39" s="31" t="str">
        <f>H41</f>
        <v>0000</v>
      </c>
      <c r="D39" s="125"/>
      <c r="E39" s="125"/>
      <c r="F39" s="125"/>
      <c r="G39" s="125"/>
      <c r="H39" s="125"/>
      <c r="I39" s="125"/>
      <c r="L39" s="129"/>
      <c r="N39" s="120"/>
    </row>
    <row r="40" spans="1:14">
      <c r="A40" s="27" t="s">
        <v>215</v>
      </c>
      <c r="B40" s="27" t="s">
        <v>212</v>
      </c>
      <c r="C40" s="31" t="str">
        <f>I41</f>
        <v>0000</v>
      </c>
      <c r="D40" s="125"/>
      <c r="E40" s="125"/>
      <c r="F40" s="134" t="s">
        <v>216</v>
      </c>
      <c r="G40" s="134" t="s">
        <v>217</v>
      </c>
      <c r="H40" s="134" t="s">
        <v>218</v>
      </c>
      <c r="I40" s="134" t="s">
        <v>219</v>
      </c>
      <c r="L40" s="129"/>
      <c r="N40" s="120"/>
    </row>
    <row r="41" spans="1:14">
      <c r="A41" s="27" t="s">
        <v>220</v>
      </c>
      <c r="B41" s="27"/>
      <c r="C41" s="30">
        <f>F42</f>
        <v>0</v>
      </c>
      <c r="D41" s="125" t="s">
        <v>221</v>
      </c>
      <c r="E41" s="125"/>
      <c r="F41" s="140" t="s">
        <v>326</v>
      </c>
      <c r="G41" s="140" t="s">
        <v>326</v>
      </c>
      <c r="H41" s="140" t="s">
        <v>326</v>
      </c>
      <c r="I41" s="140" t="s">
        <v>326</v>
      </c>
      <c r="L41" s="129"/>
      <c r="N41" s="120"/>
    </row>
    <row r="42" spans="1:14">
      <c r="A42" s="27" t="s">
        <v>222</v>
      </c>
      <c r="B42" s="27" t="s">
        <v>223</v>
      </c>
      <c r="C42" s="29">
        <f>F47</f>
        <v>0</v>
      </c>
      <c r="D42" s="125" t="s">
        <v>224</v>
      </c>
      <c r="E42" s="130" t="s">
        <v>225</v>
      </c>
      <c r="F42" s="141">
        <v>0</v>
      </c>
      <c r="G42" s="125"/>
      <c r="H42" s="125"/>
      <c r="I42" s="125"/>
      <c r="L42" s="127"/>
      <c r="N42" s="120"/>
    </row>
    <row r="43" spans="1:14">
      <c r="A43" s="27" t="s">
        <v>222</v>
      </c>
      <c r="B43" s="27" t="s">
        <v>226</v>
      </c>
      <c r="C43" s="29">
        <f>G47</f>
        <v>0</v>
      </c>
      <c r="D43" s="125"/>
      <c r="E43" s="130"/>
      <c r="F43" s="125"/>
      <c r="G43" s="125"/>
      <c r="H43" s="125"/>
      <c r="I43" s="125"/>
      <c r="L43" s="129"/>
      <c r="N43" s="120"/>
    </row>
    <row r="44" spans="1:14">
      <c r="A44" s="27" t="s">
        <v>222</v>
      </c>
      <c r="B44" s="27" t="s">
        <v>227</v>
      </c>
      <c r="C44" s="29">
        <f>H47</f>
        <v>0</v>
      </c>
      <c r="D44" s="125" t="s">
        <v>228</v>
      </c>
      <c r="E44" s="130" t="s">
        <v>229</v>
      </c>
      <c r="F44" s="142"/>
      <c r="G44" s="142"/>
      <c r="H44" s="125"/>
      <c r="I44" s="125"/>
      <c r="L44" s="127"/>
      <c r="N44" s="120"/>
    </row>
    <row r="45" spans="1:14">
      <c r="A45" s="27" t="s">
        <v>222</v>
      </c>
      <c r="B45" s="27" t="s">
        <v>230</v>
      </c>
      <c r="C45" s="29">
        <f>I47</f>
        <v>0</v>
      </c>
      <c r="D45" s="125"/>
      <c r="E45" s="125"/>
      <c r="F45" s="125"/>
      <c r="G45" s="125"/>
      <c r="H45" s="125"/>
      <c r="I45" s="125"/>
      <c r="L45" s="129"/>
      <c r="N45" s="120"/>
    </row>
    <row r="46" spans="1:14">
      <c r="A46" s="27" t="s">
        <v>231</v>
      </c>
      <c r="B46" s="27" t="s">
        <v>223</v>
      </c>
      <c r="C46" s="29">
        <f>F48</f>
        <v>0</v>
      </c>
      <c r="D46" s="125"/>
      <c r="E46" s="125"/>
      <c r="F46" s="134" t="s">
        <v>232</v>
      </c>
      <c r="G46" s="134" t="s">
        <v>233</v>
      </c>
      <c r="H46" s="134" t="s">
        <v>234</v>
      </c>
      <c r="I46" s="134" t="s">
        <v>235</v>
      </c>
      <c r="L46" s="129"/>
      <c r="N46" s="120"/>
    </row>
    <row r="47" spans="1:14">
      <c r="A47" s="27" t="s">
        <v>231</v>
      </c>
      <c r="B47" s="27" t="s">
        <v>226</v>
      </c>
      <c r="C47" s="29">
        <f>G48</f>
        <v>0</v>
      </c>
      <c r="D47" s="125" t="s">
        <v>236</v>
      </c>
      <c r="E47" s="125"/>
      <c r="F47" s="143">
        <v>0</v>
      </c>
      <c r="G47" s="143">
        <v>0</v>
      </c>
      <c r="H47" s="143">
        <v>0</v>
      </c>
      <c r="I47" s="143">
        <v>0</v>
      </c>
      <c r="L47" s="127"/>
      <c r="N47" s="120"/>
    </row>
    <row r="48" spans="1:14">
      <c r="A48" s="27" t="s">
        <v>231</v>
      </c>
      <c r="B48" s="27" t="s">
        <v>227</v>
      </c>
      <c r="C48" s="29">
        <f>H48</f>
        <v>0</v>
      </c>
      <c r="D48" s="125" t="s">
        <v>237</v>
      </c>
      <c r="E48" s="125"/>
      <c r="F48" s="143">
        <v>0</v>
      </c>
      <c r="G48" s="143">
        <f>'SP8-6'!J14</f>
        <v>0</v>
      </c>
      <c r="H48" s="143">
        <v>0</v>
      </c>
      <c r="I48" s="143">
        <v>0</v>
      </c>
      <c r="L48" s="127" t="s">
        <v>327</v>
      </c>
      <c r="N48" s="120"/>
    </row>
    <row r="49" spans="1:14">
      <c r="A49" s="27" t="s">
        <v>231</v>
      </c>
      <c r="B49" s="27" t="s">
        <v>230</v>
      </c>
      <c r="C49" s="29">
        <f>I48</f>
        <v>0</v>
      </c>
      <c r="D49" s="125" t="s">
        <v>238</v>
      </c>
      <c r="E49" s="125"/>
      <c r="F49" s="143">
        <v>0</v>
      </c>
      <c r="G49" s="143">
        <v>0</v>
      </c>
      <c r="H49" s="143">
        <v>0</v>
      </c>
      <c r="I49" s="143">
        <v>0</v>
      </c>
      <c r="L49" s="127"/>
      <c r="N49" s="120"/>
    </row>
    <row r="50" spans="1:14">
      <c r="A50" s="27" t="s">
        <v>239</v>
      </c>
      <c r="B50" s="27" t="s">
        <v>223</v>
      </c>
      <c r="C50" s="29">
        <f>F49</f>
        <v>0</v>
      </c>
      <c r="D50" s="125"/>
      <c r="E50" s="125"/>
      <c r="F50" s="125"/>
      <c r="G50" s="125"/>
      <c r="H50" s="125"/>
      <c r="I50" s="125"/>
      <c r="L50" s="129"/>
      <c r="N50" s="120"/>
    </row>
    <row r="51" spans="1:14">
      <c r="A51" s="27" t="s">
        <v>239</v>
      </c>
      <c r="B51" s="27" t="s">
        <v>226</v>
      </c>
      <c r="C51" s="29">
        <f>G49</f>
        <v>0</v>
      </c>
      <c r="D51" s="125" t="s">
        <v>240</v>
      </c>
      <c r="E51" s="130" t="s">
        <v>241</v>
      </c>
      <c r="F51" s="144">
        <v>0</v>
      </c>
      <c r="G51" s="125"/>
      <c r="H51" s="125"/>
      <c r="I51" s="125"/>
      <c r="L51" s="127"/>
      <c r="N51" s="120"/>
    </row>
    <row r="52" spans="1:14">
      <c r="A52" s="27" t="s">
        <v>239</v>
      </c>
      <c r="B52" s="27" t="s">
        <v>227</v>
      </c>
      <c r="C52" s="29">
        <f>H49</f>
        <v>0</v>
      </c>
      <c r="D52" s="125" t="s">
        <v>242</v>
      </c>
      <c r="E52" s="130" t="s">
        <v>243</v>
      </c>
      <c r="F52" s="144">
        <v>0</v>
      </c>
      <c r="G52" s="125"/>
      <c r="H52" s="125"/>
      <c r="I52" s="125"/>
      <c r="L52" s="127"/>
      <c r="N52" s="120"/>
    </row>
    <row r="53" spans="1:14">
      <c r="A53" s="27" t="s">
        <v>239</v>
      </c>
      <c r="B53" s="27" t="s">
        <v>230</v>
      </c>
      <c r="C53" s="29">
        <f>I49</f>
        <v>0</v>
      </c>
      <c r="D53" s="125" t="s">
        <v>244</v>
      </c>
      <c r="E53" s="130" t="s">
        <v>214</v>
      </c>
      <c r="F53" s="144">
        <v>0</v>
      </c>
      <c r="G53" s="125"/>
      <c r="H53" s="125"/>
      <c r="I53" s="125"/>
      <c r="L53" s="127"/>
      <c r="N53" s="120"/>
    </row>
    <row r="54" spans="1:14">
      <c r="A54" s="27" t="s">
        <v>245</v>
      </c>
      <c r="B54" s="27"/>
      <c r="C54" s="26">
        <f>F51</f>
        <v>0</v>
      </c>
      <c r="D54" s="125"/>
      <c r="E54" s="130"/>
      <c r="F54" s="125"/>
      <c r="G54" s="125"/>
      <c r="H54" s="125"/>
      <c r="I54" s="125"/>
      <c r="L54" s="129"/>
      <c r="N54" s="120"/>
    </row>
    <row r="55" spans="1:14">
      <c r="A55" s="27" t="s">
        <v>246</v>
      </c>
      <c r="B55" s="27"/>
      <c r="C55" s="26">
        <f>F52</f>
        <v>0</v>
      </c>
      <c r="D55" s="134" t="s">
        <v>247</v>
      </c>
      <c r="E55" s="130"/>
      <c r="F55" s="134" t="s">
        <v>248</v>
      </c>
      <c r="G55" s="134" t="s">
        <v>249</v>
      </c>
      <c r="H55" s="125"/>
      <c r="I55" s="125"/>
      <c r="L55" s="129"/>
      <c r="N55" s="120"/>
    </row>
    <row r="56" spans="1:14">
      <c r="A56" s="27" t="s">
        <v>250</v>
      </c>
      <c r="B56" s="27"/>
      <c r="C56" s="26">
        <f>F53</f>
        <v>0</v>
      </c>
      <c r="D56" s="125" t="s">
        <v>251</v>
      </c>
      <c r="E56" s="130" t="s">
        <v>252</v>
      </c>
      <c r="F56" s="144">
        <v>0</v>
      </c>
      <c r="G56" s="144">
        <v>0</v>
      </c>
      <c r="H56" s="125"/>
      <c r="I56" s="125"/>
      <c r="L56" s="127"/>
      <c r="N56" s="120"/>
    </row>
    <row r="57" spans="1:14">
      <c r="A57" s="27" t="s">
        <v>253</v>
      </c>
      <c r="B57" s="27" t="s">
        <v>254</v>
      </c>
      <c r="C57" s="26">
        <f>F56</f>
        <v>0</v>
      </c>
      <c r="D57" s="125"/>
      <c r="E57" s="125"/>
      <c r="F57" s="125"/>
      <c r="G57" s="125"/>
      <c r="H57" s="125"/>
      <c r="I57" s="125"/>
      <c r="L57" s="127"/>
      <c r="N57" s="120"/>
    </row>
    <row r="58" spans="1:14">
      <c r="A58" s="27" t="s">
        <v>253</v>
      </c>
      <c r="B58" s="27" t="s">
        <v>255</v>
      </c>
      <c r="C58" s="26">
        <f>G56</f>
        <v>0</v>
      </c>
      <c r="D58" s="125" t="s">
        <v>256</v>
      </c>
      <c r="E58" s="130" t="s">
        <v>252</v>
      </c>
      <c r="F58" s="144">
        <v>0</v>
      </c>
      <c r="G58" s="144">
        <f>'SP8-1'!M30</f>
        <v>0</v>
      </c>
      <c r="H58" s="125"/>
      <c r="I58" s="125"/>
      <c r="L58" s="127" t="s">
        <v>328</v>
      </c>
      <c r="N58" s="120"/>
    </row>
    <row r="59" spans="1:14">
      <c r="A59" s="27" t="s">
        <v>257</v>
      </c>
      <c r="B59" s="27" t="s">
        <v>254</v>
      </c>
      <c r="C59" s="26">
        <f>F58</f>
        <v>0</v>
      </c>
      <c r="D59" s="125" t="s">
        <v>258</v>
      </c>
      <c r="E59" s="130" t="s">
        <v>252</v>
      </c>
      <c r="F59" s="144">
        <v>0</v>
      </c>
      <c r="G59" s="144">
        <f>-('SP8-1'!M35)</f>
        <v>0</v>
      </c>
      <c r="H59" s="125"/>
      <c r="I59" s="125"/>
      <c r="L59" s="127" t="s">
        <v>329</v>
      </c>
      <c r="N59" s="120"/>
    </row>
    <row r="60" spans="1:14">
      <c r="A60" s="27" t="s">
        <v>257</v>
      </c>
      <c r="B60" s="27" t="s">
        <v>255</v>
      </c>
      <c r="C60" s="26">
        <f>G58</f>
        <v>0</v>
      </c>
      <c r="D60" s="125" t="s">
        <v>259</v>
      </c>
      <c r="E60" s="130" t="s">
        <v>252</v>
      </c>
      <c r="F60" s="144">
        <f>SUM(F58:F59)</f>
        <v>0</v>
      </c>
      <c r="G60" s="144">
        <f>SUM(G58:G59)</f>
        <v>0</v>
      </c>
      <c r="H60" s="125"/>
      <c r="I60" s="125"/>
      <c r="L60" s="127"/>
      <c r="N60" s="120"/>
    </row>
    <row r="61" spans="1:14">
      <c r="A61" s="27" t="s">
        <v>260</v>
      </c>
      <c r="B61" s="27" t="s">
        <v>254</v>
      </c>
      <c r="C61" s="26">
        <f>F59</f>
        <v>0</v>
      </c>
      <c r="D61" s="125"/>
      <c r="E61" s="130"/>
      <c r="F61" s="125"/>
      <c r="G61" s="125"/>
      <c r="H61" s="125"/>
      <c r="I61" s="125"/>
      <c r="L61" s="129"/>
      <c r="N61" s="120"/>
    </row>
    <row r="62" spans="1:14">
      <c r="A62" s="27" t="s">
        <v>260</v>
      </c>
      <c r="B62" s="27" t="s">
        <v>255</v>
      </c>
      <c r="C62" s="26">
        <f>G59</f>
        <v>0</v>
      </c>
      <c r="D62" s="125" t="s">
        <v>261</v>
      </c>
      <c r="E62" s="130" t="s">
        <v>252</v>
      </c>
      <c r="F62" s="144">
        <v>0</v>
      </c>
      <c r="G62" s="125"/>
      <c r="H62" s="125"/>
      <c r="I62" s="125"/>
      <c r="L62" s="127"/>
      <c r="N62" s="120"/>
    </row>
    <row r="63" spans="1:14">
      <c r="A63" s="27" t="s">
        <v>262</v>
      </c>
      <c r="B63" s="27" t="s">
        <v>254</v>
      </c>
      <c r="C63" s="26">
        <f>F60</f>
        <v>0</v>
      </c>
      <c r="D63" s="125" t="s">
        <v>263</v>
      </c>
      <c r="E63" s="130" t="s">
        <v>252</v>
      </c>
      <c r="F63" s="144">
        <f>'SP8-1'!M29</f>
        <v>0</v>
      </c>
      <c r="G63" s="125"/>
      <c r="H63" s="125"/>
      <c r="I63" s="125"/>
      <c r="L63" s="127"/>
      <c r="N63" s="120"/>
    </row>
    <row r="64" spans="1:14">
      <c r="A64" s="27" t="s">
        <v>262</v>
      </c>
      <c r="B64" s="27" t="s">
        <v>255</v>
      </c>
      <c r="C64" s="26">
        <f>G60</f>
        <v>0</v>
      </c>
      <c r="D64" s="125"/>
      <c r="E64" s="130"/>
      <c r="F64" s="125"/>
      <c r="G64" s="125"/>
      <c r="H64" s="125"/>
      <c r="I64" s="125"/>
      <c r="L64" s="129"/>
      <c r="N64" s="120"/>
    </row>
    <row r="65" spans="1:14">
      <c r="A65" s="27" t="s">
        <v>264</v>
      </c>
      <c r="B65" s="27"/>
      <c r="C65" s="26">
        <f>F62</f>
        <v>0</v>
      </c>
      <c r="D65" s="134" t="s">
        <v>330</v>
      </c>
      <c r="E65" s="130"/>
      <c r="F65" s="125"/>
      <c r="G65" s="125"/>
      <c r="H65" s="134" t="s">
        <v>331</v>
      </c>
      <c r="I65" s="125"/>
      <c r="L65" s="129"/>
      <c r="N65" s="120"/>
    </row>
    <row r="66" spans="1:14">
      <c r="A66" s="27" t="s">
        <v>265</v>
      </c>
      <c r="B66" s="27"/>
      <c r="C66" s="26">
        <f>F63</f>
        <v>0</v>
      </c>
      <c r="D66" s="125" t="s">
        <v>266</v>
      </c>
      <c r="E66" s="130" t="s">
        <v>252</v>
      </c>
      <c r="F66" s="144">
        <v>0</v>
      </c>
      <c r="G66" s="125"/>
      <c r="H66" s="144">
        <v>0</v>
      </c>
      <c r="I66" s="125"/>
      <c r="L66" s="127"/>
      <c r="N66" s="120"/>
    </row>
    <row r="67" spans="1:14">
      <c r="A67" s="27" t="s">
        <v>267</v>
      </c>
      <c r="B67" s="27" t="s">
        <v>268</v>
      </c>
      <c r="C67" s="26">
        <f>F66</f>
        <v>0</v>
      </c>
      <c r="D67" s="125" t="s">
        <v>269</v>
      </c>
      <c r="E67" s="130" t="s">
        <v>252</v>
      </c>
      <c r="F67" s="144">
        <v>0</v>
      </c>
      <c r="G67" s="125"/>
      <c r="H67" s="144">
        <v>0</v>
      </c>
      <c r="I67" s="125"/>
      <c r="L67" s="127"/>
      <c r="N67" s="120"/>
    </row>
    <row r="68" spans="1:14">
      <c r="A68" s="27" t="s">
        <v>270</v>
      </c>
      <c r="B68" s="27" t="s">
        <v>268</v>
      </c>
      <c r="C68" s="26">
        <f t="shared" ref="C68:C85" si="0">F67</f>
        <v>0</v>
      </c>
      <c r="D68" s="125" t="s">
        <v>332</v>
      </c>
      <c r="E68" s="130" t="s">
        <v>252</v>
      </c>
      <c r="F68" s="144">
        <f>'SP8-1'!M33</f>
        <v>0</v>
      </c>
      <c r="G68" s="125"/>
      <c r="H68" s="144">
        <f>(F68/'SP8-4'!C$34)*39</f>
        <v>0</v>
      </c>
      <c r="I68" s="125"/>
      <c r="L68" s="127"/>
      <c r="N68" s="120"/>
    </row>
    <row r="69" spans="1:14">
      <c r="A69" s="27" t="s">
        <v>271</v>
      </c>
      <c r="B69" s="27" t="s">
        <v>268</v>
      </c>
      <c r="C69" s="26">
        <f t="shared" si="0"/>
        <v>0</v>
      </c>
      <c r="D69" s="125" t="s">
        <v>272</v>
      </c>
      <c r="E69" s="130" t="s">
        <v>252</v>
      </c>
      <c r="F69" s="144">
        <v>0</v>
      </c>
      <c r="G69" s="125"/>
      <c r="H69" s="144">
        <v>0</v>
      </c>
      <c r="I69" s="125"/>
      <c r="L69" s="127"/>
      <c r="N69" s="120"/>
    </row>
    <row r="70" spans="1:14">
      <c r="A70" s="27" t="s">
        <v>273</v>
      </c>
      <c r="B70" s="27" t="s">
        <v>268</v>
      </c>
      <c r="C70" s="26">
        <f t="shared" si="0"/>
        <v>0</v>
      </c>
      <c r="D70" s="125" t="s">
        <v>274</v>
      </c>
      <c r="E70" s="130" t="s">
        <v>252</v>
      </c>
      <c r="F70" s="144">
        <v>0</v>
      </c>
      <c r="G70" s="125"/>
      <c r="H70" s="144">
        <v>0</v>
      </c>
      <c r="I70" s="125"/>
      <c r="L70" s="127"/>
      <c r="N70" s="120"/>
    </row>
    <row r="71" spans="1:14">
      <c r="A71" s="27" t="s">
        <v>275</v>
      </c>
      <c r="B71" s="27" t="s">
        <v>268</v>
      </c>
      <c r="C71" s="26">
        <f t="shared" si="0"/>
        <v>0</v>
      </c>
      <c r="D71" s="125" t="s">
        <v>276</v>
      </c>
      <c r="E71" s="130" t="s">
        <v>252</v>
      </c>
      <c r="F71" s="144">
        <v>0</v>
      </c>
      <c r="G71" s="125"/>
      <c r="H71" s="144">
        <v>0</v>
      </c>
      <c r="I71" s="125"/>
      <c r="L71" s="127"/>
      <c r="N71" s="120"/>
    </row>
    <row r="72" spans="1:14">
      <c r="A72" s="27" t="s">
        <v>277</v>
      </c>
      <c r="B72" s="27" t="s">
        <v>268</v>
      </c>
      <c r="C72" s="26">
        <f t="shared" si="0"/>
        <v>0</v>
      </c>
      <c r="D72" s="125" t="s">
        <v>278</v>
      </c>
      <c r="E72" s="130" t="s">
        <v>252</v>
      </c>
      <c r="F72" s="144">
        <f>'SP8-1'!M34</f>
        <v>0</v>
      </c>
      <c r="G72" s="125"/>
      <c r="H72" s="144">
        <f>(F72/'SP8-4'!C$34)*39</f>
        <v>0</v>
      </c>
      <c r="I72" s="125"/>
      <c r="L72" s="127"/>
      <c r="N72" s="120"/>
    </row>
    <row r="73" spans="1:14">
      <c r="A73" s="27" t="s">
        <v>279</v>
      </c>
      <c r="B73" s="27" t="s">
        <v>268</v>
      </c>
      <c r="C73" s="26">
        <f t="shared" si="0"/>
        <v>0</v>
      </c>
      <c r="D73" s="125" t="s">
        <v>280</v>
      </c>
      <c r="E73" s="130" t="s">
        <v>252</v>
      </c>
      <c r="F73" s="144">
        <v>0</v>
      </c>
      <c r="G73" s="125"/>
      <c r="H73" s="144">
        <v>0</v>
      </c>
      <c r="I73" s="125"/>
      <c r="L73" s="127"/>
      <c r="N73" s="120"/>
    </row>
    <row r="74" spans="1:14">
      <c r="A74" s="27" t="s">
        <v>281</v>
      </c>
      <c r="B74" s="27" t="s">
        <v>268</v>
      </c>
      <c r="C74" s="26">
        <f t="shared" si="0"/>
        <v>0</v>
      </c>
      <c r="D74" s="125" t="s">
        <v>282</v>
      </c>
      <c r="E74" s="130" t="s">
        <v>252</v>
      </c>
      <c r="F74" s="144">
        <v>0</v>
      </c>
      <c r="G74" s="125"/>
      <c r="H74" s="144">
        <v>0</v>
      </c>
      <c r="I74" s="125"/>
      <c r="L74" s="127"/>
      <c r="N74" s="120"/>
    </row>
    <row r="75" spans="1:14">
      <c r="A75" s="27" t="s">
        <v>283</v>
      </c>
      <c r="B75" s="27" t="s">
        <v>268</v>
      </c>
      <c r="C75" s="26">
        <f t="shared" si="0"/>
        <v>0</v>
      </c>
      <c r="D75" s="125" t="s">
        <v>284</v>
      </c>
      <c r="E75" s="130" t="s">
        <v>252</v>
      </c>
      <c r="F75" s="144">
        <v>0</v>
      </c>
      <c r="G75" s="125"/>
      <c r="H75" s="144">
        <v>0</v>
      </c>
      <c r="I75" s="125"/>
      <c r="L75" s="127"/>
      <c r="N75" s="120"/>
    </row>
    <row r="76" spans="1:14">
      <c r="A76" s="27" t="s">
        <v>285</v>
      </c>
      <c r="B76" s="27" t="s">
        <v>268</v>
      </c>
      <c r="C76" s="26">
        <f t="shared" si="0"/>
        <v>0</v>
      </c>
      <c r="D76" s="125" t="s">
        <v>286</v>
      </c>
      <c r="E76" s="130" t="s">
        <v>252</v>
      </c>
      <c r="F76" s="144">
        <f>'SP8-1'!M32</f>
        <v>0</v>
      </c>
      <c r="G76" s="125"/>
      <c r="H76" s="144">
        <f>(F76/'SP8-4'!C$34)*39</f>
        <v>0</v>
      </c>
      <c r="I76" s="125"/>
      <c r="L76" s="127"/>
      <c r="N76" s="120"/>
    </row>
    <row r="77" spans="1:14">
      <c r="A77" s="27" t="s">
        <v>287</v>
      </c>
      <c r="B77" s="27" t="s">
        <v>268</v>
      </c>
      <c r="C77" s="26">
        <f t="shared" si="0"/>
        <v>0</v>
      </c>
      <c r="D77" s="125" t="s">
        <v>288</v>
      </c>
      <c r="E77" s="130" t="s">
        <v>252</v>
      </c>
      <c r="F77" s="144">
        <v>0</v>
      </c>
      <c r="G77" s="125"/>
      <c r="H77" s="144">
        <v>0</v>
      </c>
      <c r="I77" s="125"/>
      <c r="L77" s="127"/>
      <c r="N77" s="120"/>
    </row>
    <row r="78" spans="1:14">
      <c r="A78" s="27" t="s">
        <v>289</v>
      </c>
      <c r="B78" s="27" t="s">
        <v>268</v>
      </c>
      <c r="C78" s="26">
        <f t="shared" si="0"/>
        <v>0</v>
      </c>
      <c r="D78" s="125" t="s">
        <v>290</v>
      </c>
      <c r="E78" s="130" t="s">
        <v>252</v>
      </c>
      <c r="F78" s="144">
        <v>0</v>
      </c>
      <c r="G78" s="125"/>
      <c r="H78" s="144">
        <v>0</v>
      </c>
      <c r="I78" s="125"/>
      <c r="L78" s="127"/>
      <c r="N78" s="120"/>
    </row>
    <row r="79" spans="1:14">
      <c r="A79" s="27" t="s">
        <v>291</v>
      </c>
      <c r="B79" s="27" t="s">
        <v>268</v>
      </c>
      <c r="C79" s="26">
        <f t="shared" si="0"/>
        <v>0</v>
      </c>
      <c r="D79" s="125" t="s">
        <v>292</v>
      </c>
      <c r="E79" s="130" t="s">
        <v>252</v>
      </c>
      <c r="F79" s="144">
        <v>0</v>
      </c>
      <c r="G79" s="125"/>
      <c r="H79" s="144">
        <v>0</v>
      </c>
      <c r="I79" s="125"/>
      <c r="L79" s="127"/>
      <c r="N79" s="120"/>
    </row>
    <row r="80" spans="1:14">
      <c r="A80" s="27" t="s">
        <v>293</v>
      </c>
      <c r="B80" s="27" t="s">
        <v>268</v>
      </c>
      <c r="C80" s="26">
        <f t="shared" si="0"/>
        <v>0</v>
      </c>
      <c r="D80" s="125" t="s">
        <v>294</v>
      </c>
      <c r="E80" s="130" t="s">
        <v>252</v>
      </c>
      <c r="F80" s="144">
        <v>0</v>
      </c>
      <c r="G80" s="125"/>
      <c r="H80" s="144">
        <v>0</v>
      </c>
      <c r="I80" s="125"/>
      <c r="L80" s="127"/>
      <c r="N80" s="120"/>
    </row>
    <row r="81" spans="1:14">
      <c r="A81" s="27" t="s">
        <v>295</v>
      </c>
      <c r="B81" s="27" t="s">
        <v>268</v>
      </c>
      <c r="C81" s="26">
        <f t="shared" si="0"/>
        <v>0</v>
      </c>
      <c r="D81" s="125" t="s">
        <v>296</v>
      </c>
      <c r="E81" s="130" t="s">
        <v>252</v>
      </c>
      <c r="F81" s="144">
        <v>0</v>
      </c>
      <c r="G81" s="125"/>
      <c r="H81" s="144">
        <v>0</v>
      </c>
      <c r="I81" s="125"/>
      <c r="L81" s="127"/>
      <c r="N81" s="120"/>
    </row>
    <row r="82" spans="1:14">
      <c r="A82" s="27" t="s">
        <v>297</v>
      </c>
      <c r="B82" s="27" t="s">
        <v>268</v>
      </c>
      <c r="C82" s="26">
        <f t="shared" si="0"/>
        <v>0</v>
      </c>
      <c r="D82" s="125" t="s">
        <v>298</v>
      </c>
      <c r="E82" s="130" t="s">
        <v>252</v>
      </c>
      <c r="F82" s="144">
        <v>0</v>
      </c>
      <c r="G82" s="125"/>
      <c r="H82" s="144">
        <v>0</v>
      </c>
      <c r="I82" s="125"/>
      <c r="L82" s="127"/>
      <c r="N82" s="120"/>
    </row>
    <row r="83" spans="1:14">
      <c r="A83" s="27" t="s">
        <v>299</v>
      </c>
      <c r="B83" s="27" t="s">
        <v>268</v>
      </c>
      <c r="C83" s="26">
        <f t="shared" si="0"/>
        <v>0</v>
      </c>
      <c r="D83" s="125" t="s">
        <v>300</v>
      </c>
      <c r="E83" s="130" t="s">
        <v>252</v>
      </c>
      <c r="F83" s="144">
        <v>0</v>
      </c>
      <c r="G83" s="125"/>
      <c r="H83" s="144">
        <v>0</v>
      </c>
      <c r="I83" s="125"/>
      <c r="L83" s="127"/>
      <c r="N83" s="120"/>
    </row>
    <row r="84" spans="1:14">
      <c r="A84" s="27" t="s">
        <v>301</v>
      </c>
      <c r="B84" s="27" t="s">
        <v>268</v>
      </c>
      <c r="C84" s="26">
        <f t="shared" si="0"/>
        <v>0</v>
      </c>
      <c r="D84" s="125" t="s">
        <v>302</v>
      </c>
      <c r="E84" s="130" t="s">
        <v>252</v>
      </c>
      <c r="F84" s="142">
        <f>SUM(F66:F83)</f>
        <v>0</v>
      </c>
      <c r="G84" s="125"/>
      <c r="H84" s="142">
        <f>SUM(H66:H83)</f>
        <v>0</v>
      </c>
      <c r="I84" s="125"/>
      <c r="L84" s="127"/>
      <c r="N84" s="120"/>
    </row>
    <row r="85" spans="1:14">
      <c r="A85" s="27" t="s">
        <v>303</v>
      </c>
      <c r="B85" s="27" t="s">
        <v>268</v>
      </c>
      <c r="C85" s="26">
        <f t="shared" si="0"/>
        <v>0</v>
      </c>
      <c r="D85" s="145"/>
      <c r="E85" s="125"/>
      <c r="F85" s="125"/>
      <c r="G85" s="125"/>
      <c r="H85" s="125"/>
      <c r="I85" s="125"/>
      <c r="L85" s="129"/>
      <c r="N85" s="120"/>
    </row>
    <row r="86" spans="1:14" ht="12.75" customHeight="1">
      <c r="A86" s="27" t="s">
        <v>304</v>
      </c>
      <c r="B86" s="27"/>
      <c r="C86" s="28">
        <f>F88</f>
        <v>0</v>
      </c>
      <c r="D86" s="125" t="s">
        <v>305</v>
      </c>
      <c r="E86" s="125"/>
      <c r="F86" s="473"/>
      <c r="G86" s="474"/>
      <c r="H86" s="474"/>
      <c r="I86" s="474"/>
      <c r="J86" s="475"/>
      <c r="L86" s="127"/>
      <c r="N86" s="120"/>
    </row>
    <row r="87" spans="1:14">
      <c r="A87" s="27" t="s">
        <v>306</v>
      </c>
      <c r="B87" s="27"/>
      <c r="C87" s="28">
        <f>F89</f>
        <v>0</v>
      </c>
      <c r="D87" s="125"/>
      <c r="E87" s="125"/>
      <c r="F87" s="125"/>
      <c r="G87" s="125"/>
      <c r="H87" s="125"/>
      <c r="I87" s="125"/>
      <c r="L87" s="129"/>
      <c r="N87" s="120"/>
    </row>
    <row r="88" spans="1:14">
      <c r="A88" s="27" t="s">
        <v>307</v>
      </c>
      <c r="B88" s="27"/>
      <c r="C88" s="28">
        <f>F90</f>
        <v>0</v>
      </c>
      <c r="D88" s="125" t="s">
        <v>308</v>
      </c>
      <c r="E88" s="125"/>
      <c r="F88" s="139">
        <f>'SP8-1'!M36</f>
        <v>0</v>
      </c>
      <c r="G88" s="125"/>
      <c r="H88" s="125"/>
      <c r="I88" s="125"/>
      <c r="L88" s="127"/>
      <c r="N88" s="120"/>
    </row>
    <row r="89" spans="1:14">
      <c r="A89" s="27" t="s">
        <v>309</v>
      </c>
      <c r="B89" s="27" t="s">
        <v>310</v>
      </c>
      <c r="C89" s="28">
        <f>F92</f>
        <v>0</v>
      </c>
      <c r="D89" s="125" t="s">
        <v>311</v>
      </c>
      <c r="E89" s="125"/>
      <c r="F89" s="139">
        <f>('SP8-1'!M38)</f>
        <v>0</v>
      </c>
      <c r="G89" s="125"/>
      <c r="H89" s="125"/>
      <c r="I89" s="125"/>
      <c r="L89" s="127"/>
      <c r="N89" s="120"/>
    </row>
    <row r="90" spans="1:14">
      <c r="A90" s="27" t="s">
        <v>309</v>
      </c>
      <c r="B90" s="27" t="s">
        <v>312</v>
      </c>
      <c r="C90" s="28">
        <f>G92</f>
        <v>0</v>
      </c>
      <c r="D90" s="125" t="s">
        <v>313</v>
      </c>
      <c r="E90" s="125"/>
      <c r="F90" s="139">
        <v>0</v>
      </c>
      <c r="G90" s="125"/>
      <c r="H90" s="125"/>
      <c r="I90" s="125"/>
      <c r="L90" s="127"/>
      <c r="N90" s="120"/>
    </row>
    <row r="91" spans="1:14" ht="25.5">
      <c r="A91" s="146" t="s">
        <v>314</v>
      </c>
      <c r="B91" s="27"/>
      <c r="C91" s="26">
        <f>I51</f>
        <v>0</v>
      </c>
      <c r="D91" s="125"/>
      <c r="E91" s="125"/>
      <c r="F91" s="125"/>
      <c r="G91" s="125"/>
      <c r="H91" s="125"/>
      <c r="I91" s="125"/>
      <c r="L91" s="129"/>
      <c r="N91" s="120"/>
    </row>
    <row r="92" spans="1:14">
      <c r="A92" s="27" t="s">
        <v>315</v>
      </c>
      <c r="B92" s="27"/>
      <c r="C92" s="26">
        <f>I52</f>
        <v>0</v>
      </c>
      <c r="D92" s="125" t="s">
        <v>316</v>
      </c>
      <c r="E92" s="125"/>
      <c r="F92" s="139">
        <v>0</v>
      </c>
      <c r="G92" s="139">
        <v>0</v>
      </c>
      <c r="H92" s="125"/>
      <c r="I92" s="125"/>
      <c r="L92" s="127"/>
      <c r="N92" s="120"/>
    </row>
    <row r="93" spans="1:14">
      <c r="A93" s="27" t="s">
        <v>317</v>
      </c>
      <c r="B93" s="27"/>
      <c r="C93" s="26">
        <f>I53</f>
        <v>0</v>
      </c>
      <c r="N93" s="120"/>
    </row>
    <row r="94" spans="1:14">
      <c r="A94" s="27" t="s">
        <v>267</v>
      </c>
      <c r="B94" s="27" t="s">
        <v>318</v>
      </c>
      <c r="C94" s="26">
        <f>H66</f>
        <v>0</v>
      </c>
      <c r="N94" s="120"/>
    </row>
    <row r="95" spans="1:14">
      <c r="A95" s="27" t="s">
        <v>270</v>
      </c>
      <c r="B95" s="27" t="s">
        <v>318</v>
      </c>
      <c r="C95" s="26">
        <f t="shared" ref="C95:C112" si="1">H67</f>
        <v>0</v>
      </c>
      <c r="N95" s="120"/>
    </row>
    <row r="96" spans="1:14">
      <c r="A96" s="27" t="s">
        <v>271</v>
      </c>
      <c r="B96" s="27" t="s">
        <v>318</v>
      </c>
      <c r="C96" s="26">
        <f t="shared" si="1"/>
        <v>0</v>
      </c>
      <c r="N96" s="120"/>
    </row>
    <row r="97" spans="1:14">
      <c r="A97" s="27" t="s">
        <v>273</v>
      </c>
      <c r="B97" s="27" t="s">
        <v>318</v>
      </c>
      <c r="C97" s="26">
        <f t="shared" si="1"/>
        <v>0</v>
      </c>
      <c r="N97" s="120"/>
    </row>
    <row r="98" spans="1:14">
      <c r="A98" s="27" t="s">
        <v>275</v>
      </c>
      <c r="B98" s="27" t="s">
        <v>318</v>
      </c>
      <c r="C98" s="26">
        <f t="shared" si="1"/>
        <v>0</v>
      </c>
      <c r="N98" s="120"/>
    </row>
    <row r="99" spans="1:14" ht="15" hidden="1">
      <c r="A99" s="27" t="s">
        <v>277</v>
      </c>
      <c r="B99" s="27" t="s">
        <v>318</v>
      </c>
      <c r="C99" s="26">
        <f t="shared" si="1"/>
        <v>0</v>
      </c>
      <c r="D99" s="116" t="s">
        <v>319</v>
      </c>
      <c r="N99" s="120"/>
    </row>
    <row r="100" spans="1:14" hidden="1">
      <c r="A100" s="27" t="s">
        <v>279</v>
      </c>
      <c r="B100" s="27" t="s">
        <v>318</v>
      </c>
      <c r="C100" s="26">
        <f t="shared" si="1"/>
        <v>0</v>
      </c>
      <c r="D100" s="117" t="s">
        <v>320</v>
      </c>
      <c r="N100" s="120"/>
    </row>
    <row r="101" spans="1:14" hidden="1">
      <c r="A101" s="27" t="s">
        <v>281</v>
      </c>
      <c r="B101" s="27" t="s">
        <v>318</v>
      </c>
      <c r="C101" s="26">
        <f t="shared" si="1"/>
        <v>0</v>
      </c>
      <c r="D101" s="117" t="s">
        <v>321</v>
      </c>
      <c r="N101" s="120"/>
    </row>
    <row r="102" spans="1:14" hidden="1">
      <c r="A102" s="27" t="s">
        <v>283</v>
      </c>
      <c r="B102" s="27" t="s">
        <v>318</v>
      </c>
      <c r="C102" s="26">
        <f t="shared" si="1"/>
        <v>0</v>
      </c>
      <c r="D102" s="117" t="s">
        <v>322</v>
      </c>
      <c r="N102" s="120"/>
    </row>
    <row r="103" spans="1:14" hidden="1">
      <c r="A103" s="27" t="s">
        <v>285</v>
      </c>
      <c r="B103" s="27" t="s">
        <v>318</v>
      </c>
      <c r="C103" s="26">
        <f t="shared" si="1"/>
        <v>0</v>
      </c>
      <c r="D103" s="117" t="s">
        <v>323</v>
      </c>
      <c r="N103" s="120"/>
    </row>
    <row r="104" spans="1:14" hidden="1">
      <c r="A104" s="27" t="s">
        <v>287</v>
      </c>
      <c r="B104" s="27" t="s">
        <v>318</v>
      </c>
      <c r="C104" s="26">
        <f t="shared" si="1"/>
        <v>0</v>
      </c>
      <c r="D104" s="117" t="s">
        <v>324</v>
      </c>
      <c r="N104" s="120"/>
    </row>
    <row r="105" spans="1:14">
      <c r="A105" s="27" t="s">
        <v>289</v>
      </c>
      <c r="B105" s="27" t="s">
        <v>318</v>
      </c>
      <c r="C105" s="26">
        <f t="shared" si="1"/>
        <v>0</v>
      </c>
      <c r="N105" s="120"/>
    </row>
    <row r="106" spans="1:14">
      <c r="A106" s="27" t="s">
        <v>291</v>
      </c>
      <c r="B106" s="27" t="s">
        <v>318</v>
      </c>
      <c r="C106" s="26">
        <f t="shared" si="1"/>
        <v>0</v>
      </c>
      <c r="N106" s="120"/>
    </row>
    <row r="107" spans="1:14">
      <c r="A107" s="27" t="s">
        <v>293</v>
      </c>
      <c r="B107" s="27" t="s">
        <v>318</v>
      </c>
      <c r="C107" s="26">
        <f t="shared" si="1"/>
        <v>0</v>
      </c>
      <c r="N107" s="120"/>
    </row>
    <row r="108" spans="1:14">
      <c r="A108" s="27" t="s">
        <v>295</v>
      </c>
      <c r="B108" s="27" t="s">
        <v>318</v>
      </c>
      <c r="C108" s="26">
        <f t="shared" si="1"/>
        <v>0</v>
      </c>
      <c r="N108" s="120"/>
    </row>
    <row r="109" spans="1:14">
      <c r="A109" s="27" t="s">
        <v>297</v>
      </c>
      <c r="B109" s="27" t="s">
        <v>318</v>
      </c>
      <c r="C109" s="26">
        <f t="shared" si="1"/>
        <v>0</v>
      </c>
      <c r="N109" s="120"/>
    </row>
    <row r="110" spans="1:14">
      <c r="A110" s="27" t="s">
        <v>299</v>
      </c>
      <c r="B110" s="27" t="s">
        <v>318</v>
      </c>
      <c r="C110" s="26">
        <f t="shared" si="1"/>
        <v>0</v>
      </c>
      <c r="N110" s="120"/>
    </row>
    <row r="111" spans="1:14">
      <c r="A111" s="27" t="s">
        <v>301</v>
      </c>
      <c r="B111" s="27" t="s">
        <v>318</v>
      </c>
      <c r="C111" s="26">
        <f t="shared" si="1"/>
        <v>0</v>
      </c>
      <c r="N111" s="120"/>
    </row>
    <row r="112" spans="1:14">
      <c r="A112" s="27" t="s">
        <v>303</v>
      </c>
      <c r="B112" s="27" t="s">
        <v>318</v>
      </c>
      <c r="C112" s="26">
        <f t="shared" si="1"/>
        <v>0</v>
      </c>
      <c r="N112" s="120"/>
    </row>
    <row r="113" spans="14:14">
      <c r="N113" s="120"/>
    </row>
    <row r="114" spans="14:14">
      <c r="N114" s="120"/>
    </row>
    <row r="115" spans="14:14">
      <c r="N115" s="120"/>
    </row>
    <row r="116" spans="14:14">
      <c r="N116" s="120"/>
    </row>
    <row r="117" spans="14:14">
      <c r="N117" s="120"/>
    </row>
    <row r="118" spans="14:14">
      <c r="N118" s="120"/>
    </row>
    <row r="119" spans="14:14">
      <c r="N119" s="120"/>
    </row>
    <row r="120" spans="14:14">
      <c r="N120" s="120"/>
    </row>
    <row r="121" spans="14:14">
      <c r="N121" s="120"/>
    </row>
    <row r="122" spans="14:14">
      <c r="N122" s="120"/>
    </row>
    <row r="123" spans="14:14">
      <c r="N123" s="120"/>
    </row>
    <row r="124" spans="14:14">
      <c r="N124" s="120"/>
    </row>
    <row r="125" spans="14:14">
      <c r="N125" s="120"/>
    </row>
    <row r="126" spans="14:14">
      <c r="N126" s="120"/>
    </row>
    <row r="127" spans="14:14">
      <c r="N127" s="120"/>
    </row>
    <row r="128" spans="14:14">
      <c r="N128" s="120"/>
    </row>
    <row r="129" spans="14:14">
      <c r="N129" s="120"/>
    </row>
    <row r="130" spans="14:14">
      <c r="N130" s="120"/>
    </row>
    <row r="131" spans="14:14">
      <c r="N131" s="120"/>
    </row>
    <row r="132" spans="14:14">
      <c r="N132" s="120"/>
    </row>
    <row r="133" spans="14:14">
      <c r="N133" s="120"/>
    </row>
    <row r="134" spans="14:14">
      <c r="N134" s="120"/>
    </row>
    <row r="135" spans="14:14">
      <c r="N135" s="120"/>
    </row>
    <row r="136" spans="14:14">
      <c r="N136" s="120"/>
    </row>
    <row r="137" spans="14:14">
      <c r="N137" s="120"/>
    </row>
    <row r="138" spans="14:14">
      <c r="N138" s="120"/>
    </row>
    <row r="139" spans="14:14">
      <c r="N139" s="120"/>
    </row>
    <row r="140" spans="14:14">
      <c r="N140" s="120"/>
    </row>
    <row r="141" spans="14:14">
      <c r="N141" s="120"/>
    </row>
    <row r="142" spans="14:14">
      <c r="N142" s="120"/>
    </row>
    <row r="143" spans="14:14">
      <c r="N143" s="120"/>
    </row>
    <row r="144" spans="14:14">
      <c r="N144" s="120"/>
    </row>
    <row r="145" spans="14:14">
      <c r="N145" s="120"/>
    </row>
    <row r="146" spans="14:14">
      <c r="N146" s="120"/>
    </row>
    <row r="147" spans="14:14">
      <c r="N147" s="120"/>
    </row>
    <row r="148" spans="14:14">
      <c r="N148" s="120"/>
    </row>
    <row r="149" spans="14:14">
      <c r="N149" s="120"/>
    </row>
    <row r="150" spans="14:14">
      <c r="N150" s="120"/>
    </row>
    <row r="151" spans="14:14">
      <c r="N151" s="120"/>
    </row>
    <row r="152" spans="14:14">
      <c r="N152" s="120"/>
    </row>
    <row r="153" spans="14:14">
      <c r="N153" s="120"/>
    </row>
    <row r="154" spans="14:14">
      <c r="N154" s="120"/>
    </row>
    <row r="155" spans="14:14">
      <c r="N155" s="120"/>
    </row>
    <row r="156" spans="14:14">
      <c r="N156" s="120"/>
    </row>
    <row r="157" spans="14:14">
      <c r="N157" s="120"/>
    </row>
    <row r="158" spans="14:14">
      <c r="N158" s="120"/>
    </row>
    <row r="159" spans="14:14">
      <c r="N159" s="120"/>
    </row>
    <row r="160" spans="14:14">
      <c r="N160" s="120"/>
    </row>
    <row r="161" spans="14:14">
      <c r="N161" s="120"/>
    </row>
    <row r="162" spans="14:14">
      <c r="N162" s="120"/>
    </row>
    <row r="163" spans="14:14">
      <c r="N163" s="120"/>
    </row>
    <row r="164" spans="14:14">
      <c r="N164" s="120"/>
    </row>
    <row r="165" spans="14:14">
      <c r="N165" s="120"/>
    </row>
    <row r="166" spans="14:14">
      <c r="N166" s="120"/>
    </row>
    <row r="167" spans="14:14">
      <c r="N167" s="120"/>
    </row>
    <row r="168" spans="14:14">
      <c r="N168" s="120"/>
    </row>
    <row r="169" spans="14:14">
      <c r="N169" s="120"/>
    </row>
    <row r="170" spans="14:14">
      <c r="N170" s="120"/>
    </row>
    <row r="171" spans="14:14">
      <c r="N171" s="120"/>
    </row>
    <row r="172" spans="14:14">
      <c r="N172" s="120"/>
    </row>
    <row r="173" spans="14:14">
      <c r="N173" s="120"/>
    </row>
    <row r="174" spans="14:14">
      <c r="N174" s="120"/>
    </row>
    <row r="175" spans="14:14">
      <c r="N175" s="120"/>
    </row>
    <row r="176" spans="14:14">
      <c r="N176" s="120"/>
    </row>
    <row r="177" spans="14:14">
      <c r="N177" s="120"/>
    </row>
    <row r="178" spans="14:14">
      <c r="N178" s="120"/>
    </row>
    <row r="179" spans="14:14">
      <c r="N179" s="120"/>
    </row>
    <row r="180" spans="14:14">
      <c r="N180" s="120"/>
    </row>
    <row r="181" spans="14:14">
      <c r="N181" s="120"/>
    </row>
    <row r="182" spans="14:14">
      <c r="N182" s="120"/>
    </row>
    <row r="183" spans="14:14">
      <c r="N183" s="120"/>
    </row>
    <row r="184" spans="14:14">
      <c r="N184" s="120"/>
    </row>
    <row r="185" spans="14:14">
      <c r="N185" s="120"/>
    </row>
    <row r="186" spans="14:14">
      <c r="N186" s="120"/>
    </row>
    <row r="187" spans="14:14">
      <c r="N187" s="120"/>
    </row>
    <row r="188" spans="14:14">
      <c r="N188" s="120"/>
    </row>
    <row r="189" spans="14:14">
      <c r="N189" s="120"/>
    </row>
    <row r="190" spans="14:14">
      <c r="N190" s="120"/>
    </row>
    <row r="191" spans="14:14">
      <c r="N191" s="120"/>
    </row>
    <row r="192" spans="14:14">
      <c r="N192" s="120"/>
    </row>
    <row r="193" spans="14:14">
      <c r="N193" s="120"/>
    </row>
    <row r="194" spans="14:14">
      <c r="N194" s="120"/>
    </row>
    <row r="195" spans="14:14">
      <c r="N195" s="120"/>
    </row>
    <row r="196" spans="14:14">
      <c r="N196" s="120"/>
    </row>
    <row r="197" spans="14:14">
      <c r="N197" s="120"/>
    </row>
    <row r="198" spans="14:14">
      <c r="N198" s="120"/>
    </row>
    <row r="199" spans="14:14">
      <c r="N199" s="120"/>
    </row>
    <row r="200" spans="14:14">
      <c r="N200" s="120"/>
    </row>
    <row r="201" spans="14:14">
      <c r="N201" s="120"/>
    </row>
    <row r="202" spans="14:14">
      <c r="N202" s="120"/>
    </row>
    <row r="203" spans="14:14">
      <c r="N203" s="120"/>
    </row>
    <row r="204" spans="14:14">
      <c r="N204" s="120"/>
    </row>
    <row r="205" spans="14:14">
      <c r="N205" s="120"/>
    </row>
    <row r="206" spans="14:14">
      <c r="N206" s="120"/>
    </row>
    <row r="207" spans="14:14">
      <c r="N207" s="120"/>
    </row>
    <row r="208" spans="14:14">
      <c r="N208" s="120"/>
    </row>
    <row r="209" spans="14:14">
      <c r="N209" s="120"/>
    </row>
    <row r="210" spans="14:14">
      <c r="N210" s="120"/>
    </row>
    <row r="211" spans="14:14">
      <c r="N211" s="120"/>
    </row>
    <row r="212" spans="14:14">
      <c r="N212" s="120"/>
    </row>
    <row r="213" spans="14:14">
      <c r="N213" s="120"/>
    </row>
    <row r="214" spans="14:14">
      <c r="N214" s="120"/>
    </row>
    <row r="215" spans="14:14">
      <c r="N215" s="120"/>
    </row>
    <row r="216" spans="14:14">
      <c r="N216" s="120"/>
    </row>
    <row r="217" spans="14:14">
      <c r="N217" s="120"/>
    </row>
    <row r="218" spans="14:14">
      <c r="N218" s="120"/>
    </row>
    <row r="219" spans="14:14">
      <c r="N219" s="120"/>
    </row>
    <row r="220" spans="14:14">
      <c r="N220" s="120"/>
    </row>
    <row r="221" spans="14:14">
      <c r="N221" s="120"/>
    </row>
    <row r="222" spans="14:14">
      <c r="N222" s="120"/>
    </row>
    <row r="223" spans="14:14">
      <c r="N223" s="120"/>
    </row>
    <row r="224" spans="14:14">
      <c r="N224" s="120"/>
    </row>
    <row r="225" spans="14:14">
      <c r="N225" s="120"/>
    </row>
    <row r="226" spans="14:14">
      <c r="N226" s="120"/>
    </row>
    <row r="227" spans="14:14">
      <c r="N227" s="120"/>
    </row>
    <row r="228" spans="14:14">
      <c r="N228" s="120"/>
    </row>
    <row r="229" spans="14:14">
      <c r="N229" s="120"/>
    </row>
    <row r="230" spans="14:14">
      <c r="N230" s="120"/>
    </row>
    <row r="231" spans="14:14">
      <c r="N231" s="120"/>
    </row>
    <row r="232" spans="14:14">
      <c r="N232" s="120"/>
    </row>
    <row r="233" spans="14:14">
      <c r="N233" s="120"/>
    </row>
    <row r="234" spans="14:14">
      <c r="N234" s="120"/>
    </row>
    <row r="235" spans="14:14">
      <c r="N235" s="120"/>
    </row>
    <row r="236" spans="14:14">
      <c r="N236" s="120"/>
    </row>
    <row r="237" spans="14:14">
      <c r="N237" s="120"/>
    </row>
    <row r="238" spans="14:14">
      <c r="N238" s="120"/>
    </row>
    <row r="239" spans="14:14">
      <c r="N239" s="120"/>
    </row>
    <row r="240" spans="14:14">
      <c r="N240" s="120"/>
    </row>
    <row r="241" spans="14:14">
      <c r="N241" s="120"/>
    </row>
    <row r="242" spans="14:14">
      <c r="N242" s="120"/>
    </row>
    <row r="243" spans="14:14">
      <c r="N243" s="120"/>
    </row>
    <row r="244" spans="14:14">
      <c r="N244" s="120"/>
    </row>
    <row r="245" spans="14:14">
      <c r="N245" s="120"/>
    </row>
    <row r="246" spans="14:14">
      <c r="N246" s="120"/>
    </row>
    <row r="247" spans="14:14">
      <c r="N247" s="120"/>
    </row>
    <row r="248" spans="14:14">
      <c r="N248" s="120"/>
    </row>
    <row r="249" spans="14:14">
      <c r="N249" s="120"/>
    </row>
    <row r="250" spans="14:14">
      <c r="N250" s="120"/>
    </row>
    <row r="251" spans="14:14">
      <c r="N251" s="120"/>
    </row>
    <row r="252" spans="14:14">
      <c r="N252" s="120"/>
    </row>
    <row r="253" spans="14:14">
      <c r="N253" s="120"/>
    </row>
    <row r="254" spans="14:14">
      <c r="N254" s="120"/>
    </row>
    <row r="255" spans="14:14">
      <c r="N255" s="120"/>
    </row>
    <row r="256" spans="14:14">
      <c r="N256" s="120"/>
    </row>
    <row r="257" spans="14:14">
      <c r="N257" s="120"/>
    </row>
    <row r="258" spans="14:14">
      <c r="N258" s="120"/>
    </row>
    <row r="259" spans="14:14">
      <c r="N259" s="120"/>
    </row>
    <row r="260" spans="14:14">
      <c r="N260" s="120"/>
    </row>
    <row r="261" spans="14:14">
      <c r="N261" s="120"/>
    </row>
    <row r="262" spans="14:14">
      <c r="N262" s="120"/>
    </row>
    <row r="263" spans="14:14">
      <c r="N263" s="120"/>
    </row>
    <row r="264" spans="14:14">
      <c r="N264" s="120"/>
    </row>
    <row r="265" spans="14:14">
      <c r="N265" s="120"/>
    </row>
    <row r="266" spans="14:14">
      <c r="N266" s="120"/>
    </row>
    <row r="267" spans="14:14">
      <c r="N267" s="120"/>
    </row>
    <row r="268" spans="14:14">
      <c r="N268" s="120"/>
    </row>
    <row r="269" spans="14:14">
      <c r="N269" s="120"/>
    </row>
    <row r="270" spans="14:14">
      <c r="N270" s="120"/>
    </row>
    <row r="271" spans="14:14">
      <c r="N271" s="120"/>
    </row>
    <row r="272" spans="14:14">
      <c r="N272" s="120"/>
    </row>
    <row r="273" spans="14:14">
      <c r="N273" s="120"/>
    </row>
    <row r="274" spans="14:14">
      <c r="N274" s="120"/>
    </row>
    <row r="275" spans="14:14">
      <c r="N275" s="120"/>
    </row>
    <row r="276" spans="14:14">
      <c r="N276" s="120"/>
    </row>
    <row r="277" spans="14:14">
      <c r="N277" s="120"/>
    </row>
    <row r="278" spans="14:14">
      <c r="N278" s="120"/>
    </row>
    <row r="279" spans="14:14">
      <c r="N279" s="120"/>
    </row>
    <row r="280" spans="14:14">
      <c r="N280" s="120"/>
    </row>
    <row r="281" spans="14:14">
      <c r="N281" s="120"/>
    </row>
    <row r="282" spans="14:14">
      <c r="N282" s="120"/>
    </row>
    <row r="283" spans="14:14">
      <c r="N283" s="120"/>
    </row>
    <row r="284" spans="14:14">
      <c r="N284" s="120"/>
    </row>
    <row r="285" spans="14:14">
      <c r="N285" s="120"/>
    </row>
    <row r="286" spans="14:14">
      <c r="N286" s="120"/>
    </row>
    <row r="287" spans="14:14">
      <c r="N287" s="120"/>
    </row>
    <row r="288" spans="14:14">
      <c r="N288" s="120"/>
    </row>
    <row r="289" spans="14:14">
      <c r="N289" s="120"/>
    </row>
    <row r="290" spans="14:14">
      <c r="N290" s="120"/>
    </row>
    <row r="291" spans="14:14">
      <c r="N291" s="120"/>
    </row>
    <row r="292" spans="14:14">
      <c r="N292" s="120"/>
    </row>
    <row r="293" spans="14:14">
      <c r="N293" s="120"/>
    </row>
    <row r="294" spans="14:14">
      <c r="N294" s="120"/>
    </row>
    <row r="295" spans="14:14">
      <c r="N295" s="120"/>
    </row>
    <row r="296" spans="14:14">
      <c r="N296" s="120"/>
    </row>
    <row r="297" spans="14:14">
      <c r="N297" s="120"/>
    </row>
    <row r="298" spans="14:14">
      <c r="N298" s="120"/>
    </row>
    <row r="299" spans="14:14">
      <c r="N299" s="120"/>
    </row>
    <row r="300" spans="14:14">
      <c r="N300" s="120"/>
    </row>
    <row r="301" spans="14:14">
      <c r="N301" s="120"/>
    </row>
    <row r="302" spans="14:14">
      <c r="N302" s="120"/>
    </row>
    <row r="303" spans="14:14">
      <c r="N303" s="120"/>
    </row>
    <row r="304" spans="14:14">
      <c r="N304" s="120"/>
    </row>
    <row r="305" spans="14:14">
      <c r="N305" s="120"/>
    </row>
    <row r="306" spans="14:14">
      <c r="N306" s="120"/>
    </row>
    <row r="307" spans="14:14">
      <c r="N307" s="120"/>
    </row>
    <row r="308" spans="14:14">
      <c r="N308" s="120"/>
    </row>
    <row r="309" spans="14:14">
      <c r="N309" s="120"/>
    </row>
    <row r="310" spans="14:14">
      <c r="N310" s="120"/>
    </row>
    <row r="311" spans="14:14">
      <c r="N311" s="120"/>
    </row>
    <row r="312" spans="14:14">
      <c r="N312" s="120"/>
    </row>
    <row r="313" spans="14:14">
      <c r="N313" s="120"/>
    </row>
    <row r="314" spans="14:14">
      <c r="N314" s="120"/>
    </row>
    <row r="315" spans="14:14">
      <c r="N315" s="120"/>
    </row>
    <row r="316" spans="14:14">
      <c r="N316" s="120"/>
    </row>
    <row r="317" spans="14:14">
      <c r="N317" s="120"/>
    </row>
    <row r="318" spans="14:14">
      <c r="N318" s="120"/>
    </row>
    <row r="319" spans="14:14">
      <c r="N319" s="120"/>
    </row>
    <row r="320" spans="14:14">
      <c r="N320" s="120"/>
    </row>
    <row r="321" spans="14:14">
      <c r="N321" s="120"/>
    </row>
    <row r="322" spans="14:14">
      <c r="N322" s="120"/>
    </row>
    <row r="323" spans="14:14">
      <c r="N323" s="120"/>
    </row>
    <row r="324" spans="14:14">
      <c r="N324" s="120"/>
    </row>
    <row r="325" spans="14:14">
      <c r="N325" s="120"/>
    </row>
    <row r="326" spans="14:14">
      <c r="N326" s="120"/>
    </row>
    <row r="327" spans="14:14">
      <c r="N327" s="120"/>
    </row>
    <row r="328" spans="14:14">
      <c r="N328" s="120"/>
    </row>
    <row r="329" spans="14:14">
      <c r="N329" s="120"/>
    </row>
    <row r="330" spans="14:14">
      <c r="N330" s="120"/>
    </row>
    <row r="331" spans="14:14">
      <c r="N331" s="120"/>
    </row>
    <row r="332" spans="14:14">
      <c r="N332" s="120"/>
    </row>
    <row r="333" spans="14:14">
      <c r="N333" s="120"/>
    </row>
    <row r="334" spans="14:14">
      <c r="N334" s="120"/>
    </row>
    <row r="335" spans="14:14">
      <c r="N335" s="120"/>
    </row>
    <row r="336" spans="14:14">
      <c r="N336" s="120"/>
    </row>
    <row r="337" spans="14:14">
      <c r="N337" s="120"/>
    </row>
    <row r="338" spans="14:14">
      <c r="N338" s="120"/>
    </row>
    <row r="339" spans="14:14">
      <c r="N339" s="120"/>
    </row>
    <row r="340" spans="14:14">
      <c r="N340" s="120"/>
    </row>
    <row r="341" spans="14:14">
      <c r="N341" s="120"/>
    </row>
    <row r="342" spans="14:14">
      <c r="N342" s="120"/>
    </row>
    <row r="343" spans="14:14">
      <c r="N343" s="120"/>
    </row>
    <row r="344" spans="14:14">
      <c r="N344" s="120"/>
    </row>
    <row r="345" spans="14:14">
      <c r="N345" s="120"/>
    </row>
    <row r="346" spans="14:14">
      <c r="N346" s="120"/>
    </row>
    <row r="347" spans="14:14">
      <c r="N347" s="120"/>
    </row>
    <row r="348" spans="14:14">
      <c r="N348" s="120"/>
    </row>
    <row r="349" spans="14:14">
      <c r="N349" s="120"/>
    </row>
    <row r="350" spans="14:14">
      <c r="N350" s="120"/>
    </row>
    <row r="351" spans="14:14">
      <c r="N351" s="120"/>
    </row>
    <row r="352" spans="14:14">
      <c r="N352" s="120"/>
    </row>
    <row r="353" spans="14:14">
      <c r="N353" s="120"/>
    </row>
    <row r="354" spans="14:14">
      <c r="N354" s="120"/>
    </row>
    <row r="355" spans="14:14">
      <c r="N355" s="120"/>
    </row>
    <row r="356" spans="14:14">
      <c r="N356" s="120"/>
    </row>
    <row r="357" spans="14:14">
      <c r="N357" s="120"/>
    </row>
    <row r="358" spans="14:14">
      <c r="N358" s="120"/>
    </row>
    <row r="359" spans="14:14">
      <c r="N359" s="120"/>
    </row>
    <row r="360" spans="14:14">
      <c r="N360" s="120"/>
    </row>
    <row r="361" spans="14:14">
      <c r="N361" s="120"/>
    </row>
    <row r="362" spans="14:14">
      <c r="N362" s="120"/>
    </row>
    <row r="363" spans="14:14">
      <c r="N363" s="120"/>
    </row>
    <row r="364" spans="14:14">
      <c r="N364" s="120"/>
    </row>
    <row r="365" spans="14:14">
      <c r="N365" s="120"/>
    </row>
  </sheetData>
  <sheetProtection selectLockedCells="1"/>
  <mergeCells count="11">
    <mergeCell ref="F16:J16"/>
    <mergeCell ref="F17:J17"/>
    <mergeCell ref="F18:J18"/>
    <mergeCell ref="F19:J19"/>
    <mergeCell ref="F86:J86"/>
    <mergeCell ref="F15:J15"/>
    <mergeCell ref="F3:H3"/>
    <mergeCell ref="F4:H4"/>
    <mergeCell ref="F6:H6"/>
    <mergeCell ref="F7:H7"/>
    <mergeCell ref="F14:J14"/>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F586C47E-E92F-4486-B4EB-097C14FF26E8}">
      <formula1>$D$100:$D$104</formula1>
    </dataValidation>
  </dataValidations>
  <pageMargins left="1.1811023622047245" right="0.78740157480314965" top="0.78740157480314965" bottom="0.78740157480314965" header="0.51181102362204722" footer="0.51181102362204722"/>
  <pageSetup paperSize="9" scale="62" orientation="portrait" r:id="rId1"/>
  <headerFooter scaleWithDoc="0" alignWithMargins="0">
    <oddHeader>&amp;L&amp;"-,Regular"&amp;8&amp;F&amp;R&amp;"-,Regular"&amp;8&amp;A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668D2D-0303-4137-93FB-49B050C0F879}">
  <sheetPr>
    <tabColor theme="0"/>
  </sheetPr>
  <dimension ref="A1:WWE57"/>
  <sheetViews>
    <sheetView workbookViewId="0">
      <selection activeCell="C11" sqref="C11:H11"/>
    </sheetView>
  </sheetViews>
  <sheetFormatPr defaultColWidth="0" defaultRowHeight="12.75" zeroHeight="1"/>
  <cols>
    <col min="1" max="2" width="7.625" style="159" customWidth="1"/>
    <col min="3" max="3" width="37.25" style="159" customWidth="1"/>
    <col min="4" max="15" width="7.625" style="159" customWidth="1"/>
    <col min="16" max="16" width="13.375" style="159" customWidth="1"/>
    <col min="17" max="17" width="7.625" style="159" customWidth="1"/>
    <col min="18" max="18" width="7.75" style="147" customWidth="1"/>
    <col min="19" max="23" width="7.75" style="147" hidden="1"/>
    <col min="24" max="258" width="7.625" style="159" hidden="1"/>
    <col min="259" max="259" width="37.25" style="159" hidden="1"/>
    <col min="260" max="273" width="7.625" style="159" hidden="1"/>
    <col min="274" max="279" width="7.75" style="159" hidden="1"/>
    <col min="280" max="514" width="7.625" style="159" hidden="1"/>
    <col min="515" max="515" width="37.25" style="159" hidden="1"/>
    <col min="516" max="529" width="7.625" style="159" hidden="1"/>
    <col min="530" max="535" width="7.75" style="159" hidden="1"/>
    <col min="536" max="770" width="7.625" style="159" hidden="1"/>
    <col min="771" max="771" width="37.25" style="159" hidden="1"/>
    <col min="772" max="785" width="7.625" style="159" hidden="1"/>
    <col min="786" max="791" width="7.75" style="159" hidden="1"/>
    <col min="792" max="1026" width="7.625" style="159" hidden="1"/>
    <col min="1027" max="1027" width="37.25" style="159" hidden="1"/>
    <col min="1028" max="1041" width="7.625" style="159" hidden="1"/>
    <col min="1042" max="1047" width="7.75" style="159" hidden="1"/>
    <col min="1048" max="1282" width="7.625" style="159" hidden="1"/>
    <col min="1283" max="1283" width="37.25" style="159" hidden="1"/>
    <col min="1284" max="1297" width="7.625" style="159" hidden="1"/>
    <col min="1298" max="1303" width="7.75" style="159" hidden="1"/>
    <col min="1304" max="1538" width="7.625" style="159" hidden="1"/>
    <col min="1539" max="1539" width="37.25" style="159" hidden="1"/>
    <col min="1540" max="1553" width="7.625" style="159" hidden="1"/>
    <col min="1554" max="1559" width="7.75" style="159" hidden="1"/>
    <col min="1560" max="1794" width="7.625" style="159" hidden="1"/>
    <col min="1795" max="1795" width="37.25" style="159" hidden="1"/>
    <col min="1796" max="1809" width="7.625" style="159" hidden="1"/>
    <col min="1810" max="1815" width="7.75" style="159" hidden="1"/>
    <col min="1816" max="2050" width="7.625" style="159" hidden="1"/>
    <col min="2051" max="2051" width="37.25" style="159" hidden="1"/>
    <col min="2052" max="2065" width="7.625" style="159" hidden="1"/>
    <col min="2066" max="2071" width="7.75" style="159" hidden="1"/>
    <col min="2072" max="2306" width="7.625" style="159" hidden="1"/>
    <col min="2307" max="2307" width="37.25" style="159" hidden="1"/>
    <col min="2308" max="2321" width="7.625" style="159" hidden="1"/>
    <col min="2322" max="2327" width="7.75" style="159" hidden="1"/>
    <col min="2328" max="2562" width="7.625" style="159" hidden="1"/>
    <col min="2563" max="2563" width="37.25" style="159" hidden="1"/>
    <col min="2564" max="2577" width="7.625" style="159" hidden="1"/>
    <col min="2578" max="2583" width="7.75" style="159" hidden="1"/>
    <col min="2584" max="2818" width="7.625" style="159" hidden="1"/>
    <col min="2819" max="2819" width="37.25" style="159" hidden="1"/>
    <col min="2820" max="2833" width="7.625" style="159" hidden="1"/>
    <col min="2834" max="2839" width="7.75" style="159" hidden="1"/>
    <col min="2840" max="3074" width="7.625" style="159" hidden="1"/>
    <col min="3075" max="3075" width="37.25" style="159" hidden="1"/>
    <col min="3076" max="3089" width="7.625" style="159" hidden="1"/>
    <col min="3090" max="3095" width="7.75" style="159" hidden="1"/>
    <col min="3096" max="3330" width="7.625" style="159" hidden="1"/>
    <col min="3331" max="3331" width="37.25" style="159" hidden="1"/>
    <col min="3332" max="3345" width="7.625" style="159" hidden="1"/>
    <col min="3346" max="3351" width="7.75" style="159" hidden="1"/>
    <col min="3352" max="3586" width="7.625" style="159" hidden="1"/>
    <col min="3587" max="3587" width="37.25" style="159" hidden="1"/>
    <col min="3588" max="3601" width="7.625" style="159" hidden="1"/>
    <col min="3602" max="3607" width="7.75" style="159" hidden="1"/>
    <col min="3608" max="3842" width="7.625" style="159" hidden="1"/>
    <col min="3843" max="3843" width="37.25" style="159" hidden="1"/>
    <col min="3844" max="3857" width="7.625" style="159" hidden="1"/>
    <col min="3858" max="3863" width="7.75" style="159" hidden="1"/>
    <col min="3864" max="4098" width="7.625" style="159" hidden="1"/>
    <col min="4099" max="4099" width="37.25" style="159" hidden="1"/>
    <col min="4100" max="4113" width="7.625" style="159" hidden="1"/>
    <col min="4114" max="4119" width="7.75" style="159" hidden="1"/>
    <col min="4120" max="4354" width="7.625" style="159" hidden="1"/>
    <col min="4355" max="4355" width="37.25" style="159" hidden="1"/>
    <col min="4356" max="4369" width="7.625" style="159" hidden="1"/>
    <col min="4370" max="4375" width="7.75" style="159" hidden="1"/>
    <col min="4376" max="4610" width="7.625" style="159" hidden="1"/>
    <col min="4611" max="4611" width="37.25" style="159" hidden="1"/>
    <col min="4612" max="4625" width="7.625" style="159" hidden="1"/>
    <col min="4626" max="4631" width="7.75" style="159" hidden="1"/>
    <col min="4632" max="4866" width="7.625" style="159" hidden="1"/>
    <col min="4867" max="4867" width="37.25" style="159" hidden="1"/>
    <col min="4868" max="4881" width="7.625" style="159" hidden="1"/>
    <col min="4882" max="4887" width="7.75" style="159" hidden="1"/>
    <col min="4888" max="5122" width="7.625" style="159" hidden="1"/>
    <col min="5123" max="5123" width="37.25" style="159" hidden="1"/>
    <col min="5124" max="5137" width="7.625" style="159" hidden="1"/>
    <col min="5138" max="5143" width="7.75" style="159" hidden="1"/>
    <col min="5144" max="5378" width="7.625" style="159" hidden="1"/>
    <col min="5379" max="5379" width="37.25" style="159" hidden="1"/>
    <col min="5380" max="5393" width="7.625" style="159" hidden="1"/>
    <col min="5394" max="5399" width="7.75" style="159" hidden="1"/>
    <col min="5400" max="5634" width="7.625" style="159" hidden="1"/>
    <col min="5635" max="5635" width="37.25" style="159" hidden="1"/>
    <col min="5636" max="5649" width="7.625" style="159" hidden="1"/>
    <col min="5650" max="5655" width="7.75" style="159" hidden="1"/>
    <col min="5656" max="5890" width="7.625" style="159" hidden="1"/>
    <col min="5891" max="5891" width="37.25" style="159" hidden="1"/>
    <col min="5892" max="5905" width="7.625" style="159" hidden="1"/>
    <col min="5906" max="5911" width="7.75" style="159" hidden="1"/>
    <col min="5912" max="6146" width="7.625" style="159" hidden="1"/>
    <col min="6147" max="6147" width="37.25" style="159" hidden="1"/>
    <col min="6148" max="6161" width="7.625" style="159" hidden="1"/>
    <col min="6162" max="6167" width="7.75" style="159" hidden="1"/>
    <col min="6168" max="6402" width="7.625" style="159" hidden="1"/>
    <col min="6403" max="6403" width="37.25" style="159" hidden="1"/>
    <col min="6404" max="6417" width="7.625" style="159" hidden="1"/>
    <col min="6418" max="6423" width="7.75" style="159" hidden="1"/>
    <col min="6424" max="6658" width="7.625" style="159" hidden="1"/>
    <col min="6659" max="6659" width="37.25" style="159" hidden="1"/>
    <col min="6660" max="6673" width="7.625" style="159" hidden="1"/>
    <col min="6674" max="6679" width="7.75" style="159" hidden="1"/>
    <col min="6680" max="6914" width="7.625" style="159" hidden="1"/>
    <col min="6915" max="6915" width="37.25" style="159" hidden="1"/>
    <col min="6916" max="6929" width="7.625" style="159" hidden="1"/>
    <col min="6930" max="6935" width="7.75" style="159" hidden="1"/>
    <col min="6936" max="7170" width="7.625" style="159" hidden="1"/>
    <col min="7171" max="7171" width="37.25" style="159" hidden="1"/>
    <col min="7172" max="7185" width="7.625" style="159" hidden="1"/>
    <col min="7186" max="7191" width="7.75" style="159" hidden="1"/>
    <col min="7192" max="7426" width="7.625" style="159" hidden="1"/>
    <col min="7427" max="7427" width="37.25" style="159" hidden="1"/>
    <col min="7428" max="7441" width="7.625" style="159" hidden="1"/>
    <col min="7442" max="7447" width="7.75" style="159" hidden="1"/>
    <col min="7448" max="7682" width="7.625" style="159" hidden="1"/>
    <col min="7683" max="7683" width="37.25" style="159" hidden="1"/>
    <col min="7684" max="7697" width="7.625" style="159" hidden="1"/>
    <col min="7698" max="7703" width="7.75" style="159" hidden="1"/>
    <col min="7704" max="7938" width="7.625" style="159" hidden="1"/>
    <col min="7939" max="7939" width="37.25" style="159" hidden="1"/>
    <col min="7940" max="7953" width="7.625" style="159" hidden="1"/>
    <col min="7954" max="7959" width="7.75" style="159" hidden="1"/>
    <col min="7960" max="8194" width="7.625" style="159" hidden="1"/>
    <col min="8195" max="8195" width="37.25" style="159" hidden="1"/>
    <col min="8196" max="8209" width="7.625" style="159" hidden="1"/>
    <col min="8210" max="8215" width="7.75" style="159" hidden="1"/>
    <col min="8216" max="8450" width="7.625" style="159" hidden="1"/>
    <col min="8451" max="8451" width="37.25" style="159" hidden="1"/>
    <col min="8452" max="8465" width="7.625" style="159" hidden="1"/>
    <col min="8466" max="8471" width="7.75" style="159" hidden="1"/>
    <col min="8472" max="8706" width="7.625" style="159" hidden="1"/>
    <col min="8707" max="8707" width="37.25" style="159" hidden="1"/>
    <col min="8708" max="8721" width="7.625" style="159" hidden="1"/>
    <col min="8722" max="8727" width="7.75" style="159" hidden="1"/>
    <col min="8728" max="8962" width="7.625" style="159" hidden="1"/>
    <col min="8963" max="8963" width="37.25" style="159" hidden="1"/>
    <col min="8964" max="8977" width="7.625" style="159" hidden="1"/>
    <col min="8978" max="8983" width="7.75" style="159" hidden="1"/>
    <col min="8984" max="9218" width="7.625" style="159" hidden="1"/>
    <col min="9219" max="9219" width="37.25" style="159" hidden="1"/>
    <col min="9220" max="9233" width="7.625" style="159" hidden="1"/>
    <col min="9234" max="9239" width="7.75" style="159" hidden="1"/>
    <col min="9240" max="9474" width="7.625" style="159" hidden="1"/>
    <col min="9475" max="9475" width="37.25" style="159" hidden="1"/>
    <col min="9476" max="9489" width="7.625" style="159" hidden="1"/>
    <col min="9490" max="9495" width="7.75" style="159" hidden="1"/>
    <col min="9496" max="9730" width="7.625" style="159" hidden="1"/>
    <col min="9731" max="9731" width="37.25" style="159" hidden="1"/>
    <col min="9732" max="9745" width="7.625" style="159" hidden="1"/>
    <col min="9746" max="9751" width="7.75" style="159" hidden="1"/>
    <col min="9752" max="9986" width="7.625" style="159" hidden="1"/>
    <col min="9987" max="9987" width="37.25" style="159" hidden="1"/>
    <col min="9988" max="10001" width="7.625" style="159" hidden="1"/>
    <col min="10002" max="10007" width="7.75" style="159" hidden="1"/>
    <col min="10008" max="10242" width="7.625" style="159" hidden="1"/>
    <col min="10243" max="10243" width="37.25" style="159" hidden="1"/>
    <col min="10244" max="10257" width="7.625" style="159" hidden="1"/>
    <col min="10258" max="10263" width="7.75" style="159" hidden="1"/>
    <col min="10264" max="10498" width="7.625" style="159" hidden="1"/>
    <col min="10499" max="10499" width="37.25" style="159" hidden="1"/>
    <col min="10500" max="10513" width="7.625" style="159" hidden="1"/>
    <col min="10514" max="10519" width="7.75" style="159" hidden="1"/>
    <col min="10520" max="10754" width="7.625" style="159" hidden="1"/>
    <col min="10755" max="10755" width="37.25" style="159" hidden="1"/>
    <col min="10756" max="10769" width="7.625" style="159" hidden="1"/>
    <col min="10770" max="10775" width="7.75" style="159" hidden="1"/>
    <col min="10776" max="11010" width="7.625" style="159" hidden="1"/>
    <col min="11011" max="11011" width="37.25" style="159" hidden="1"/>
    <col min="11012" max="11025" width="7.625" style="159" hidden="1"/>
    <col min="11026" max="11031" width="7.75" style="159" hidden="1"/>
    <col min="11032" max="11266" width="7.625" style="159" hidden="1"/>
    <col min="11267" max="11267" width="37.25" style="159" hidden="1"/>
    <col min="11268" max="11281" width="7.625" style="159" hidden="1"/>
    <col min="11282" max="11287" width="7.75" style="159" hidden="1"/>
    <col min="11288" max="11522" width="7.625" style="159" hidden="1"/>
    <col min="11523" max="11523" width="37.25" style="159" hidden="1"/>
    <col min="11524" max="11537" width="7.625" style="159" hidden="1"/>
    <col min="11538" max="11543" width="7.75" style="159" hidden="1"/>
    <col min="11544" max="11778" width="7.625" style="159" hidden="1"/>
    <col min="11779" max="11779" width="37.25" style="159" hidden="1"/>
    <col min="11780" max="11793" width="7.625" style="159" hidden="1"/>
    <col min="11794" max="11799" width="7.75" style="159" hidden="1"/>
    <col min="11800" max="12034" width="7.625" style="159" hidden="1"/>
    <col min="12035" max="12035" width="37.25" style="159" hidden="1"/>
    <col min="12036" max="12049" width="7.625" style="159" hidden="1"/>
    <col min="12050" max="12055" width="7.75" style="159" hidden="1"/>
    <col min="12056" max="12290" width="7.625" style="159" hidden="1"/>
    <col min="12291" max="12291" width="37.25" style="159" hidden="1"/>
    <col min="12292" max="12305" width="7.625" style="159" hidden="1"/>
    <col min="12306" max="12311" width="7.75" style="159" hidden="1"/>
    <col min="12312" max="12546" width="7.625" style="159" hidden="1"/>
    <col min="12547" max="12547" width="37.25" style="159" hidden="1"/>
    <col min="12548" max="12561" width="7.625" style="159" hidden="1"/>
    <col min="12562" max="12567" width="7.75" style="159" hidden="1"/>
    <col min="12568" max="12802" width="7.625" style="159" hidden="1"/>
    <col min="12803" max="12803" width="37.25" style="159" hidden="1"/>
    <col min="12804" max="12817" width="7.625" style="159" hidden="1"/>
    <col min="12818" max="12823" width="7.75" style="159" hidden="1"/>
    <col min="12824" max="13058" width="7.625" style="159" hidden="1"/>
    <col min="13059" max="13059" width="37.25" style="159" hidden="1"/>
    <col min="13060" max="13073" width="7.625" style="159" hidden="1"/>
    <col min="13074" max="13079" width="7.75" style="159" hidden="1"/>
    <col min="13080" max="13314" width="7.625" style="159" hidden="1"/>
    <col min="13315" max="13315" width="37.25" style="159" hidden="1"/>
    <col min="13316" max="13329" width="7.625" style="159" hidden="1"/>
    <col min="13330" max="13335" width="7.75" style="159" hidden="1"/>
    <col min="13336" max="13570" width="7.625" style="159" hidden="1"/>
    <col min="13571" max="13571" width="37.25" style="159" hidden="1"/>
    <col min="13572" max="13585" width="7.625" style="159" hidden="1"/>
    <col min="13586" max="13591" width="7.75" style="159" hidden="1"/>
    <col min="13592" max="13826" width="7.625" style="159" hidden="1"/>
    <col min="13827" max="13827" width="37.25" style="159" hidden="1"/>
    <col min="13828" max="13841" width="7.625" style="159" hidden="1"/>
    <col min="13842" max="13847" width="7.75" style="159" hidden="1"/>
    <col min="13848" max="14082" width="7.625" style="159" hidden="1"/>
    <col min="14083" max="14083" width="37.25" style="159" hidden="1"/>
    <col min="14084" max="14097" width="7.625" style="159" hidden="1"/>
    <col min="14098" max="14103" width="7.75" style="159" hidden="1"/>
    <col min="14104" max="14338" width="7.625" style="159" hidden="1"/>
    <col min="14339" max="14339" width="37.25" style="159" hidden="1"/>
    <col min="14340" max="14353" width="7.625" style="159" hidden="1"/>
    <col min="14354" max="14359" width="7.75" style="159" hidden="1"/>
    <col min="14360" max="14594" width="7.625" style="159" hidden="1"/>
    <col min="14595" max="14595" width="37.25" style="159" hidden="1"/>
    <col min="14596" max="14609" width="7.625" style="159" hidden="1"/>
    <col min="14610" max="14615" width="7.75" style="159" hidden="1"/>
    <col min="14616" max="14850" width="7.625" style="159" hidden="1"/>
    <col min="14851" max="14851" width="37.25" style="159" hidden="1"/>
    <col min="14852" max="14865" width="7.625" style="159" hidden="1"/>
    <col min="14866" max="14871" width="7.75" style="159" hidden="1"/>
    <col min="14872" max="15106" width="7.625" style="159" hidden="1"/>
    <col min="15107" max="15107" width="37.25" style="159" hidden="1"/>
    <col min="15108" max="15121" width="7.625" style="159" hidden="1"/>
    <col min="15122" max="15127" width="7.75" style="159" hidden="1"/>
    <col min="15128" max="15362" width="7.625" style="159" hidden="1"/>
    <col min="15363" max="15363" width="37.25" style="159" hidden="1"/>
    <col min="15364" max="15377" width="7.625" style="159" hidden="1"/>
    <col min="15378" max="15383" width="7.75" style="159" hidden="1"/>
    <col min="15384" max="15618" width="7.625" style="159" hidden="1"/>
    <col min="15619" max="15619" width="37.25" style="159" hidden="1"/>
    <col min="15620" max="15633" width="7.625" style="159" hidden="1"/>
    <col min="15634" max="15639" width="7.75" style="159" hidden="1"/>
    <col min="15640" max="15874" width="7.625" style="159" hidden="1"/>
    <col min="15875" max="15875" width="37.25" style="159" hidden="1"/>
    <col min="15876" max="15889" width="7.625" style="159" hidden="1"/>
    <col min="15890" max="15895" width="7.75" style="159" hidden="1"/>
    <col min="15896" max="16130" width="7.625" style="159" hidden="1"/>
    <col min="16131" max="16131" width="37.25" style="159" hidden="1"/>
    <col min="16132" max="16145" width="7.625" style="159" hidden="1"/>
    <col min="16146" max="16151" width="7.75" style="159" hidden="1"/>
    <col min="16152" max="16384" width="7.625" style="159" hidden="1"/>
  </cols>
  <sheetData>
    <row r="1" spans="1:17" ht="13.5" thickBot="1">
      <c r="A1" s="53"/>
      <c r="B1" s="53"/>
      <c r="C1" s="53"/>
      <c r="D1" s="53"/>
      <c r="E1" s="53"/>
      <c r="F1" s="53"/>
      <c r="G1" s="53"/>
      <c r="H1" s="53"/>
      <c r="I1" s="53"/>
      <c r="J1" s="53"/>
      <c r="K1" s="53"/>
      <c r="L1" s="53"/>
      <c r="M1" s="53"/>
      <c r="N1" s="53"/>
      <c r="O1" s="53"/>
      <c r="P1" s="53"/>
      <c r="Q1" s="147"/>
    </row>
    <row r="2" spans="1:17" ht="15.75" thickBot="1">
      <c r="A2" s="53"/>
      <c r="B2" s="54"/>
      <c r="C2" s="55" t="s">
        <v>333</v>
      </c>
      <c r="D2" s="56"/>
      <c r="E2" s="56"/>
      <c r="F2" s="56"/>
      <c r="G2" s="56"/>
      <c r="H2" s="148" t="s">
        <v>768</v>
      </c>
      <c r="I2" s="56"/>
      <c r="J2" s="56"/>
      <c r="K2" s="56"/>
      <c r="L2" s="56"/>
      <c r="M2" s="56"/>
      <c r="N2" s="56"/>
      <c r="O2" s="56"/>
      <c r="P2" s="56"/>
      <c r="Q2" s="149"/>
    </row>
    <row r="3" spans="1:17">
      <c r="A3" s="53"/>
      <c r="B3" s="53"/>
      <c r="C3" s="53"/>
      <c r="D3" s="53"/>
      <c r="E3" s="53"/>
      <c r="F3" s="53"/>
      <c r="G3" s="53"/>
      <c r="H3" s="53"/>
      <c r="I3" s="53"/>
      <c r="J3" s="53"/>
      <c r="K3" s="53"/>
      <c r="L3" s="53"/>
      <c r="M3" s="53"/>
      <c r="N3" s="53"/>
      <c r="O3" s="53"/>
      <c r="P3" s="53"/>
      <c r="Q3" s="147"/>
    </row>
    <row r="4" spans="1:17">
      <c r="A4" s="53"/>
      <c r="B4" s="53"/>
      <c r="C4" s="57" t="s">
        <v>334</v>
      </c>
      <c r="D4" s="58"/>
      <c r="E4" s="58"/>
      <c r="F4" s="58"/>
      <c r="G4" s="58"/>
      <c r="H4" s="58"/>
      <c r="I4" s="58"/>
      <c r="J4" s="58"/>
      <c r="K4" s="58"/>
      <c r="L4" s="58"/>
      <c r="M4" s="58"/>
      <c r="N4" s="58"/>
      <c r="O4" s="58"/>
      <c r="P4" s="58"/>
      <c r="Q4" s="147"/>
    </row>
    <row r="5" spans="1:17">
      <c r="A5" s="53"/>
      <c r="B5" s="53"/>
      <c r="C5" s="150" t="s">
        <v>335</v>
      </c>
      <c r="D5" s="59"/>
      <c r="E5" s="60"/>
      <c r="F5" s="60"/>
      <c r="G5" s="60"/>
      <c r="H5" s="60"/>
      <c r="I5" s="60"/>
      <c r="J5" s="60"/>
      <c r="K5" s="60"/>
      <c r="L5" s="60"/>
      <c r="M5" s="60"/>
      <c r="N5" s="60"/>
      <c r="O5" s="60"/>
      <c r="P5" s="53"/>
      <c r="Q5" s="147"/>
    </row>
    <row r="6" spans="1:17">
      <c r="A6" s="53"/>
      <c r="B6" s="53"/>
      <c r="C6" s="61" t="s">
        <v>336</v>
      </c>
      <c r="D6" s="62"/>
      <c r="E6" s="63"/>
      <c r="F6" s="63"/>
      <c r="G6" s="63"/>
      <c r="H6" s="63"/>
      <c r="I6" s="63"/>
      <c r="J6" s="64"/>
      <c r="K6" s="64"/>
      <c r="L6" s="64"/>
      <c r="M6" s="64"/>
      <c r="N6" s="64"/>
      <c r="O6" s="60"/>
      <c r="P6" s="53"/>
      <c r="Q6" s="147"/>
    </row>
    <row r="7" spans="1:17" s="147" customFormat="1">
      <c r="A7" s="53"/>
      <c r="B7" s="53"/>
      <c r="C7" s="61" t="s">
        <v>337</v>
      </c>
      <c r="D7" s="65"/>
      <c r="E7" s="66"/>
      <c r="F7" s="66"/>
      <c r="G7" s="66"/>
      <c r="H7" s="66"/>
      <c r="I7" s="66"/>
      <c r="J7" s="67"/>
      <c r="K7" s="67"/>
      <c r="L7" s="67"/>
      <c r="M7" s="67"/>
      <c r="N7" s="67"/>
      <c r="O7" s="60"/>
      <c r="P7" s="53"/>
    </row>
    <row r="8" spans="1:17" s="147" customFormat="1">
      <c r="A8" s="53"/>
      <c r="B8" s="53"/>
      <c r="C8" s="61" t="s">
        <v>338</v>
      </c>
      <c r="D8" s="68"/>
      <c r="E8" s="66"/>
      <c r="F8" s="66"/>
      <c r="G8" s="66"/>
      <c r="H8" s="66"/>
      <c r="I8" s="66"/>
      <c r="J8" s="67"/>
      <c r="K8" s="67"/>
      <c r="L8" s="67"/>
      <c r="M8" s="67"/>
      <c r="N8" s="67"/>
      <c r="O8" s="60"/>
      <c r="P8" s="53"/>
    </row>
    <row r="9" spans="1:17" s="147" customFormat="1">
      <c r="A9" s="53"/>
      <c r="B9" s="53"/>
      <c r="C9" s="61" t="s">
        <v>339</v>
      </c>
      <c r="D9" s="68"/>
      <c r="E9" s="66"/>
      <c r="F9" s="66"/>
      <c r="G9" s="66"/>
      <c r="H9" s="66"/>
      <c r="I9" s="66"/>
      <c r="J9" s="67"/>
      <c r="K9" s="67"/>
      <c r="L9" s="67"/>
      <c r="M9" s="67"/>
      <c r="N9" s="67"/>
      <c r="O9" s="60"/>
      <c r="P9" s="53"/>
    </row>
    <row r="10" spans="1:17" s="147" customFormat="1">
      <c r="A10" s="53"/>
      <c r="B10" s="53"/>
      <c r="C10" s="151" t="s">
        <v>340</v>
      </c>
      <c r="D10" s="151"/>
      <c r="E10" s="66"/>
      <c r="F10" s="66"/>
      <c r="G10" s="66"/>
      <c r="H10" s="66"/>
      <c r="I10" s="66"/>
      <c r="J10" s="67"/>
      <c r="K10" s="67"/>
      <c r="L10" s="67"/>
      <c r="M10" s="67"/>
      <c r="N10" s="67"/>
      <c r="O10" s="60"/>
      <c r="P10" s="53"/>
    </row>
    <row r="11" spans="1:17" s="147" customFormat="1">
      <c r="A11" s="53"/>
      <c r="B11" s="53"/>
      <c r="C11" s="477" t="s">
        <v>341</v>
      </c>
      <c r="D11" s="477"/>
      <c r="E11" s="477"/>
      <c r="F11" s="477"/>
      <c r="G11" s="477"/>
      <c r="H11" s="477"/>
      <c r="I11" s="66"/>
      <c r="J11" s="67"/>
      <c r="K11" s="67"/>
      <c r="L11" s="67"/>
      <c r="M11" s="67"/>
      <c r="N11" s="67"/>
      <c r="O11" s="60"/>
      <c r="P11" s="53"/>
    </row>
    <row r="12" spans="1:17" s="147" customFormat="1">
      <c r="A12" s="53"/>
      <c r="B12" s="53"/>
      <c r="C12" s="151"/>
      <c r="D12" s="151"/>
      <c r="E12" s="66"/>
      <c r="F12" s="66"/>
      <c r="G12" s="66"/>
      <c r="H12" s="66"/>
      <c r="I12" s="66"/>
      <c r="J12" s="67"/>
      <c r="K12" s="67"/>
      <c r="L12" s="67"/>
      <c r="M12" s="67"/>
      <c r="N12" s="67"/>
      <c r="O12" s="60"/>
      <c r="P12" s="53"/>
    </row>
    <row r="13" spans="1:17" s="147" customFormat="1">
      <c r="A13" s="53"/>
      <c r="B13" s="53"/>
      <c r="C13" s="53"/>
      <c r="D13" s="53"/>
      <c r="E13" s="70"/>
      <c r="F13" s="70"/>
      <c r="G13" s="70"/>
      <c r="H13" s="70"/>
      <c r="I13" s="70"/>
      <c r="J13" s="69"/>
      <c r="K13" s="69"/>
      <c r="L13" s="69"/>
      <c r="M13" s="69"/>
      <c r="N13" s="53"/>
      <c r="O13" s="53"/>
      <c r="P13" s="53"/>
    </row>
    <row r="14" spans="1:17" s="147" customFormat="1" ht="13.5" thickBot="1">
      <c r="A14" s="53"/>
      <c r="B14" s="53"/>
      <c r="C14" s="152" t="s">
        <v>342</v>
      </c>
      <c r="D14" s="53"/>
      <c r="E14" s="71"/>
      <c r="F14" s="71"/>
      <c r="G14" s="71"/>
      <c r="H14" s="71"/>
      <c r="I14" s="71"/>
      <c r="J14" s="72"/>
      <c r="K14" s="72"/>
      <c r="L14" s="72"/>
      <c r="M14" s="72"/>
      <c r="N14" s="53"/>
      <c r="O14" s="53"/>
      <c r="P14" s="53"/>
    </row>
    <row r="15" spans="1:17" s="147" customFormat="1" ht="14.25" thickTop="1" thickBot="1">
      <c r="A15" s="68"/>
      <c r="B15" s="68"/>
      <c r="C15" s="61" t="s">
        <v>343</v>
      </c>
      <c r="D15" s="66"/>
      <c r="E15" s="73"/>
      <c r="F15" s="53"/>
      <c r="G15" s="53"/>
      <c r="J15" s="74"/>
      <c r="K15" s="74"/>
      <c r="N15" s="53"/>
      <c r="P15" s="478"/>
      <c r="Q15" s="479"/>
    </row>
    <row r="16" spans="1:17" s="147" customFormat="1" ht="13.5" thickTop="1">
      <c r="A16" s="53"/>
      <c r="B16" s="53"/>
      <c r="C16" s="61" t="s">
        <v>344</v>
      </c>
      <c r="D16" s="53"/>
      <c r="E16" s="53"/>
      <c r="F16" s="68"/>
      <c r="G16" s="68"/>
      <c r="J16" s="68"/>
      <c r="K16" s="68"/>
      <c r="N16" s="68"/>
      <c r="P16" s="153"/>
      <c r="Q16" s="154"/>
    </row>
    <row r="17" spans="1:17" s="147" customFormat="1">
      <c r="A17" s="53"/>
      <c r="B17" s="53"/>
      <c r="C17" s="75" t="s">
        <v>345</v>
      </c>
      <c r="D17" s="71"/>
      <c r="E17" s="53"/>
      <c r="F17" s="53"/>
      <c r="G17" s="53"/>
      <c r="J17" s="53"/>
      <c r="K17" s="53"/>
      <c r="N17" s="53"/>
      <c r="P17" s="113"/>
      <c r="Q17" s="114"/>
    </row>
    <row r="18" spans="1:17" s="147" customFormat="1">
      <c r="A18" s="53"/>
      <c r="B18" s="53"/>
      <c r="C18" s="76" t="s">
        <v>346</v>
      </c>
      <c r="D18" s="71"/>
      <c r="E18" s="53"/>
      <c r="F18" s="53"/>
      <c r="G18" s="53"/>
      <c r="H18" s="53"/>
      <c r="I18" s="53"/>
      <c r="J18" s="53"/>
      <c r="K18" s="53"/>
      <c r="L18" s="53"/>
      <c r="M18" s="53"/>
      <c r="N18" s="53"/>
      <c r="O18" s="53"/>
      <c r="P18" s="155"/>
      <c r="Q18" s="156"/>
    </row>
    <row r="19" spans="1:17" s="147" customFormat="1">
      <c r="A19" s="53"/>
      <c r="B19" s="53"/>
      <c r="C19" s="53"/>
      <c r="D19" s="73"/>
      <c r="E19" s="53"/>
      <c r="F19" s="53"/>
      <c r="G19" s="53"/>
      <c r="H19" s="53"/>
      <c r="I19" s="53"/>
      <c r="J19" s="53"/>
      <c r="K19" s="53"/>
      <c r="L19" s="53"/>
      <c r="M19" s="53"/>
      <c r="N19" s="53"/>
      <c r="O19" s="53"/>
      <c r="P19" s="53"/>
    </row>
    <row r="20" spans="1:17" s="147" customFormat="1">
      <c r="A20" s="53"/>
      <c r="B20" s="53"/>
      <c r="C20" s="77" t="s">
        <v>347</v>
      </c>
      <c r="D20" s="78"/>
      <c r="E20" s="79"/>
      <c r="F20" s="79"/>
      <c r="G20" s="79"/>
      <c r="H20" s="79"/>
      <c r="I20" s="79"/>
      <c r="J20" s="79"/>
      <c r="K20" s="79"/>
      <c r="L20" s="79"/>
      <c r="M20" s="79"/>
      <c r="N20" s="79"/>
      <c r="O20" s="79"/>
      <c r="P20" s="79"/>
      <c r="Q20" s="79"/>
    </row>
    <row r="21" spans="1:17" s="147" customFormat="1">
      <c r="A21" s="53"/>
      <c r="B21" s="53"/>
      <c r="C21" s="80"/>
      <c r="D21" s="81" t="s">
        <v>348</v>
      </c>
      <c r="E21" s="53"/>
      <c r="F21" s="53"/>
      <c r="G21" s="53"/>
      <c r="H21" s="53"/>
      <c r="I21" s="53"/>
      <c r="J21" s="53"/>
      <c r="K21" s="53"/>
      <c r="L21" s="53"/>
      <c r="M21" s="53"/>
      <c r="N21" s="53"/>
      <c r="O21" s="53"/>
      <c r="P21" s="53"/>
    </row>
    <row r="22" spans="1:17" s="147" customFormat="1">
      <c r="A22" s="53"/>
      <c r="B22" s="53"/>
      <c r="C22" s="53"/>
      <c r="D22" s="53"/>
      <c r="E22" s="53"/>
      <c r="F22" s="53"/>
      <c r="G22" s="53"/>
      <c r="H22" s="53"/>
      <c r="I22" s="53"/>
      <c r="J22" s="53"/>
      <c r="K22" s="53"/>
      <c r="L22" s="53"/>
      <c r="M22" s="53"/>
      <c r="N22" s="53"/>
      <c r="O22" s="53"/>
      <c r="P22" s="53"/>
    </row>
    <row r="23" spans="1:17" s="147" customFormat="1">
      <c r="A23" s="53"/>
      <c r="B23" s="53"/>
      <c r="C23" s="53" t="s">
        <v>723</v>
      </c>
      <c r="D23" s="68" t="s">
        <v>349</v>
      </c>
      <c r="E23" s="68"/>
      <c r="F23" s="68"/>
      <c r="G23" s="68"/>
      <c r="H23" s="68"/>
      <c r="I23" s="68"/>
      <c r="J23" s="68"/>
      <c r="K23" s="68"/>
      <c r="L23" s="68"/>
      <c r="M23" s="68"/>
      <c r="N23" s="68"/>
      <c r="O23" s="68"/>
      <c r="P23" s="53"/>
    </row>
    <row r="24" spans="1:17" s="147" customFormat="1">
      <c r="A24" s="53"/>
      <c r="B24" s="53"/>
      <c r="C24" s="53"/>
      <c r="D24" s="68" t="s">
        <v>350</v>
      </c>
      <c r="E24" s="68"/>
      <c r="F24" s="68"/>
      <c r="G24" s="68"/>
      <c r="H24" s="68"/>
      <c r="I24" s="68"/>
      <c r="J24" s="68"/>
      <c r="K24" s="68"/>
      <c r="L24" s="68"/>
      <c r="M24" s="68"/>
      <c r="N24" s="68"/>
      <c r="O24" s="68"/>
      <c r="P24" s="53"/>
    </row>
    <row r="25" spans="1:17" s="147" customFormat="1">
      <c r="A25" s="53"/>
      <c r="B25" s="53"/>
      <c r="C25" s="53" t="s">
        <v>724</v>
      </c>
      <c r="D25" s="68" t="s">
        <v>351</v>
      </c>
      <c r="E25" s="68"/>
      <c r="F25" s="68"/>
      <c r="G25" s="68"/>
      <c r="H25" s="68"/>
      <c r="I25" s="68"/>
      <c r="J25" s="68"/>
      <c r="K25" s="68"/>
      <c r="L25" s="68"/>
      <c r="M25" s="68"/>
      <c r="N25" s="68"/>
      <c r="O25" s="68"/>
      <c r="P25" s="53"/>
    </row>
    <row r="26" spans="1:17" s="147" customFormat="1">
      <c r="A26" s="53"/>
      <c r="B26" s="53"/>
      <c r="C26" s="53"/>
      <c r="D26" s="68"/>
      <c r="E26" s="68"/>
      <c r="F26" s="68"/>
      <c r="G26" s="68"/>
      <c r="H26" s="68"/>
      <c r="I26" s="68"/>
      <c r="J26" s="68"/>
      <c r="K26" s="68"/>
      <c r="L26" s="68"/>
      <c r="M26" s="68"/>
      <c r="N26" s="68"/>
      <c r="O26" s="68"/>
      <c r="P26" s="53"/>
    </row>
    <row r="27" spans="1:17" s="147" customFormat="1">
      <c r="A27" s="53"/>
      <c r="B27" s="53"/>
      <c r="C27" s="53" t="s">
        <v>725</v>
      </c>
      <c r="D27" s="476" t="s">
        <v>352</v>
      </c>
      <c r="E27" s="476"/>
      <c r="F27" s="476"/>
      <c r="G27" s="476"/>
      <c r="H27" s="476"/>
      <c r="I27" s="476"/>
      <c r="J27" s="476"/>
      <c r="K27" s="476"/>
      <c r="L27" s="476"/>
      <c r="M27" s="476"/>
      <c r="N27" s="476"/>
      <c r="O27" s="476"/>
      <c r="P27" s="476"/>
    </row>
    <row r="28" spans="1:17" s="147" customFormat="1">
      <c r="A28" s="53"/>
      <c r="B28" s="53"/>
      <c r="C28" s="53"/>
      <c r="D28" s="53"/>
      <c r="E28" s="53"/>
      <c r="F28" s="53"/>
      <c r="G28" s="53"/>
      <c r="H28" s="53"/>
      <c r="I28" s="53"/>
      <c r="J28" s="53"/>
      <c r="K28" s="53"/>
      <c r="L28" s="53"/>
      <c r="M28" s="53"/>
      <c r="N28" s="53"/>
      <c r="O28" s="53"/>
      <c r="P28" s="53"/>
    </row>
    <row r="29" spans="1:17" s="147" customFormat="1">
      <c r="A29" s="53"/>
      <c r="B29" s="53"/>
      <c r="C29" s="53" t="s">
        <v>726</v>
      </c>
      <c r="D29" s="476" t="s">
        <v>353</v>
      </c>
      <c r="E29" s="476"/>
      <c r="F29" s="476"/>
      <c r="G29" s="476"/>
      <c r="H29" s="476"/>
      <c r="I29" s="476"/>
      <c r="J29" s="476"/>
      <c r="K29" s="476"/>
      <c r="L29" s="476"/>
      <c r="M29" s="476"/>
      <c r="N29" s="476"/>
      <c r="O29" s="476"/>
      <c r="P29" s="476"/>
    </row>
    <row r="30" spans="1:17" s="147" customFormat="1">
      <c r="A30" s="53"/>
      <c r="B30" s="53"/>
      <c r="C30" s="53"/>
      <c r="D30" s="53"/>
      <c r="E30" s="53"/>
      <c r="F30" s="53"/>
      <c r="G30" s="53"/>
      <c r="H30" s="53"/>
      <c r="I30" s="53"/>
      <c r="J30" s="53"/>
      <c r="K30" s="53"/>
      <c r="L30" s="53"/>
      <c r="M30" s="53"/>
      <c r="N30" s="53"/>
      <c r="O30" s="53"/>
      <c r="P30" s="53"/>
    </row>
    <row r="31" spans="1:17" s="147" customFormat="1">
      <c r="A31" s="53"/>
      <c r="B31" s="53"/>
      <c r="C31" s="53" t="s">
        <v>727</v>
      </c>
      <c r="D31" s="476" t="s">
        <v>354</v>
      </c>
      <c r="E31" s="476"/>
      <c r="F31" s="476"/>
      <c r="G31" s="476"/>
      <c r="H31" s="476"/>
      <c r="I31" s="476"/>
      <c r="J31" s="476"/>
      <c r="K31" s="476"/>
      <c r="L31" s="476"/>
      <c r="M31" s="476"/>
      <c r="N31" s="476"/>
      <c r="O31" s="476"/>
      <c r="P31" s="476"/>
    </row>
    <row r="32" spans="1:17" s="147" customFormat="1">
      <c r="A32" s="53"/>
      <c r="B32" s="53"/>
      <c r="C32" s="53"/>
      <c r="D32" s="115"/>
      <c r="E32" s="115"/>
      <c r="F32" s="115"/>
      <c r="G32" s="115"/>
      <c r="H32" s="115"/>
      <c r="I32" s="115"/>
      <c r="J32" s="115"/>
      <c r="K32" s="115"/>
      <c r="L32" s="115"/>
      <c r="M32" s="115"/>
      <c r="N32" s="115"/>
      <c r="O32" s="115"/>
      <c r="P32" s="115"/>
    </row>
    <row r="33" spans="1:17" s="147" customFormat="1">
      <c r="A33" s="53"/>
      <c r="B33" s="53"/>
      <c r="C33" s="53" t="s">
        <v>728</v>
      </c>
      <c r="D33" s="476" t="s">
        <v>355</v>
      </c>
      <c r="E33" s="476"/>
      <c r="F33" s="476"/>
      <c r="G33" s="476"/>
      <c r="H33" s="476"/>
      <c r="I33" s="476"/>
      <c r="J33" s="476"/>
      <c r="K33" s="476"/>
      <c r="L33" s="476"/>
      <c r="M33" s="476"/>
      <c r="N33" s="476"/>
      <c r="O33" s="476"/>
      <c r="P33" s="476"/>
    </row>
    <row r="34" spans="1:17" s="147" customFormat="1">
      <c r="A34" s="53"/>
      <c r="B34" s="53"/>
      <c r="C34" s="53"/>
      <c r="D34" s="115"/>
      <c r="E34" s="115"/>
      <c r="F34" s="115"/>
      <c r="G34" s="115"/>
      <c r="H34" s="115"/>
      <c r="I34" s="115"/>
      <c r="J34" s="115"/>
      <c r="K34" s="115"/>
      <c r="L34" s="115"/>
      <c r="M34" s="115"/>
      <c r="N34" s="115"/>
      <c r="O34" s="115"/>
      <c r="P34" s="115"/>
    </row>
    <row r="35" spans="1:17" s="147" customFormat="1" ht="13.5" customHeight="1">
      <c r="A35" s="53"/>
      <c r="B35" s="53"/>
      <c r="C35" s="53" t="s">
        <v>729</v>
      </c>
      <c r="D35" s="476" t="s">
        <v>731</v>
      </c>
      <c r="E35" s="476"/>
      <c r="F35" s="476"/>
      <c r="G35" s="476"/>
      <c r="H35" s="476"/>
      <c r="I35" s="476"/>
      <c r="J35" s="476"/>
      <c r="K35" s="476"/>
      <c r="L35" s="476"/>
      <c r="M35" s="476"/>
      <c r="N35" s="476"/>
      <c r="O35" s="476"/>
      <c r="P35" s="476"/>
    </row>
    <row r="36" spans="1:17" s="147" customFormat="1">
      <c r="A36" s="53"/>
      <c r="B36" s="53"/>
      <c r="C36" s="53"/>
      <c r="D36" s="115"/>
      <c r="E36" s="115"/>
      <c r="F36" s="115"/>
      <c r="G36" s="115"/>
      <c r="H36" s="115"/>
      <c r="I36" s="115"/>
      <c r="J36" s="115"/>
      <c r="K36" s="115"/>
      <c r="L36" s="115"/>
      <c r="M36" s="115"/>
      <c r="N36" s="115"/>
      <c r="O36" s="115"/>
      <c r="P36" s="115"/>
    </row>
    <row r="37" spans="1:17" s="147" customFormat="1" ht="12.95" customHeight="1">
      <c r="A37" s="53"/>
      <c r="B37" s="53"/>
      <c r="C37" s="53" t="s">
        <v>730</v>
      </c>
      <c r="D37" s="476" t="s">
        <v>732</v>
      </c>
      <c r="E37" s="476"/>
      <c r="F37" s="476"/>
      <c r="G37" s="476"/>
      <c r="H37" s="476"/>
      <c r="I37" s="476"/>
      <c r="J37" s="476"/>
      <c r="K37" s="476"/>
      <c r="L37" s="476"/>
      <c r="M37" s="476"/>
      <c r="N37" s="476"/>
      <c r="O37" s="476"/>
      <c r="P37" s="476"/>
    </row>
    <row r="38" spans="1:17" s="147" customFormat="1">
      <c r="A38" s="53"/>
      <c r="B38" s="53"/>
      <c r="C38" s="53"/>
      <c r="D38" s="476"/>
      <c r="E38" s="476"/>
      <c r="F38" s="476"/>
      <c r="G38" s="476"/>
      <c r="H38" s="476"/>
      <c r="I38" s="476"/>
      <c r="J38" s="476"/>
      <c r="K38" s="476"/>
      <c r="L38" s="476"/>
      <c r="M38" s="476"/>
      <c r="N38" s="476"/>
      <c r="O38" s="476"/>
      <c r="P38" s="476"/>
    </row>
    <row r="39" spans="1:17" s="147" customFormat="1">
      <c r="A39" s="53"/>
      <c r="B39" s="53"/>
      <c r="C39" s="53"/>
      <c r="D39" s="53"/>
      <c r="E39" s="53"/>
      <c r="F39" s="53"/>
      <c r="G39" s="53"/>
      <c r="H39" s="53"/>
      <c r="I39" s="53"/>
      <c r="J39" s="53"/>
      <c r="K39" s="53"/>
      <c r="L39" s="53"/>
      <c r="M39" s="53"/>
      <c r="N39" s="53"/>
      <c r="O39" s="53"/>
      <c r="P39" s="53"/>
    </row>
    <row r="40" spans="1:17" s="147" customFormat="1">
      <c r="A40" s="53"/>
      <c r="B40" s="53"/>
      <c r="C40" s="53"/>
      <c r="D40" s="53"/>
      <c r="E40" s="53"/>
      <c r="F40" s="53"/>
      <c r="G40" s="53"/>
      <c r="H40" s="53"/>
      <c r="I40" s="53"/>
      <c r="J40" s="53"/>
      <c r="K40" s="53"/>
      <c r="L40" s="53"/>
      <c r="M40" s="53"/>
      <c r="N40" s="53"/>
      <c r="O40" s="53"/>
      <c r="P40" s="53"/>
    </row>
    <row r="41" spans="1:17" s="147" customFormat="1">
      <c r="A41" s="53"/>
      <c r="B41" s="53"/>
      <c r="C41" s="157" t="s">
        <v>356</v>
      </c>
      <c r="D41" s="158"/>
      <c r="E41" s="158"/>
      <c r="F41" s="157" t="s">
        <v>357</v>
      </c>
      <c r="G41" s="157"/>
      <c r="H41" s="157"/>
      <c r="I41" s="157"/>
      <c r="J41" s="157"/>
      <c r="K41" s="157"/>
      <c r="L41" s="157"/>
      <c r="M41" s="157"/>
      <c r="N41" s="157"/>
      <c r="O41" s="157"/>
      <c r="P41" s="157"/>
      <c r="Q41" s="158"/>
    </row>
    <row r="42" spans="1:17" s="147" customFormat="1">
      <c r="A42" s="53"/>
      <c r="B42" s="53"/>
      <c r="C42" s="53"/>
      <c r="F42" s="157" t="s">
        <v>358</v>
      </c>
      <c r="G42" s="157"/>
      <c r="H42" s="157"/>
      <c r="I42" s="157"/>
      <c r="J42" s="157"/>
      <c r="K42" s="157"/>
      <c r="L42" s="157"/>
      <c r="M42" s="157"/>
      <c r="N42" s="157"/>
      <c r="O42" s="157"/>
      <c r="P42" s="157"/>
      <c r="Q42" s="158"/>
    </row>
    <row r="43" spans="1:17" s="147" customFormat="1">
      <c r="A43" s="53"/>
      <c r="B43" s="53"/>
      <c r="C43" s="53"/>
      <c r="F43" s="157" t="s">
        <v>359</v>
      </c>
      <c r="G43" s="157"/>
      <c r="H43" s="157"/>
      <c r="I43" s="157"/>
      <c r="J43" s="157"/>
      <c r="K43" s="157"/>
      <c r="L43" s="157"/>
      <c r="M43" s="157"/>
      <c r="N43" s="157"/>
      <c r="O43" s="157"/>
      <c r="P43" s="157"/>
      <c r="Q43" s="158"/>
    </row>
    <row r="44" spans="1:17" s="147" customFormat="1">
      <c r="A44" s="53"/>
      <c r="B44" s="53"/>
      <c r="C44" s="53"/>
      <c r="F44" s="157" t="s">
        <v>360</v>
      </c>
      <c r="G44" s="157"/>
      <c r="H44" s="157"/>
      <c r="I44" s="157"/>
      <c r="J44" s="157"/>
      <c r="K44" s="157"/>
      <c r="L44" s="157"/>
      <c r="M44" s="157"/>
      <c r="N44" s="157"/>
      <c r="O44" s="157"/>
      <c r="P44" s="157"/>
      <c r="Q44" s="158"/>
    </row>
    <row r="45" spans="1:17" s="147" customFormat="1">
      <c r="A45" s="53"/>
      <c r="B45" s="53"/>
      <c r="C45" s="53"/>
      <c r="D45" s="53"/>
      <c r="E45" s="53"/>
      <c r="F45" s="157" t="s">
        <v>361</v>
      </c>
      <c r="G45" s="157"/>
      <c r="H45" s="157"/>
      <c r="I45" s="157"/>
      <c r="J45" s="157"/>
      <c r="K45" s="157"/>
      <c r="L45" s="157"/>
      <c r="M45" s="157"/>
      <c r="N45" s="157"/>
      <c r="O45" s="157"/>
      <c r="P45" s="157"/>
      <c r="Q45" s="158"/>
    </row>
    <row r="46" spans="1:17" s="147" customFormat="1">
      <c r="A46" s="53"/>
      <c r="B46" s="53"/>
      <c r="C46" s="53"/>
      <c r="D46" s="53"/>
      <c r="E46" s="53"/>
      <c r="F46" s="157" t="s">
        <v>362</v>
      </c>
      <c r="G46" s="157"/>
      <c r="H46" s="157"/>
      <c r="I46" s="157"/>
      <c r="J46" s="157"/>
      <c r="K46" s="157"/>
      <c r="L46" s="157"/>
      <c r="M46" s="157"/>
      <c r="N46" s="157"/>
      <c r="O46" s="157"/>
      <c r="P46" s="157"/>
      <c r="Q46" s="158"/>
    </row>
    <row r="47" spans="1:17" s="147" customFormat="1">
      <c r="A47" s="53"/>
      <c r="B47" s="53"/>
      <c r="C47" s="53"/>
      <c r="D47" s="53"/>
      <c r="E47" s="53"/>
      <c r="F47" s="157" t="s">
        <v>744</v>
      </c>
      <c r="G47" s="157"/>
      <c r="H47" s="157"/>
      <c r="I47" s="157"/>
      <c r="J47" s="157"/>
      <c r="K47" s="157"/>
      <c r="L47" s="157"/>
      <c r="M47" s="157"/>
      <c r="N47" s="157"/>
      <c r="O47" s="157"/>
      <c r="P47" s="157"/>
      <c r="Q47" s="158"/>
    </row>
    <row r="48" spans="1:17" s="147" customFormat="1">
      <c r="A48" s="53"/>
      <c r="B48" s="53"/>
      <c r="C48" s="53"/>
      <c r="D48" s="53"/>
      <c r="E48" s="53"/>
      <c r="F48" s="157" t="s">
        <v>363</v>
      </c>
      <c r="G48" s="157"/>
      <c r="H48" s="157"/>
      <c r="I48" s="157"/>
      <c r="J48" s="157"/>
      <c r="K48" s="157"/>
      <c r="L48" s="157"/>
      <c r="M48" s="157"/>
      <c r="N48" s="157"/>
      <c r="O48" s="157"/>
      <c r="P48" s="157"/>
      <c r="Q48" s="158"/>
    </row>
    <row r="49" spans="1:17" s="147" customFormat="1">
      <c r="A49" s="53"/>
      <c r="B49" s="53"/>
      <c r="C49" s="53"/>
      <c r="D49" s="53"/>
      <c r="E49" s="53"/>
      <c r="F49" s="108"/>
      <c r="G49" s="53"/>
      <c r="H49" s="53"/>
      <c r="I49" s="53"/>
      <c r="J49" s="53"/>
      <c r="K49" s="53"/>
      <c r="L49" s="53"/>
      <c r="M49" s="53"/>
      <c r="N49" s="53"/>
      <c r="O49" s="53"/>
      <c r="P49" s="53"/>
      <c r="Q49" s="159"/>
    </row>
    <row r="50" spans="1:17" s="147" customFormat="1">
      <c r="D50" s="53" t="s">
        <v>364</v>
      </c>
    </row>
    <row r="51" spans="1:17" s="147" customFormat="1">
      <c r="D51" s="82"/>
    </row>
    <row r="52" spans="1:17" s="147" customFormat="1"/>
    <row r="53" spans="1:17" s="147" customFormat="1" hidden="1"/>
    <row r="54" spans="1:17" s="147" customFormat="1" hidden="1"/>
    <row r="55" spans="1:17" s="147" customFormat="1" hidden="1"/>
    <row r="56" spans="1:17" s="147" customFormat="1" hidden="1"/>
    <row r="57" spans="1:17" s="147" customFormat="1" hidden="1"/>
  </sheetData>
  <sheetProtection algorithmName="SHA-512" hashValue="dDltSU2fNeaU8CSsBnvQdUFKdF2uBTLpnqUON+6gDwp7Nax6zcu46vx3PQM3v3tzMHKRO2ecJF2v3TUttRJ6Bw==" saltValue="vyw1sQLGBuUv9+GuF5PnEg==" spinCount="100000" sheet="1" selectLockedCells="1"/>
  <mergeCells count="9">
    <mergeCell ref="D38:P38"/>
    <mergeCell ref="C11:H11"/>
    <mergeCell ref="P15:Q15"/>
    <mergeCell ref="D27:P27"/>
    <mergeCell ref="D29:P29"/>
    <mergeCell ref="D31:P31"/>
    <mergeCell ref="D33:P33"/>
    <mergeCell ref="D35:P35"/>
    <mergeCell ref="D37:P37"/>
  </mergeCells>
  <hyperlinks>
    <hyperlink ref="C11" r:id="rId1" display="for more information please refer to section 3.3 of Economic Evaluation Manual." xr:uid="{0A734F8B-AAD0-4212-A48A-54AC29302AB3}"/>
    <hyperlink ref="C11:D11" r:id="rId2" display="For more information please refer to section 4.1 of Monetised benefits and Costs Manual." xr:uid="{0A2D8D6C-BC86-4E6E-9418-44D6A316377D}"/>
  </hyperlinks>
  <pageMargins left="0.7" right="0.7" top="0.75" bottom="0.75" header="0.3" footer="0.3"/>
  <pageSetup orientation="portrait"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5CEC79-5570-48E8-B810-0700F640CD97}">
  <sheetPr>
    <pageSetUpPr fitToPage="1"/>
  </sheetPr>
  <dimension ref="A1:V86"/>
  <sheetViews>
    <sheetView tabSelected="1" zoomScaleNormal="100" workbookViewId="0">
      <selection activeCell="C6" sqref="C6:N6"/>
    </sheetView>
  </sheetViews>
  <sheetFormatPr defaultColWidth="7.75" defaultRowHeight="10.5"/>
  <cols>
    <col min="1" max="1" width="2.75" style="160" customWidth="1"/>
    <col min="2" max="2" width="9.375" style="161" customWidth="1"/>
    <col min="3" max="3" width="13.5" style="161" customWidth="1"/>
    <col min="4" max="5" width="6.25" style="161" customWidth="1"/>
    <col min="6" max="8" width="5" style="161" customWidth="1"/>
    <col min="9" max="9" width="4.875" style="161" customWidth="1"/>
    <col min="10" max="10" width="5" style="161" customWidth="1"/>
    <col min="11" max="11" width="5.125" style="161" customWidth="1"/>
    <col min="12" max="12" width="3.875" style="161" customWidth="1"/>
    <col min="13" max="13" width="5.5" style="161" customWidth="1"/>
    <col min="14" max="14" width="6" style="161" customWidth="1"/>
    <col min="15" max="15" width="14.125" style="161" customWidth="1"/>
    <col min="16" max="16" width="11.75" style="161" customWidth="1"/>
    <col min="17" max="17" width="4.375" style="161" customWidth="1"/>
    <col min="18" max="255" width="7.75" style="161"/>
    <col min="256" max="256" width="2.75" style="161" customWidth="1"/>
    <col min="257" max="257" width="9.375" style="161" customWidth="1"/>
    <col min="258" max="258" width="8.75" style="161" customWidth="1"/>
    <col min="259" max="260" width="6.25" style="161" customWidth="1"/>
    <col min="261" max="263" width="5" style="161" customWidth="1"/>
    <col min="264" max="264" width="4.5" style="161" customWidth="1"/>
    <col min="265" max="265" width="5" style="161" customWidth="1"/>
    <col min="266" max="266" width="5.125" style="161" customWidth="1"/>
    <col min="267" max="267" width="3.625" style="161" customWidth="1"/>
    <col min="268" max="269" width="5.5" style="161" customWidth="1"/>
    <col min="270" max="270" width="14.125" style="161" customWidth="1"/>
    <col min="271" max="271" width="10.375" style="161" customWidth="1"/>
    <col min="272" max="272" width="11.75" style="161" customWidth="1"/>
    <col min="273" max="273" width="4.375" style="161" customWidth="1"/>
    <col min="274" max="511" width="7.75" style="161"/>
    <col min="512" max="512" width="2.75" style="161" customWidth="1"/>
    <col min="513" max="513" width="9.375" style="161" customWidth="1"/>
    <col min="514" max="514" width="8.75" style="161" customWidth="1"/>
    <col min="515" max="516" width="6.25" style="161" customWidth="1"/>
    <col min="517" max="519" width="5" style="161" customWidth="1"/>
    <col min="520" max="520" width="4.5" style="161" customWidth="1"/>
    <col min="521" max="521" width="5" style="161" customWidth="1"/>
    <col min="522" max="522" width="5.125" style="161" customWidth="1"/>
    <col min="523" max="523" width="3.625" style="161" customWidth="1"/>
    <col min="524" max="525" width="5.5" style="161" customWidth="1"/>
    <col min="526" max="526" width="14.125" style="161" customWidth="1"/>
    <col min="527" max="527" width="10.375" style="161" customWidth="1"/>
    <col min="528" max="528" width="11.75" style="161" customWidth="1"/>
    <col min="529" max="529" width="4.375" style="161" customWidth="1"/>
    <col min="530" max="767" width="7.75" style="161"/>
    <col min="768" max="768" width="2.75" style="161" customWidth="1"/>
    <col min="769" max="769" width="9.375" style="161" customWidth="1"/>
    <col min="770" max="770" width="8.75" style="161" customWidth="1"/>
    <col min="771" max="772" width="6.25" style="161" customWidth="1"/>
    <col min="773" max="775" width="5" style="161" customWidth="1"/>
    <col min="776" max="776" width="4.5" style="161" customWidth="1"/>
    <col min="777" max="777" width="5" style="161" customWidth="1"/>
    <col min="778" max="778" width="5.125" style="161" customWidth="1"/>
    <col min="779" max="779" width="3.625" style="161" customWidth="1"/>
    <col min="780" max="781" width="5.5" style="161" customWidth="1"/>
    <col min="782" max="782" width="14.125" style="161" customWidth="1"/>
    <col min="783" max="783" width="10.375" style="161" customWidth="1"/>
    <col min="784" max="784" width="11.75" style="161" customWidth="1"/>
    <col min="785" max="785" width="4.375" style="161" customWidth="1"/>
    <col min="786" max="1023" width="7.75" style="161"/>
    <col min="1024" max="1024" width="2.75" style="161" customWidth="1"/>
    <col min="1025" max="1025" width="9.375" style="161" customWidth="1"/>
    <col min="1026" max="1026" width="8.75" style="161" customWidth="1"/>
    <col min="1027" max="1028" width="6.25" style="161" customWidth="1"/>
    <col min="1029" max="1031" width="5" style="161" customWidth="1"/>
    <col min="1032" max="1032" width="4.5" style="161" customWidth="1"/>
    <col min="1033" max="1033" width="5" style="161" customWidth="1"/>
    <col min="1034" max="1034" width="5.125" style="161" customWidth="1"/>
    <col min="1035" max="1035" width="3.625" style="161" customWidth="1"/>
    <col min="1036" max="1037" width="5.5" style="161" customWidth="1"/>
    <col min="1038" max="1038" width="14.125" style="161" customWidth="1"/>
    <col min="1039" max="1039" width="10.375" style="161" customWidth="1"/>
    <col min="1040" max="1040" width="11.75" style="161" customWidth="1"/>
    <col min="1041" max="1041" width="4.375" style="161" customWidth="1"/>
    <col min="1042" max="1279" width="7.75" style="161"/>
    <col min="1280" max="1280" width="2.75" style="161" customWidth="1"/>
    <col min="1281" max="1281" width="9.375" style="161" customWidth="1"/>
    <col min="1282" max="1282" width="8.75" style="161" customWidth="1"/>
    <col min="1283" max="1284" width="6.25" style="161" customWidth="1"/>
    <col min="1285" max="1287" width="5" style="161" customWidth="1"/>
    <col min="1288" max="1288" width="4.5" style="161" customWidth="1"/>
    <col min="1289" max="1289" width="5" style="161" customWidth="1"/>
    <col min="1290" max="1290" width="5.125" style="161" customWidth="1"/>
    <col min="1291" max="1291" width="3.625" style="161" customWidth="1"/>
    <col min="1292" max="1293" width="5.5" style="161" customWidth="1"/>
    <col min="1294" max="1294" width="14.125" style="161" customWidth="1"/>
    <col min="1295" max="1295" width="10.375" style="161" customWidth="1"/>
    <col min="1296" max="1296" width="11.75" style="161" customWidth="1"/>
    <col min="1297" max="1297" width="4.375" style="161" customWidth="1"/>
    <col min="1298" max="1535" width="7.75" style="161"/>
    <col min="1536" max="1536" width="2.75" style="161" customWidth="1"/>
    <col min="1537" max="1537" width="9.375" style="161" customWidth="1"/>
    <col min="1538" max="1538" width="8.75" style="161" customWidth="1"/>
    <col min="1539" max="1540" width="6.25" style="161" customWidth="1"/>
    <col min="1541" max="1543" width="5" style="161" customWidth="1"/>
    <col min="1544" max="1544" width="4.5" style="161" customWidth="1"/>
    <col min="1545" max="1545" width="5" style="161" customWidth="1"/>
    <col min="1546" max="1546" width="5.125" style="161" customWidth="1"/>
    <col min="1547" max="1547" width="3.625" style="161" customWidth="1"/>
    <col min="1548" max="1549" width="5.5" style="161" customWidth="1"/>
    <col min="1550" max="1550" width="14.125" style="161" customWidth="1"/>
    <col min="1551" max="1551" width="10.375" style="161" customWidth="1"/>
    <col min="1552" max="1552" width="11.75" style="161" customWidth="1"/>
    <col min="1553" max="1553" width="4.375" style="161" customWidth="1"/>
    <col min="1554" max="1791" width="7.75" style="161"/>
    <col min="1792" max="1792" width="2.75" style="161" customWidth="1"/>
    <col min="1793" max="1793" width="9.375" style="161" customWidth="1"/>
    <col min="1794" max="1794" width="8.75" style="161" customWidth="1"/>
    <col min="1795" max="1796" width="6.25" style="161" customWidth="1"/>
    <col min="1797" max="1799" width="5" style="161" customWidth="1"/>
    <col min="1800" max="1800" width="4.5" style="161" customWidth="1"/>
    <col min="1801" max="1801" width="5" style="161" customWidth="1"/>
    <col min="1802" max="1802" width="5.125" style="161" customWidth="1"/>
    <col min="1803" max="1803" width="3.625" style="161" customWidth="1"/>
    <col min="1804" max="1805" width="5.5" style="161" customWidth="1"/>
    <col min="1806" max="1806" width="14.125" style="161" customWidth="1"/>
    <col min="1807" max="1807" width="10.375" style="161" customWidth="1"/>
    <col min="1808" max="1808" width="11.75" style="161" customWidth="1"/>
    <col min="1809" max="1809" width="4.375" style="161" customWidth="1"/>
    <col min="1810" max="2047" width="7.75" style="161"/>
    <col min="2048" max="2048" width="2.75" style="161" customWidth="1"/>
    <col min="2049" max="2049" width="9.375" style="161" customWidth="1"/>
    <col min="2050" max="2050" width="8.75" style="161" customWidth="1"/>
    <col min="2051" max="2052" width="6.25" style="161" customWidth="1"/>
    <col min="2053" max="2055" width="5" style="161" customWidth="1"/>
    <col min="2056" max="2056" width="4.5" style="161" customWidth="1"/>
    <col min="2057" max="2057" width="5" style="161" customWidth="1"/>
    <col min="2058" max="2058" width="5.125" style="161" customWidth="1"/>
    <col min="2059" max="2059" width="3.625" style="161" customWidth="1"/>
    <col min="2060" max="2061" width="5.5" style="161" customWidth="1"/>
    <col min="2062" max="2062" width="14.125" style="161" customWidth="1"/>
    <col min="2063" max="2063" width="10.375" style="161" customWidth="1"/>
    <col min="2064" max="2064" width="11.75" style="161" customWidth="1"/>
    <col min="2065" max="2065" width="4.375" style="161" customWidth="1"/>
    <col min="2066" max="2303" width="7.75" style="161"/>
    <col min="2304" max="2304" width="2.75" style="161" customWidth="1"/>
    <col min="2305" max="2305" width="9.375" style="161" customWidth="1"/>
    <col min="2306" max="2306" width="8.75" style="161" customWidth="1"/>
    <col min="2307" max="2308" width="6.25" style="161" customWidth="1"/>
    <col min="2309" max="2311" width="5" style="161" customWidth="1"/>
    <col min="2312" max="2312" width="4.5" style="161" customWidth="1"/>
    <col min="2313" max="2313" width="5" style="161" customWidth="1"/>
    <col min="2314" max="2314" width="5.125" style="161" customWidth="1"/>
    <col min="2315" max="2315" width="3.625" style="161" customWidth="1"/>
    <col min="2316" max="2317" width="5.5" style="161" customWidth="1"/>
    <col min="2318" max="2318" width="14.125" style="161" customWidth="1"/>
    <col min="2319" max="2319" width="10.375" style="161" customWidth="1"/>
    <col min="2320" max="2320" width="11.75" style="161" customWidth="1"/>
    <col min="2321" max="2321" width="4.375" style="161" customWidth="1"/>
    <col min="2322" max="2559" width="7.75" style="161"/>
    <col min="2560" max="2560" width="2.75" style="161" customWidth="1"/>
    <col min="2561" max="2561" width="9.375" style="161" customWidth="1"/>
    <col min="2562" max="2562" width="8.75" style="161" customWidth="1"/>
    <col min="2563" max="2564" width="6.25" style="161" customWidth="1"/>
    <col min="2565" max="2567" width="5" style="161" customWidth="1"/>
    <col min="2568" max="2568" width="4.5" style="161" customWidth="1"/>
    <col min="2569" max="2569" width="5" style="161" customWidth="1"/>
    <col min="2570" max="2570" width="5.125" style="161" customWidth="1"/>
    <col min="2571" max="2571" width="3.625" style="161" customWidth="1"/>
    <col min="2572" max="2573" width="5.5" style="161" customWidth="1"/>
    <col min="2574" max="2574" width="14.125" style="161" customWidth="1"/>
    <col min="2575" max="2575" width="10.375" style="161" customWidth="1"/>
    <col min="2576" max="2576" width="11.75" style="161" customWidth="1"/>
    <col min="2577" max="2577" width="4.375" style="161" customWidth="1"/>
    <col min="2578" max="2815" width="7.75" style="161"/>
    <col min="2816" max="2816" width="2.75" style="161" customWidth="1"/>
    <col min="2817" max="2817" width="9.375" style="161" customWidth="1"/>
    <col min="2818" max="2818" width="8.75" style="161" customWidth="1"/>
    <col min="2819" max="2820" width="6.25" style="161" customWidth="1"/>
    <col min="2821" max="2823" width="5" style="161" customWidth="1"/>
    <col min="2824" max="2824" width="4.5" style="161" customWidth="1"/>
    <col min="2825" max="2825" width="5" style="161" customWidth="1"/>
    <col min="2826" max="2826" width="5.125" style="161" customWidth="1"/>
    <col min="2827" max="2827" width="3.625" style="161" customWidth="1"/>
    <col min="2828" max="2829" width="5.5" style="161" customWidth="1"/>
    <col min="2830" max="2830" width="14.125" style="161" customWidth="1"/>
    <col min="2831" max="2831" width="10.375" style="161" customWidth="1"/>
    <col min="2832" max="2832" width="11.75" style="161" customWidth="1"/>
    <col min="2833" max="2833" width="4.375" style="161" customWidth="1"/>
    <col min="2834" max="3071" width="7.75" style="161"/>
    <col min="3072" max="3072" width="2.75" style="161" customWidth="1"/>
    <col min="3073" max="3073" width="9.375" style="161" customWidth="1"/>
    <col min="3074" max="3074" width="8.75" style="161" customWidth="1"/>
    <col min="3075" max="3076" width="6.25" style="161" customWidth="1"/>
    <col min="3077" max="3079" width="5" style="161" customWidth="1"/>
    <col min="3080" max="3080" width="4.5" style="161" customWidth="1"/>
    <col min="3081" max="3081" width="5" style="161" customWidth="1"/>
    <col min="3082" max="3082" width="5.125" style="161" customWidth="1"/>
    <col min="3083" max="3083" width="3.625" style="161" customWidth="1"/>
    <col min="3084" max="3085" width="5.5" style="161" customWidth="1"/>
    <col min="3086" max="3086" width="14.125" style="161" customWidth="1"/>
    <col min="3087" max="3087" width="10.375" style="161" customWidth="1"/>
    <col min="3088" max="3088" width="11.75" style="161" customWidth="1"/>
    <col min="3089" max="3089" width="4.375" style="161" customWidth="1"/>
    <col min="3090" max="3327" width="7.75" style="161"/>
    <col min="3328" max="3328" width="2.75" style="161" customWidth="1"/>
    <col min="3329" max="3329" width="9.375" style="161" customWidth="1"/>
    <col min="3330" max="3330" width="8.75" style="161" customWidth="1"/>
    <col min="3331" max="3332" width="6.25" style="161" customWidth="1"/>
    <col min="3333" max="3335" width="5" style="161" customWidth="1"/>
    <col min="3336" max="3336" width="4.5" style="161" customWidth="1"/>
    <col min="3337" max="3337" width="5" style="161" customWidth="1"/>
    <col min="3338" max="3338" width="5.125" style="161" customWidth="1"/>
    <col min="3339" max="3339" width="3.625" style="161" customWidth="1"/>
    <col min="3340" max="3341" width="5.5" style="161" customWidth="1"/>
    <col min="3342" max="3342" width="14.125" style="161" customWidth="1"/>
    <col min="3343" max="3343" width="10.375" style="161" customWidth="1"/>
    <col min="3344" max="3344" width="11.75" style="161" customWidth="1"/>
    <col min="3345" max="3345" width="4.375" style="161" customWidth="1"/>
    <col min="3346" max="3583" width="7.75" style="161"/>
    <col min="3584" max="3584" width="2.75" style="161" customWidth="1"/>
    <col min="3585" max="3585" width="9.375" style="161" customWidth="1"/>
    <col min="3586" max="3586" width="8.75" style="161" customWidth="1"/>
    <col min="3587" max="3588" width="6.25" style="161" customWidth="1"/>
    <col min="3589" max="3591" width="5" style="161" customWidth="1"/>
    <col min="3592" max="3592" width="4.5" style="161" customWidth="1"/>
    <col min="3593" max="3593" width="5" style="161" customWidth="1"/>
    <col min="3594" max="3594" width="5.125" style="161" customWidth="1"/>
    <col min="3595" max="3595" width="3.625" style="161" customWidth="1"/>
    <col min="3596" max="3597" width="5.5" style="161" customWidth="1"/>
    <col min="3598" max="3598" width="14.125" style="161" customWidth="1"/>
    <col min="3599" max="3599" width="10.375" style="161" customWidth="1"/>
    <col min="3600" max="3600" width="11.75" style="161" customWidth="1"/>
    <col min="3601" max="3601" width="4.375" style="161" customWidth="1"/>
    <col min="3602" max="3839" width="7.75" style="161"/>
    <col min="3840" max="3840" width="2.75" style="161" customWidth="1"/>
    <col min="3841" max="3841" width="9.375" style="161" customWidth="1"/>
    <col min="3842" max="3842" width="8.75" style="161" customWidth="1"/>
    <col min="3843" max="3844" width="6.25" style="161" customWidth="1"/>
    <col min="3845" max="3847" width="5" style="161" customWidth="1"/>
    <col min="3848" max="3848" width="4.5" style="161" customWidth="1"/>
    <col min="3849" max="3849" width="5" style="161" customWidth="1"/>
    <col min="3850" max="3850" width="5.125" style="161" customWidth="1"/>
    <col min="3851" max="3851" width="3.625" style="161" customWidth="1"/>
    <col min="3852" max="3853" width="5.5" style="161" customWidth="1"/>
    <col min="3854" max="3854" width="14.125" style="161" customWidth="1"/>
    <col min="3855" max="3855" width="10.375" style="161" customWidth="1"/>
    <col min="3856" max="3856" width="11.75" style="161" customWidth="1"/>
    <col min="3857" max="3857" width="4.375" style="161" customWidth="1"/>
    <col min="3858" max="4095" width="7.75" style="161"/>
    <col min="4096" max="4096" width="2.75" style="161" customWidth="1"/>
    <col min="4097" max="4097" width="9.375" style="161" customWidth="1"/>
    <col min="4098" max="4098" width="8.75" style="161" customWidth="1"/>
    <col min="4099" max="4100" width="6.25" style="161" customWidth="1"/>
    <col min="4101" max="4103" width="5" style="161" customWidth="1"/>
    <col min="4104" max="4104" width="4.5" style="161" customWidth="1"/>
    <col min="4105" max="4105" width="5" style="161" customWidth="1"/>
    <col min="4106" max="4106" width="5.125" style="161" customWidth="1"/>
    <col min="4107" max="4107" width="3.625" style="161" customWidth="1"/>
    <col min="4108" max="4109" width="5.5" style="161" customWidth="1"/>
    <col min="4110" max="4110" width="14.125" style="161" customWidth="1"/>
    <col min="4111" max="4111" width="10.375" style="161" customWidth="1"/>
    <col min="4112" max="4112" width="11.75" style="161" customWidth="1"/>
    <col min="4113" max="4113" width="4.375" style="161" customWidth="1"/>
    <col min="4114" max="4351" width="7.75" style="161"/>
    <col min="4352" max="4352" width="2.75" style="161" customWidth="1"/>
    <col min="4353" max="4353" width="9.375" style="161" customWidth="1"/>
    <col min="4354" max="4354" width="8.75" style="161" customWidth="1"/>
    <col min="4355" max="4356" width="6.25" style="161" customWidth="1"/>
    <col min="4357" max="4359" width="5" style="161" customWidth="1"/>
    <col min="4360" max="4360" width="4.5" style="161" customWidth="1"/>
    <col min="4361" max="4361" width="5" style="161" customWidth="1"/>
    <col min="4362" max="4362" width="5.125" style="161" customWidth="1"/>
    <col min="4363" max="4363" width="3.625" style="161" customWidth="1"/>
    <col min="4364" max="4365" width="5.5" style="161" customWidth="1"/>
    <col min="4366" max="4366" width="14.125" style="161" customWidth="1"/>
    <col min="4367" max="4367" width="10.375" style="161" customWidth="1"/>
    <col min="4368" max="4368" width="11.75" style="161" customWidth="1"/>
    <col min="4369" max="4369" width="4.375" style="161" customWidth="1"/>
    <col min="4370" max="4607" width="7.75" style="161"/>
    <col min="4608" max="4608" width="2.75" style="161" customWidth="1"/>
    <col min="4609" max="4609" width="9.375" style="161" customWidth="1"/>
    <col min="4610" max="4610" width="8.75" style="161" customWidth="1"/>
    <col min="4611" max="4612" width="6.25" style="161" customWidth="1"/>
    <col min="4613" max="4615" width="5" style="161" customWidth="1"/>
    <col min="4616" max="4616" width="4.5" style="161" customWidth="1"/>
    <col min="4617" max="4617" width="5" style="161" customWidth="1"/>
    <col min="4618" max="4618" width="5.125" style="161" customWidth="1"/>
    <col min="4619" max="4619" width="3.625" style="161" customWidth="1"/>
    <col min="4620" max="4621" width="5.5" style="161" customWidth="1"/>
    <col min="4622" max="4622" width="14.125" style="161" customWidth="1"/>
    <col min="4623" max="4623" width="10.375" style="161" customWidth="1"/>
    <col min="4624" max="4624" width="11.75" style="161" customWidth="1"/>
    <col min="4625" max="4625" width="4.375" style="161" customWidth="1"/>
    <col min="4626" max="4863" width="7.75" style="161"/>
    <col min="4864" max="4864" width="2.75" style="161" customWidth="1"/>
    <col min="4865" max="4865" width="9.375" style="161" customWidth="1"/>
    <col min="4866" max="4866" width="8.75" style="161" customWidth="1"/>
    <col min="4867" max="4868" width="6.25" style="161" customWidth="1"/>
    <col min="4869" max="4871" width="5" style="161" customWidth="1"/>
    <col min="4872" max="4872" width="4.5" style="161" customWidth="1"/>
    <col min="4873" max="4873" width="5" style="161" customWidth="1"/>
    <col min="4874" max="4874" width="5.125" style="161" customWidth="1"/>
    <col min="4875" max="4875" width="3.625" style="161" customWidth="1"/>
    <col min="4876" max="4877" width="5.5" style="161" customWidth="1"/>
    <col min="4878" max="4878" width="14.125" style="161" customWidth="1"/>
    <col min="4879" max="4879" width="10.375" style="161" customWidth="1"/>
    <col min="4880" max="4880" width="11.75" style="161" customWidth="1"/>
    <col min="4881" max="4881" width="4.375" style="161" customWidth="1"/>
    <col min="4882" max="5119" width="7.75" style="161"/>
    <col min="5120" max="5120" width="2.75" style="161" customWidth="1"/>
    <col min="5121" max="5121" width="9.375" style="161" customWidth="1"/>
    <col min="5122" max="5122" width="8.75" style="161" customWidth="1"/>
    <col min="5123" max="5124" width="6.25" style="161" customWidth="1"/>
    <col min="5125" max="5127" width="5" style="161" customWidth="1"/>
    <col min="5128" max="5128" width="4.5" style="161" customWidth="1"/>
    <col min="5129" max="5129" width="5" style="161" customWidth="1"/>
    <col min="5130" max="5130" width="5.125" style="161" customWidth="1"/>
    <col min="5131" max="5131" width="3.625" style="161" customWidth="1"/>
    <col min="5132" max="5133" width="5.5" style="161" customWidth="1"/>
    <col min="5134" max="5134" width="14.125" style="161" customWidth="1"/>
    <col min="5135" max="5135" width="10.375" style="161" customWidth="1"/>
    <col min="5136" max="5136" width="11.75" style="161" customWidth="1"/>
    <col min="5137" max="5137" width="4.375" style="161" customWidth="1"/>
    <col min="5138" max="5375" width="7.75" style="161"/>
    <col min="5376" max="5376" width="2.75" style="161" customWidth="1"/>
    <col min="5377" max="5377" width="9.375" style="161" customWidth="1"/>
    <col min="5378" max="5378" width="8.75" style="161" customWidth="1"/>
    <col min="5379" max="5380" width="6.25" style="161" customWidth="1"/>
    <col min="5381" max="5383" width="5" style="161" customWidth="1"/>
    <col min="5384" max="5384" width="4.5" style="161" customWidth="1"/>
    <col min="5385" max="5385" width="5" style="161" customWidth="1"/>
    <col min="5386" max="5386" width="5.125" style="161" customWidth="1"/>
    <col min="5387" max="5387" width="3.625" style="161" customWidth="1"/>
    <col min="5388" max="5389" width="5.5" style="161" customWidth="1"/>
    <col min="5390" max="5390" width="14.125" style="161" customWidth="1"/>
    <col min="5391" max="5391" width="10.375" style="161" customWidth="1"/>
    <col min="5392" max="5392" width="11.75" style="161" customWidth="1"/>
    <col min="5393" max="5393" width="4.375" style="161" customWidth="1"/>
    <col min="5394" max="5631" width="7.75" style="161"/>
    <col min="5632" max="5632" width="2.75" style="161" customWidth="1"/>
    <col min="5633" max="5633" width="9.375" style="161" customWidth="1"/>
    <col min="5634" max="5634" width="8.75" style="161" customWidth="1"/>
    <col min="5635" max="5636" width="6.25" style="161" customWidth="1"/>
    <col min="5637" max="5639" width="5" style="161" customWidth="1"/>
    <col min="5640" max="5640" width="4.5" style="161" customWidth="1"/>
    <col min="5641" max="5641" width="5" style="161" customWidth="1"/>
    <col min="5642" max="5642" width="5.125" style="161" customWidth="1"/>
    <col min="5643" max="5643" width="3.625" style="161" customWidth="1"/>
    <col min="5644" max="5645" width="5.5" style="161" customWidth="1"/>
    <col min="5646" max="5646" width="14.125" style="161" customWidth="1"/>
    <col min="5647" max="5647" width="10.375" style="161" customWidth="1"/>
    <col min="5648" max="5648" width="11.75" style="161" customWidth="1"/>
    <col min="5649" max="5649" width="4.375" style="161" customWidth="1"/>
    <col min="5650" max="5887" width="7.75" style="161"/>
    <col min="5888" max="5888" width="2.75" style="161" customWidth="1"/>
    <col min="5889" max="5889" width="9.375" style="161" customWidth="1"/>
    <col min="5890" max="5890" width="8.75" style="161" customWidth="1"/>
    <col min="5891" max="5892" width="6.25" style="161" customWidth="1"/>
    <col min="5893" max="5895" width="5" style="161" customWidth="1"/>
    <col min="5896" max="5896" width="4.5" style="161" customWidth="1"/>
    <col min="5897" max="5897" width="5" style="161" customWidth="1"/>
    <col min="5898" max="5898" width="5.125" style="161" customWidth="1"/>
    <col min="5899" max="5899" width="3.625" style="161" customWidth="1"/>
    <col min="5900" max="5901" width="5.5" style="161" customWidth="1"/>
    <col min="5902" max="5902" width="14.125" style="161" customWidth="1"/>
    <col min="5903" max="5903" width="10.375" style="161" customWidth="1"/>
    <col min="5904" max="5904" width="11.75" style="161" customWidth="1"/>
    <col min="5905" max="5905" width="4.375" style="161" customWidth="1"/>
    <col min="5906" max="6143" width="7.75" style="161"/>
    <col min="6144" max="6144" width="2.75" style="161" customWidth="1"/>
    <col min="6145" max="6145" width="9.375" style="161" customWidth="1"/>
    <col min="6146" max="6146" width="8.75" style="161" customWidth="1"/>
    <col min="6147" max="6148" width="6.25" style="161" customWidth="1"/>
    <col min="6149" max="6151" width="5" style="161" customWidth="1"/>
    <col min="6152" max="6152" width="4.5" style="161" customWidth="1"/>
    <col min="6153" max="6153" width="5" style="161" customWidth="1"/>
    <col min="6154" max="6154" width="5.125" style="161" customWidth="1"/>
    <col min="6155" max="6155" width="3.625" style="161" customWidth="1"/>
    <col min="6156" max="6157" width="5.5" style="161" customWidth="1"/>
    <col min="6158" max="6158" width="14.125" style="161" customWidth="1"/>
    <col min="6159" max="6159" width="10.375" style="161" customWidth="1"/>
    <col min="6160" max="6160" width="11.75" style="161" customWidth="1"/>
    <col min="6161" max="6161" width="4.375" style="161" customWidth="1"/>
    <col min="6162" max="6399" width="7.75" style="161"/>
    <col min="6400" max="6400" width="2.75" style="161" customWidth="1"/>
    <col min="6401" max="6401" width="9.375" style="161" customWidth="1"/>
    <col min="6402" max="6402" width="8.75" style="161" customWidth="1"/>
    <col min="6403" max="6404" width="6.25" style="161" customWidth="1"/>
    <col min="6405" max="6407" width="5" style="161" customWidth="1"/>
    <col min="6408" max="6408" width="4.5" style="161" customWidth="1"/>
    <col min="6409" max="6409" width="5" style="161" customWidth="1"/>
    <col min="6410" max="6410" width="5.125" style="161" customWidth="1"/>
    <col min="6411" max="6411" width="3.625" style="161" customWidth="1"/>
    <col min="6412" max="6413" width="5.5" style="161" customWidth="1"/>
    <col min="6414" max="6414" width="14.125" style="161" customWidth="1"/>
    <col min="6415" max="6415" width="10.375" style="161" customWidth="1"/>
    <col min="6416" max="6416" width="11.75" style="161" customWidth="1"/>
    <col min="6417" max="6417" width="4.375" style="161" customWidth="1"/>
    <col min="6418" max="6655" width="7.75" style="161"/>
    <col min="6656" max="6656" width="2.75" style="161" customWidth="1"/>
    <col min="6657" max="6657" width="9.375" style="161" customWidth="1"/>
    <col min="6658" max="6658" width="8.75" style="161" customWidth="1"/>
    <col min="6659" max="6660" width="6.25" style="161" customWidth="1"/>
    <col min="6661" max="6663" width="5" style="161" customWidth="1"/>
    <col min="6664" max="6664" width="4.5" style="161" customWidth="1"/>
    <col min="6665" max="6665" width="5" style="161" customWidth="1"/>
    <col min="6666" max="6666" width="5.125" style="161" customWidth="1"/>
    <col min="6667" max="6667" width="3.625" style="161" customWidth="1"/>
    <col min="6668" max="6669" width="5.5" style="161" customWidth="1"/>
    <col min="6670" max="6670" width="14.125" style="161" customWidth="1"/>
    <col min="6671" max="6671" width="10.375" style="161" customWidth="1"/>
    <col min="6672" max="6672" width="11.75" style="161" customWidth="1"/>
    <col min="6673" max="6673" width="4.375" style="161" customWidth="1"/>
    <col min="6674" max="6911" width="7.75" style="161"/>
    <col min="6912" max="6912" width="2.75" style="161" customWidth="1"/>
    <col min="6913" max="6913" width="9.375" style="161" customWidth="1"/>
    <col min="6914" max="6914" width="8.75" style="161" customWidth="1"/>
    <col min="6915" max="6916" width="6.25" style="161" customWidth="1"/>
    <col min="6917" max="6919" width="5" style="161" customWidth="1"/>
    <col min="6920" max="6920" width="4.5" style="161" customWidth="1"/>
    <col min="6921" max="6921" width="5" style="161" customWidth="1"/>
    <col min="6922" max="6922" width="5.125" style="161" customWidth="1"/>
    <col min="6923" max="6923" width="3.625" style="161" customWidth="1"/>
    <col min="6924" max="6925" width="5.5" style="161" customWidth="1"/>
    <col min="6926" max="6926" width="14.125" style="161" customWidth="1"/>
    <col min="6927" max="6927" width="10.375" style="161" customWidth="1"/>
    <col min="6928" max="6928" width="11.75" style="161" customWidth="1"/>
    <col min="6929" max="6929" width="4.375" style="161" customWidth="1"/>
    <col min="6930" max="7167" width="7.75" style="161"/>
    <col min="7168" max="7168" width="2.75" style="161" customWidth="1"/>
    <col min="7169" max="7169" width="9.375" style="161" customWidth="1"/>
    <col min="7170" max="7170" width="8.75" style="161" customWidth="1"/>
    <col min="7171" max="7172" width="6.25" style="161" customWidth="1"/>
    <col min="7173" max="7175" width="5" style="161" customWidth="1"/>
    <col min="7176" max="7176" width="4.5" style="161" customWidth="1"/>
    <col min="7177" max="7177" width="5" style="161" customWidth="1"/>
    <col min="7178" max="7178" width="5.125" style="161" customWidth="1"/>
    <col min="7179" max="7179" width="3.625" style="161" customWidth="1"/>
    <col min="7180" max="7181" width="5.5" style="161" customWidth="1"/>
    <col min="7182" max="7182" width="14.125" style="161" customWidth="1"/>
    <col min="7183" max="7183" width="10.375" style="161" customWidth="1"/>
    <col min="7184" max="7184" width="11.75" style="161" customWidth="1"/>
    <col min="7185" max="7185" width="4.375" style="161" customWidth="1"/>
    <col min="7186" max="7423" width="7.75" style="161"/>
    <col min="7424" max="7424" width="2.75" style="161" customWidth="1"/>
    <col min="7425" max="7425" width="9.375" style="161" customWidth="1"/>
    <col min="7426" max="7426" width="8.75" style="161" customWidth="1"/>
    <col min="7427" max="7428" width="6.25" style="161" customWidth="1"/>
    <col min="7429" max="7431" width="5" style="161" customWidth="1"/>
    <col min="7432" max="7432" width="4.5" style="161" customWidth="1"/>
    <col min="7433" max="7433" width="5" style="161" customWidth="1"/>
    <col min="7434" max="7434" width="5.125" style="161" customWidth="1"/>
    <col min="7435" max="7435" width="3.625" style="161" customWidth="1"/>
    <col min="7436" max="7437" width="5.5" style="161" customWidth="1"/>
    <col min="7438" max="7438" width="14.125" style="161" customWidth="1"/>
    <col min="7439" max="7439" width="10.375" style="161" customWidth="1"/>
    <col min="7440" max="7440" width="11.75" style="161" customWidth="1"/>
    <col min="7441" max="7441" width="4.375" style="161" customWidth="1"/>
    <col min="7442" max="7679" width="7.75" style="161"/>
    <col min="7680" max="7680" width="2.75" style="161" customWidth="1"/>
    <col min="7681" max="7681" width="9.375" style="161" customWidth="1"/>
    <col min="7682" max="7682" width="8.75" style="161" customWidth="1"/>
    <col min="7683" max="7684" width="6.25" style="161" customWidth="1"/>
    <col min="7685" max="7687" width="5" style="161" customWidth="1"/>
    <col min="7688" max="7688" width="4.5" style="161" customWidth="1"/>
    <col min="7689" max="7689" width="5" style="161" customWidth="1"/>
    <col min="7690" max="7690" width="5.125" style="161" customWidth="1"/>
    <col min="7691" max="7691" width="3.625" style="161" customWidth="1"/>
    <col min="7692" max="7693" width="5.5" style="161" customWidth="1"/>
    <col min="7694" max="7694" width="14.125" style="161" customWidth="1"/>
    <col min="7695" max="7695" width="10.375" style="161" customWidth="1"/>
    <col min="7696" max="7696" width="11.75" style="161" customWidth="1"/>
    <col min="7697" max="7697" width="4.375" style="161" customWidth="1"/>
    <col min="7698" max="7935" width="7.75" style="161"/>
    <col min="7936" max="7936" width="2.75" style="161" customWidth="1"/>
    <col min="7937" max="7937" width="9.375" style="161" customWidth="1"/>
    <col min="7938" max="7938" width="8.75" style="161" customWidth="1"/>
    <col min="7939" max="7940" width="6.25" style="161" customWidth="1"/>
    <col min="7941" max="7943" width="5" style="161" customWidth="1"/>
    <col min="7944" max="7944" width="4.5" style="161" customWidth="1"/>
    <col min="7945" max="7945" width="5" style="161" customWidth="1"/>
    <col min="7946" max="7946" width="5.125" style="161" customWidth="1"/>
    <col min="7947" max="7947" width="3.625" style="161" customWidth="1"/>
    <col min="7948" max="7949" width="5.5" style="161" customWidth="1"/>
    <col min="7950" max="7950" width="14.125" style="161" customWidth="1"/>
    <col min="7951" max="7951" width="10.375" style="161" customWidth="1"/>
    <col min="7952" max="7952" width="11.75" style="161" customWidth="1"/>
    <col min="7953" max="7953" width="4.375" style="161" customWidth="1"/>
    <col min="7954" max="8191" width="7.75" style="161"/>
    <col min="8192" max="8192" width="2.75" style="161" customWidth="1"/>
    <col min="8193" max="8193" width="9.375" style="161" customWidth="1"/>
    <col min="8194" max="8194" width="8.75" style="161" customWidth="1"/>
    <col min="8195" max="8196" width="6.25" style="161" customWidth="1"/>
    <col min="8197" max="8199" width="5" style="161" customWidth="1"/>
    <col min="8200" max="8200" width="4.5" style="161" customWidth="1"/>
    <col min="8201" max="8201" width="5" style="161" customWidth="1"/>
    <col min="8202" max="8202" width="5.125" style="161" customWidth="1"/>
    <col min="8203" max="8203" width="3.625" style="161" customWidth="1"/>
    <col min="8204" max="8205" width="5.5" style="161" customWidth="1"/>
    <col min="8206" max="8206" width="14.125" style="161" customWidth="1"/>
    <col min="8207" max="8207" width="10.375" style="161" customWidth="1"/>
    <col min="8208" max="8208" width="11.75" style="161" customWidth="1"/>
    <col min="8209" max="8209" width="4.375" style="161" customWidth="1"/>
    <col min="8210" max="8447" width="7.75" style="161"/>
    <col min="8448" max="8448" width="2.75" style="161" customWidth="1"/>
    <col min="8449" max="8449" width="9.375" style="161" customWidth="1"/>
    <col min="8450" max="8450" width="8.75" style="161" customWidth="1"/>
    <col min="8451" max="8452" width="6.25" style="161" customWidth="1"/>
    <col min="8453" max="8455" width="5" style="161" customWidth="1"/>
    <col min="8456" max="8456" width="4.5" style="161" customWidth="1"/>
    <col min="8457" max="8457" width="5" style="161" customWidth="1"/>
    <col min="8458" max="8458" width="5.125" style="161" customWidth="1"/>
    <col min="8459" max="8459" width="3.625" style="161" customWidth="1"/>
    <col min="8460" max="8461" width="5.5" style="161" customWidth="1"/>
    <col min="8462" max="8462" width="14.125" style="161" customWidth="1"/>
    <col min="8463" max="8463" width="10.375" style="161" customWidth="1"/>
    <col min="8464" max="8464" width="11.75" style="161" customWidth="1"/>
    <col min="8465" max="8465" width="4.375" style="161" customWidth="1"/>
    <col min="8466" max="8703" width="7.75" style="161"/>
    <col min="8704" max="8704" width="2.75" style="161" customWidth="1"/>
    <col min="8705" max="8705" width="9.375" style="161" customWidth="1"/>
    <col min="8706" max="8706" width="8.75" style="161" customWidth="1"/>
    <col min="8707" max="8708" width="6.25" style="161" customWidth="1"/>
    <col min="8709" max="8711" width="5" style="161" customWidth="1"/>
    <col min="8712" max="8712" width="4.5" style="161" customWidth="1"/>
    <col min="8713" max="8713" width="5" style="161" customWidth="1"/>
    <col min="8714" max="8714" width="5.125" style="161" customWidth="1"/>
    <col min="8715" max="8715" width="3.625" style="161" customWidth="1"/>
    <col min="8716" max="8717" width="5.5" style="161" customWidth="1"/>
    <col min="8718" max="8718" width="14.125" style="161" customWidth="1"/>
    <col min="8719" max="8719" width="10.375" style="161" customWidth="1"/>
    <col min="8720" max="8720" width="11.75" style="161" customWidth="1"/>
    <col min="8721" max="8721" width="4.375" style="161" customWidth="1"/>
    <col min="8722" max="8959" width="7.75" style="161"/>
    <col min="8960" max="8960" width="2.75" style="161" customWidth="1"/>
    <col min="8961" max="8961" width="9.375" style="161" customWidth="1"/>
    <col min="8962" max="8962" width="8.75" style="161" customWidth="1"/>
    <col min="8963" max="8964" width="6.25" style="161" customWidth="1"/>
    <col min="8965" max="8967" width="5" style="161" customWidth="1"/>
    <col min="8968" max="8968" width="4.5" style="161" customWidth="1"/>
    <col min="8969" max="8969" width="5" style="161" customWidth="1"/>
    <col min="8970" max="8970" width="5.125" style="161" customWidth="1"/>
    <col min="8971" max="8971" width="3.625" style="161" customWidth="1"/>
    <col min="8972" max="8973" width="5.5" style="161" customWidth="1"/>
    <col min="8974" max="8974" width="14.125" style="161" customWidth="1"/>
    <col min="8975" max="8975" width="10.375" style="161" customWidth="1"/>
    <col min="8976" max="8976" width="11.75" style="161" customWidth="1"/>
    <col min="8977" max="8977" width="4.375" style="161" customWidth="1"/>
    <col min="8978" max="9215" width="7.75" style="161"/>
    <col min="9216" max="9216" width="2.75" style="161" customWidth="1"/>
    <col min="9217" max="9217" width="9.375" style="161" customWidth="1"/>
    <col min="9218" max="9218" width="8.75" style="161" customWidth="1"/>
    <col min="9219" max="9220" width="6.25" style="161" customWidth="1"/>
    <col min="9221" max="9223" width="5" style="161" customWidth="1"/>
    <col min="9224" max="9224" width="4.5" style="161" customWidth="1"/>
    <col min="9225" max="9225" width="5" style="161" customWidth="1"/>
    <col min="9226" max="9226" width="5.125" style="161" customWidth="1"/>
    <col min="9227" max="9227" width="3.625" style="161" customWidth="1"/>
    <col min="9228" max="9229" width="5.5" style="161" customWidth="1"/>
    <col min="9230" max="9230" width="14.125" style="161" customWidth="1"/>
    <col min="9231" max="9231" width="10.375" style="161" customWidth="1"/>
    <col min="9232" max="9232" width="11.75" style="161" customWidth="1"/>
    <col min="9233" max="9233" width="4.375" style="161" customWidth="1"/>
    <col min="9234" max="9471" width="7.75" style="161"/>
    <col min="9472" max="9472" width="2.75" style="161" customWidth="1"/>
    <col min="9473" max="9473" width="9.375" style="161" customWidth="1"/>
    <col min="9474" max="9474" width="8.75" style="161" customWidth="1"/>
    <col min="9475" max="9476" width="6.25" style="161" customWidth="1"/>
    <col min="9477" max="9479" width="5" style="161" customWidth="1"/>
    <col min="9480" max="9480" width="4.5" style="161" customWidth="1"/>
    <col min="9481" max="9481" width="5" style="161" customWidth="1"/>
    <col min="9482" max="9482" width="5.125" style="161" customWidth="1"/>
    <col min="9483" max="9483" width="3.625" style="161" customWidth="1"/>
    <col min="9484" max="9485" width="5.5" style="161" customWidth="1"/>
    <col min="9486" max="9486" width="14.125" style="161" customWidth="1"/>
    <col min="9487" max="9487" width="10.375" style="161" customWidth="1"/>
    <col min="9488" max="9488" width="11.75" style="161" customWidth="1"/>
    <col min="9489" max="9489" width="4.375" style="161" customWidth="1"/>
    <col min="9490" max="9727" width="7.75" style="161"/>
    <col min="9728" max="9728" width="2.75" style="161" customWidth="1"/>
    <col min="9729" max="9729" width="9.375" style="161" customWidth="1"/>
    <col min="9730" max="9730" width="8.75" style="161" customWidth="1"/>
    <col min="9731" max="9732" width="6.25" style="161" customWidth="1"/>
    <col min="9733" max="9735" width="5" style="161" customWidth="1"/>
    <col min="9736" max="9736" width="4.5" style="161" customWidth="1"/>
    <col min="9737" max="9737" width="5" style="161" customWidth="1"/>
    <col min="9738" max="9738" width="5.125" style="161" customWidth="1"/>
    <col min="9739" max="9739" width="3.625" style="161" customWidth="1"/>
    <col min="9740" max="9741" width="5.5" style="161" customWidth="1"/>
    <col min="9742" max="9742" width="14.125" style="161" customWidth="1"/>
    <col min="9743" max="9743" width="10.375" style="161" customWidth="1"/>
    <col min="9744" max="9744" width="11.75" style="161" customWidth="1"/>
    <col min="9745" max="9745" width="4.375" style="161" customWidth="1"/>
    <col min="9746" max="9983" width="7.75" style="161"/>
    <col min="9984" max="9984" width="2.75" style="161" customWidth="1"/>
    <col min="9985" max="9985" width="9.375" style="161" customWidth="1"/>
    <col min="9986" max="9986" width="8.75" style="161" customWidth="1"/>
    <col min="9987" max="9988" width="6.25" style="161" customWidth="1"/>
    <col min="9989" max="9991" width="5" style="161" customWidth="1"/>
    <col min="9992" max="9992" width="4.5" style="161" customWidth="1"/>
    <col min="9993" max="9993" width="5" style="161" customWidth="1"/>
    <col min="9994" max="9994" width="5.125" style="161" customWidth="1"/>
    <col min="9995" max="9995" width="3.625" style="161" customWidth="1"/>
    <col min="9996" max="9997" width="5.5" style="161" customWidth="1"/>
    <col min="9998" max="9998" width="14.125" style="161" customWidth="1"/>
    <col min="9999" max="9999" width="10.375" style="161" customWidth="1"/>
    <col min="10000" max="10000" width="11.75" style="161" customWidth="1"/>
    <col min="10001" max="10001" width="4.375" style="161" customWidth="1"/>
    <col min="10002" max="10239" width="7.75" style="161"/>
    <col min="10240" max="10240" width="2.75" style="161" customWidth="1"/>
    <col min="10241" max="10241" width="9.375" style="161" customWidth="1"/>
    <col min="10242" max="10242" width="8.75" style="161" customWidth="1"/>
    <col min="10243" max="10244" width="6.25" style="161" customWidth="1"/>
    <col min="10245" max="10247" width="5" style="161" customWidth="1"/>
    <col min="10248" max="10248" width="4.5" style="161" customWidth="1"/>
    <col min="10249" max="10249" width="5" style="161" customWidth="1"/>
    <col min="10250" max="10250" width="5.125" style="161" customWidth="1"/>
    <col min="10251" max="10251" width="3.625" style="161" customWidth="1"/>
    <col min="10252" max="10253" width="5.5" style="161" customWidth="1"/>
    <col min="10254" max="10254" width="14.125" style="161" customWidth="1"/>
    <col min="10255" max="10255" width="10.375" style="161" customWidth="1"/>
    <col min="10256" max="10256" width="11.75" style="161" customWidth="1"/>
    <col min="10257" max="10257" width="4.375" style="161" customWidth="1"/>
    <col min="10258" max="10495" width="7.75" style="161"/>
    <col min="10496" max="10496" width="2.75" style="161" customWidth="1"/>
    <col min="10497" max="10497" width="9.375" style="161" customWidth="1"/>
    <col min="10498" max="10498" width="8.75" style="161" customWidth="1"/>
    <col min="10499" max="10500" width="6.25" style="161" customWidth="1"/>
    <col min="10501" max="10503" width="5" style="161" customWidth="1"/>
    <col min="10504" max="10504" width="4.5" style="161" customWidth="1"/>
    <col min="10505" max="10505" width="5" style="161" customWidth="1"/>
    <col min="10506" max="10506" width="5.125" style="161" customWidth="1"/>
    <col min="10507" max="10507" width="3.625" style="161" customWidth="1"/>
    <col min="10508" max="10509" width="5.5" style="161" customWidth="1"/>
    <col min="10510" max="10510" width="14.125" style="161" customWidth="1"/>
    <col min="10511" max="10511" width="10.375" style="161" customWidth="1"/>
    <col min="10512" max="10512" width="11.75" style="161" customWidth="1"/>
    <col min="10513" max="10513" width="4.375" style="161" customWidth="1"/>
    <col min="10514" max="10751" width="7.75" style="161"/>
    <col min="10752" max="10752" width="2.75" style="161" customWidth="1"/>
    <col min="10753" max="10753" width="9.375" style="161" customWidth="1"/>
    <col min="10754" max="10754" width="8.75" style="161" customWidth="1"/>
    <col min="10755" max="10756" width="6.25" style="161" customWidth="1"/>
    <col min="10757" max="10759" width="5" style="161" customWidth="1"/>
    <col min="10760" max="10760" width="4.5" style="161" customWidth="1"/>
    <col min="10761" max="10761" width="5" style="161" customWidth="1"/>
    <col min="10762" max="10762" width="5.125" style="161" customWidth="1"/>
    <col min="10763" max="10763" width="3.625" style="161" customWidth="1"/>
    <col min="10764" max="10765" width="5.5" style="161" customWidth="1"/>
    <col min="10766" max="10766" width="14.125" style="161" customWidth="1"/>
    <col min="10767" max="10767" width="10.375" style="161" customWidth="1"/>
    <col min="10768" max="10768" width="11.75" style="161" customWidth="1"/>
    <col min="10769" max="10769" width="4.375" style="161" customWidth="1"/>
    <col min="10770" max="11007" width="7.75" style="161"/>
    <col min="11008" max="11008" width="2.75" style="161" customWidth="1"/>
    <col min="11009" max="11009" width="9.375" style="161" customWidth="1"/>
    <col min="11010" max="11010" width="8.75" style="161" customWidth="1"/>
    <col min="11011" max="11012" width="6.25" style="161" customWidth="1"/>
    <col min="11013" max="11015" width="5" style="161" customWidth="1"/>
    <col min="11016" max="11016" width="4.5" style="161" customWidth="1"/>
    <col min="11017" max="11017" width="5" style="161" customWidth="1"/>
    <col min="11018" max="11018" width="5.125" style="161" customWidth="1"/>
    <col min="11019" max="11019" width="3.625" style="161" customWidth="1"/>
    <col min="11020" max="11021" width="5.5" style="161" customWidth="1"/>
    <col min="11022" max="11022" width="14.125" style="161" customWidth="1"/>
    <col min="11023" max="11023" width="10.375" style="161" customWidth="1"/>
    <col min="11024" max="11024" width="11.75" style="161" customWidth="1"/>
    <col min="11025" max="11025" width="4.375" style="161" customWidth="1"/>
    <col min="11026" max="11263" width="7.75" style="161"/>
    <col min="11264" max="11264" width="2.75" style="161" customWidth="1"/>
    <col min="11265" max="11265" width="9.375" style="161" customWidth="1"/>
    <col min="11266" max="11266" width="8.75" style="161" customWidth="1"/>
    <col min="11267" max="11268" width="6.25" style="161" customWidth="1"/>
    <col min="11269" max="11271" width="5" style="161" customWidth="1"/>
    <col min="11272" max="11272" width="4.5" style="161" customWidth="1"/>
    <col min="11273" max="11273" width="5" style="161" customWidth="1"/>
    <col min="11274" max="11274" width="5.125" style="161" customWidth="1"/>
    <col min="11275" max="11275" width="3.625" style="161" customWidth="1"/>
    <col min="11276" max="11277" width="5.5" style="161" customWidth="1"/>
    <col min="11278" max="11278" width="14.125" style="161" customWidth="1"/>
    <col min="11279" max="11279" width="10.375" style="161" customWidth="1"/>
    <col min="11280" max="11280" width="11.75" style="161" customWidth="1"/>
    <col min="11281" max="11281" width="4.375" style="161" customWidth="1"/>
    <col min="11282" max="11519" width="7.75" style="161"/>
    <col min="11520" max="11520" width="2.75" style="161" customWidth="1"/>
    <col min="11521" max="11521" width="9.375" style="161" customWidth="1"/>
    <col min="11522" max="11522" width="8.75" style="161" customWidth="1"/>
    <col min="11523" max="11524" width="6.25" style="161" customWidth="1"/>
    <col min="11525" max="11527" width="5" style="161" customWidth="1"/>
    <col min="11528" max="11528" width="4.5" style="161" customWidth="1"/>
    <col min="11529" max="11529" width="5" style="161" customWidth="1"/>
    <col min="11530" max="11530" width="5.125" style="161" customWidth="1"/>
    <col min="11531" max="11531" width="3.625" style="161" customWidth="1"/>
    <col min="11532" max="11533" width="5.5" style="161" customWidth="1"/>
    <col min="11534" max="11534" width="14.125" style="161" customWidth="1"/>
    <col min="11535" max="11535" width="10.375" style="161" customWidth="1"/>
    <col min="11536" max="11536" width="11.75" style="161" customWidth="1"/>
    <col min="11537" max="11537" width="4.375" style="161" customWidth="1"/>
    <col min="11538" max="11775" width="7.75" style="161"/>
    <col min="11776" max="11776" width="2.75" style="161" customWidth="1"/>
    <col min="11777" max="11777" width="9.375" style="161" customWidth="1"/>
    <col min="11778" max="11778" width="8.75" style="161" customWidth="1"/>
    <col min="11779" max="11780" width="6.25" style="161" customWidth="1"/>
    <col min="11781" max="11783" width="5" style="161" customWidth="1"/>
    <col min="11784" max="11784" width="4.5" style="161" customWidth="1"/>
    <col min="11785" max="11785" width="5" style="161" customWidth="1"/>
    <col min="11786" max="11786" width="5.125" style="161" customWidth="1"/>
    <col min="11787" max="11787" width="3.625" style="161" customWidth="1"/>
    <col min="11788" max="11789" width="5.5" style="161" customWidth="1"/>
    <col min="11790" max="11790" width="14.125" style="161" customWidth="1"/>
    <col min="11791" max="11791" width="10.375" style="161" customWidth="1"/>
    <col min="11792" max="11792" width="11.75" style="161" customWidth="1"/>
    <col min="11793" max="11793" width="4.375" style="161" customWidth="1"/>
    <col min="11794" max="12031" width="7.75" style="161"/>
    <col min="12032" max="12032" width="2.75" style="161" customWidth="1"/>
    <col min="12033" max="12033" width="9.375" style="161" customWidth="1"/>
    <col min="12034" max="12034" width="8.75" style="161" customWidth="1"/>
    <col min="12035" max="12036" width="6.25" style="161" customWidth="1"/>
    <col min="12037" max="12039" width="5" style="161" customWidth="1"/>
    <col min="12040" max="12040" width="4.5" style="161" customWidth="1"/>
    <col min="12041" max="12041" width="5" style="161" customWidth="1"/>
    <col min="12042" max="12042" width="5.125" style="161" customWidth="1"/>
    <col min="12043" max="12043" width="3.625" style="161" customWidth="1"/>
    <col min="12044" max="12045" width="5.5" style="161" customWidth="1"/>
    <col min="12046" max="12046" width="14.125" style="161" customWidth="1"/>
    <col min="12047" max="12047" width="10.375" style="161" customWidth="1"/>
    <col min="12048" max="12048" width="11.75" style="161" customWidth="1"/>
    <col min="12049" max="12049" width="4.375" style="161" customWidth="1"/>
    <col min="12050" max="12287" width="7.75" style="161"/>
    <col min="12288" max="12288" width="2.75" style="161" customWidth="1"/>
    <col min="12289" max="12289" width="9.375" style="161" customWidth="1"/>
    <col min="12290" max="12290" width="8.75" style="161" customWidth="1"/>
    <col min="12291" max="12292" width="6.25" style="161" customWidth="1"/>
    <col min="12293" max="12295" width="5" style="161" customWidth="1"/>
    <col min="12296" max="12296" width="4.5" style="161" customWidth="1"/>
    <col min="12297" max="12297" width="5" style="161" customWidth="1"/>
    <col min="12298" max="12298" width="5.125" style="161" customWidth="1"/>
    <col min="12299" max="12299" width="3.625" style="161" customWidth="1"/>
    <col min="12300" max="12301" width="5.5" style="161" customWidth="1"/>
    <col min="12302" max="12302" width="14.125" style="161" customWidth="1"/>
    <col min="12303" max="12303" width="10.375" style="161" customWidth="1"/>
    <col min="12304" max="12304" width="11.75" style="161" customWidth="1"/>
    <col min="12305" max="12305" width="4.375" style="161" customWidth="1"/>
    <col min="12306" max="12543" width="7.75" style="161"/>
    <col min="12544" max="12544" width="2.75" style="161" customWidth="1"/>
    <col min="12545" max="12545" width="9.375" style="161" customWidth="1"/>
    <col min="12546" max="12546" width="8.75" style="161" customWidth="1"/>
    <col min="12547" max="12548" width="6.25" style="161" customWidth="1"/>
    <col min="12549" max="12551" width="5" style="161" customWidth="1"/>
    <col min="12552" max="12552" width="4.5" style="161" customWidth="1"/>
    <col min="12553" max="12553" width="5" style="161" customWidth="1"/>
    <col min="12554" max="12554" width="5.125" style="161" customWidth="1"/>
    <col min="12555" max="12555" width="3.625" style="161" customWidth="1"/>
    <col min="12556" max="12557" width="5.5" style="161" customWidth="1"/>
    <col min="12558" max="12558" width="14.125" style="161" customWidth="1"/>
    <col min="12559" max="12559" width="10.375" style="161" customWidth="1"/>
    <col min="12560" max="12560" width="11.75" style="161" customWidth="1"/>
    <col min="12561" max="12561" width="4.375" style="161" customWidth="1"/>
    <col min="12562" max="12799" width="7.75" style="161"/>
    <col min="12800" max="12800" width="2.75" style="161" customWidth="1"/>
    <col min="12801" max="12801" width="9.375" style="161" customWidth="1"/>
    <col min="12802" max="12802" width="8.75" style="161" customWidth="1"/>
    <col min="12803" max="12804" width="6.25" style="161" customWidth="1"/>
    <col min="12805" max="12807" width="5" style="161" customWidth="1"/>
    <col min="12808" max="12808" width="4.5" style="161" customWidth="1"/>
    <col min="12809" max="12809" width="5" style="161" customWidth="1"/>
    <col min="12810" max="12810" width="5.125" style="161" customWidth="1"/>
    <col min="12811" max="12811" width="3.625" style="161" customWidth="1"/>
    <col min="12812" max="12813" width="5.5" style="161" customWidth="1"/>
    <col min="12814" max="12814" width="14.125" style="161" customWidth="1"/>
    <col min="12815" max="12815" width="10.375" style="161" customWidth="1"/>
    <col min="12816" max="12816" width="11.75" style="161" customWidth="1"/>
    <col min="12817" max="12817" width="4.375" style="161" customWidth="1"/>
    <col min="12818" max="13055" width="7.75" style="161"/>
    <col min="13056" max="13056" width="2.75" style="161" customWidth="1"/>
    <col min="13057" max="13057" width="9.375" style="161" customWidth="1"/>
    <col min="13058" max="13058" width="8.75" style="161" customWidth="1"/>
    <col min="13059" max="13060" width="6.25" style="161" customWidth="1"/>
    <col min="13061" max="13063" width="5" style="161" customWidth="1"/>
    <col min="13064" max="13064" width="4.5" style="161" customWidth="1"/>
    <col min="13065" max="13065" width="5" style="161" customWidth="1"/>
    <col min="13066" max="13066" width="5.125" style="161" customWidth="1"/>
    <col min="13067" max="13067" width="3.625" style="161" customWidth="1"/>
    <col min="13068" max="13069" width="5.5" style="161" customWidth="1"/>
    <col min="13070" max="13070" width="14.125" style="161" customWidth="1"/>
    <col min="13071" max="13071" width="10.375" style="161" customWidth="1"/>
    <col min="13072" max="13072" width="11.75" style="161" customWidth="1"/>
    <col min="13073" max="13073" width="4.375" style="161" customWidth="1"/>
    <col min="13074" max="13311" width="7.75" style="161"/>
    <col min="13312" max="13312" width="2.75" style="161" customWidth="1"/>
    <col min="13313" max="13313" width="9.375" style="161" customWidth="1"/>
    <col min="13314" max="13314" width="8.75" style="161" customWidth="1"/>
    <col min="13315" max="13316" width="6.25" style="161" customWidth="1"/>
    <col min="13317" max="13319" width="5" style="161" customWidth="1"/>
    <col min="13320" max="13320" width="4.5" style="161" customWidth="1"/>
    <col min="13321" max="13321" width="5" style="161" customWidth="1"/>
    <col min="13322" max="13322" width="5.125" style="161" customWidth="1"/>
    <col min="13323" max="13323" width="3.625" style="161" customWidth="1"/>
    <col min="13324" max="13325" width="5.5" style="161" customWidth="1"/>
    <col min="13326" max="13326" width="14.125" style="161" customWidth="1"/>
    <col min="13327" max="13327" width="10.375" style="161" customWidth="1"/>
    <col min="13328" max="13328" width="11.75" style="161" customWidth="1"/>
    <col min="13329" max="13329" width="4.375" style="161" customWidth="1"/>
    <col min="13330" max="13567" width="7.75" style="161"/>
    <col min="13568" max="13568" width="2.75" style="161" customWidth="1"/>
    <col min="13569" max="13569" width="9.375" style="161" customWidth="1"/>
    <col min="13570" max="13570" width="8.75" style="161" customWidth="1"/>
    <col min="13571" max="13572" width="6.25" style="161" customWidth="1"/>
    <col min="13573" max="13575" width="5" style="161" customWidth="1"/>
    <col min="13576" max="13576" width="4.5" style="161" customWidth="1"/>
    <col min="13577" max="13577" width="5" style="161" customWidth="1"/>
    <col min="13578" max="13578" width="5.125" style="161" customWidth="1"/>
    <col min="13579" max="13579" width="3.625" style="161" customWidth="1"/>
    <col min="13580" max="13581" width="5.5" style="161" customWidth="1"/>
    <col min="13582" max="13582" width="14.125" style="161" customWidth="1"/>
    <col min="13583" max="13583" width="10.375" style="161" customWidth="1"/>
    <col min="13584" max="13584" width="11.75" style="161" customWidth="1"/>
    <col min="13585" max="13585" width="4.375" style="161" customWidth="1"/>
    <col min="13586" max="13823" width="7.75" style="161"/>
    <col min="13824" max="13824" width="2.75" style="161" customWidth="1"/>
    <col min="13825" max="13825" width="9.375" style="161" customWidth="1"/>
    <col min="13826" max="13826" width="8.75" style="161" customWidth="1"/>
    <col min="13827" max="13828" width="6.25" style="161" customWidth="1"/>
    <col min="13829" max="13831" width="5" style="161" customWidth="1"/>
    <col min="13832" max="13832" width="4.5" style="161" customWidth="1"/>
    <col min="13833" max="13833" width="5" style="161" customWidth="1"/>
    <col min="13834" max="13834" width="5.125" style="161" customWidth="1"/>
    <col min="13835" max="13835" width="3.625" style="161" customWidth="1"/>
    <col min="13836" max="13837" width="5.5" style="161" customWidth="1"/>
    <col min="13838" max="13838" width="14.125" style="161" customWidth="1"/>
    <col min="13839" max="13839" width="10.375" style="161" customWidth="1"/>
    <col min="13840" max="13840" width="11.75" style="161" customWidth="1"/>
    <col min="13841" max="13841" width="4.375" style="161" customWidth="1"/>
    <col min="13842" max="14079" width="7.75" style="161"/>
    <col min="14080" max="14080" width="2.75" style="161" customWidth="1"/>
    <col min="14081" max="14081" width="9.375" style="161" customWidth="1"/>
    <col min="14082" max="14082" width="8.75" style="161" customWidth="1"/>
    <col min="14083" max="14084" width="6.25" style="161" customWidth="1"/>
    <col min="14085" max="14087" width="5" style="161" customWidth="1"/>
    <col min="14088" max="14088" width="4.5" style="161" customWidth="1"/>
    <col min="14089" max="14089" width="5" style="161" customWidth="1"/>
    <col min="14090" max="14090" width="5.125" style="161" customWidth="1"/>
    <col min="14091" max="14091" width="3.625" style="161" customWidth="1"/>
    <col min="14092" max="14093" width="5.5" style="161" customWidth="1"/>
    <col min="14094" max="14094" width="14.125" style="161" customWidth="1"/>
    <col min="14095" max="14095" width="10.375" style="161" customWidth="1"/>
    <col min="14096" max="14096" width="11.75" style="161" customWidth="1"/>
    <col min="14097" max="14097" width="4.375" style="161" customWidth="1"/>
    <col min="14098" max="14335" width="7.75" style="161"/>
    <col min="14336" max="14336" width="2.75" style="161" customWidth="1"/>
    <col min="14337" max="14337" width="9.375" style="161" customWidth="1"/>
    <col min="14338" max="14338" width="8.75" style="161" customWidth="1"/>
    <col min="14339" max="14340" width="6.25" style="161" customWidth="1"/>
    <col min="14341" max="14343" width="5" style="161" customWidth="1"/>
    <col min="14344" max="14344" width="4.5" style="161" customWidth="1"/>
    <col min="14345" max="14345" width="5" style="161" customWidth="1"/>
    <col min="14346" max="14346" width="5.125" style="161" customWidth="1"/>
    <col min="14347" max="14347" width="3.625" style="161" customWidth="1"/>
    <col min="14348" max="14349" width="5.5" style="161" customWidth="1"/>
    <col min="14350" max="14350" width="14.125" style="161" customWidth="1"/>
    <col min="14351" max="14351" width="10.375" style="161" customWidth="1"/>
    <col min="14352" max="14352" width="11.75" style="161" customWidth="1"/>
    <col min="14353" max="14353" width="4.375" style="161" customWidth="1"/>
    <col min="14354" max="14591" width="7.75" style="161"/>
    <col min="14592" max="14592" width="2.75" style="161" customWidth="1"/>
    <col min="14593" max="14593" width="9.375" style="161" customWidth="1"/>
    <col min="14594" max="14594" width="8.75" style="161" customWidth="1"/>
    <col min="14595" max="14596" width="6.25" style="161" customWidth="1"/>
    <col min="14597" max="14599" width="5" style="161" customWidth="1"/>
    <col min="14600" max="14600" width="4.5" style="161" customWidth="1"/>
    <col min="14601" max="14601" width="5" style="161" customWidth="1"/>
    <col min="14602" max="14602" width="5.125" style="161" customWidth="1"/>
    <col min="14603" max="14603" width="3.625" style="161" customWidth="1"/>
    <col min="14604" max="14605" width="5.5" style="161" customWidth="1"/>
    <col min="14606" max="14606" width="14.125" style="161" customWidth="1"/>
    <col min="14607" max="14607" width="10.375" style="161" customWidth="1"/>
    <col min="14608" max="14608" width="11.75" style="161" customWidth="1"/>
    <col min="14609" max="14609" width="4.375" style="161" customWidth="1"/>
    <col min="14610" max="14847" width="7.75" style="161"/>
    <col min="14848" max="14848" width="2.75" style="161" customWidth="1"/>
    <col min="14849" max="14849" width="9.375" style="161" customWidth="1"/>
    <col min="14850" max="14850" width="8.75" style="161" customWidth="1"/>
    <col min="14851" max="14852" width="6.25" style="161" customWidth="1"/>
    <col min="14853" max="14855" width="5" style="161" customWidth="1"/>
    <col min="14856" max="14856" width="4.5" style="161" customWidth="1"/>
    <col min="14857" max="14857" width="5" style="161" customWidth="1"/>
    <col min="14858" max="14858" width="5.125" style="161" customWidth="1"/>
    <col min="14859" max="14859" width="3.625" style="161" customWidth="1"/>
    <col min="14860" max="14861" width="5.5" style="161" customWidth="1"/>
    <col min="14862" max="14862" width="14.125" style="161" customWidth="1"/>
    <col min="14863" max="14863" width="10.375" style="161" customWidth="1"/>
    <col min="14864" max="14864" width="11.75" style="161" customWidth="1"/>
    <col min="14865" max="14865" width="4.375" style="161" customWidth="1"/>
    <col min="14866" max="15103" width="7.75" style="161"/>
    <col min="15104" max="15104" width="2.75" style="161" customWidth="1"/>
    <col min="15105" max="15105" width="9.375" style="161" customWidth="1"/>
    <col min="15106" max="15106" width="8.75" style="161" customWidth="1"/>
    <col min="15107" max="15108" width="6.25" style="161" customWidth="1"/>
    <col min="15109" max="15111" width="5" style="161" customWidth="1"/>
    <col min="15112" max="15112" width="4.5" style="161" customWidth="1"/>
    <col min="15113" max="15113" width="5" style="161" customWidth="1"/>
    <col min="15114" max="15114" width="5.125" style="161" customWidth="1"/>
    <col min="15115" max="15115" width="3.625" style="161" customWidth="1"/>
    <col min="15116" max="15117" width="5.5" style="161" customWidth="1"/>
    <col min="15118" max="15118" width="14.125" style="161" customWidth="1"/>
    <col min="15119" max="15119" width="10.375" style="161" customWidth="1"/>
    <col min="15120" max="15120" width="11.75" style="161" customWidth="1"/>
    <col min="15121" max="15121" width="4.375" style="161" customWidth="1"/>
    <col min="15122" max="15359" width="7.75" style="161"/>
    <col min="15360" max="15360" width="2.75" style="161" customWidth="1"/>
    <col min="15361" max="15361" width="9.375" style="161" customWidth="1"/>
    <col min="15362" max="15362" width="8.75" style="161" customWidth="1"/>
    <col min="15363" max="15364" width="6.25" style="161" customWidth="1"/>
    <col min="15365" max="15367" width="5" style="161" customWidth="1"/>
    <col min="15368" max="15368" width="4.5" style="161" customWidth="1"/>
    <col min="15369" max="15369" width="5" style="161" customWidth="1"/>
    <col min="15370" max="15370" width="5.125" style="161" customWidth="1"/>
    <col min="15371" max="15371" width="3.625" style="161" customWidth="1"/>
    <col min="15372" max="15373" width="5.5" style="161" customWidth="1"/>
    <col min="15374" max="15374" width="14.125" style="161" customWidth="1"/>
    <col min="15375" max="15375" width="10.375" style="161" customWidth="1"/>
    <col min="15376" max="15376" width="11.75" style="161" customWidth="1"/>
    <col min="15377" max="15377" width="4.375" style="161" customWidth="1"/>
    <col min="15378" max="15615" width="7.75" style="161"/>
    <col min="15616" max="15616" width="2.75" style="161" customWidth="1"/>
    <col min="15617" max="15617" width="9.375" style="161" customWidth="1"/>
    <col min="15618" max="15618" width="8.75" style="161" customWidth="1"/>
    <col min="15619" max="15620" width="6.25" style="161" customWidth="1"/>
    <col min="15621" max="15623" width="5" style="161" customWidth="1"/>
    <col min="15624" max="15624" width="4.5" style="161" customWidth="1"/>
    <col min="15625" max="15625" width="5" style="161" customWidth="1"/>
    <col min="15626" max="15626" width="5.125" style="161" customWidth="1"/>
    <col min="15627" max="15627" width="3.625" style="161" customWidth="1"/>
    <col min="15628" max="15629" width="5.5" style="161" customWidth="1"/>
    <col min="15630" max="15630" width="14.125" style="161" customWidth="1"/>
    <col min="15631" max="15631" width="10.375" style="161" customWidth="1"/>
    <col min="15632" max="15632" width="11.75" style="161" customWidth="1"/>
    <col min="15633" max="15633" width="4.375" style="161" customWidth="1"/>
    <col min="15634" max="15871" width="7.75" style="161"/>
    <col min="15872" max="15872" width="2.75" style="161" customWidth="1"/>
    <col min="15873" max="15873" width="9.375" style="161" customWidth="1"/>
    <col min="15874" max="15874" width="8.75" style="161" customWidth="1"/>
    <col min="15875" max="15876" width="6.25" style="161" customWidth="1"/>
    <col min="15877" max="15879" width="5" style="161" customWidth="1"/>
    <col min="15880" max="15880" width="4.5" style="161" customWidth="1"/>
    <col min="15881" max="15881" width="5" style="161" customWidth="1"/>
    <col min="15882" max="15882" width="5.125" style="161" customWidth="1"/>
    <col min="15883" max="15883" width="3.625" style="161" customWidth="1"/>
    <col min="15884" max="15885" width="5.5" style="161" customWidth="1"/>
    <col min="15886" max="15886" width="14.125" style="161" customWidth="1"/>
    <col min="15887" max="15887" width="10.375" style="161" customWidth="1"/>
    <col min="15888" max="15888" width="11.75" style="161" customWidth="1"/>
    <col min="15889" max="15889" width="4.375" style="161" customWidth="1"/>
    <col min="15890" max="16127" width="7.75" style="161"/>
    <col min="16128" max="16128" width="2.75" style="161" customWidth="1"/>
    <col min="16129" max="16129" width="9.375" style="161" customWidth="1"/>
    <col min="16130" max="16130" width="8.75" style="161" customWidth="1"/>
    <col min="16131" max="16132" width="6.25" style="161" customWidth="1"/>
    <col min="16133" max="16135" width="5" style="161" customWidth="1"/>
    <col min="16136" max="16136" width="4.5" style="161" customWidth="1"/>
    <col min="16137" max="16137" width="5" style="161" customWidth="1"/>
    <col min="16138" max="16138" width="5.125" style="161" customWidth="1"/>
    <col min="16139" max="16139" width="3.625" style="161" customWidth="1"/>
    <col min="16140" max="16141" width="5.5" style="161" customWidth="1"/>
    <col min="16142" max="16142" width="14.125" style="161" customWidth="1"/>
    <col min="16143" max="16143" width="10.375" style="161" customWidth="1"/>
    <col min="16144" max="16144" width="11.75" style="161" customWidth="1"/>
    <col min="16145" max="16145" width="4.375" style="161" customWidth="1"/>
    <col min="16146" max="16384" width="7.75" style="161"/>
  </cols>
  <sheetData>
    <row r="1" spans="1:16" ht="16.5" customHeight="1">
      <c r="P1" s="161" t="s">
        <v>365</v>
      </c>
    </row>
    <row r="2" spans="1:16" ht="19.5" customHeight="1">
      <c r="A2" s="162" t="s">
        <v>366</v>
      </c>
      <c r="L2" s="163" t="s">
        <v>767</v>
      </c>
      <c r="P2" s="164" t="s">
        <v>367</v>
      </c>
    </row>
    <row r="3" spans="1:16" ht="11.25" customHeight="1">
      <c r="A3" s="165" t="s">
        <v>368</v>
      </c>
    </row>
    <row r="4" spans="1:16" ht="34.5" customHeight="1">
      <c r="A4" s="165"/>
      <c r="B4" s="482" t="s">
        <v>369</v>
      </c>
      <c r="C4" s="482"/>
      <c r="D4" s="482"/>
      <c r="E4" s="482"/>
      <c r="F4" s="482"/>
      <c r="G4" s="482"/>
      <c r="H4" s="482"/>
      <c r="I4" s="482"/>
      <c r="J4" s="482"/>
      <c r="K4" s="482"/>
      <c r="L4" s="482"/>
      <c r="M4" s="482"/>
      <c r="N4" s="482"/>
      <c r="O4" s="482"/>
      <c r="P4" s="164"/>
    </row>
    <row r="5" spans="1:16" ht="15.6" customHeight="1" thickBot="1"/>
    <row r="6" spans="1:16" ht="16.5" customHeight="1" thickBot="1">
      <c r="A6" s="166">
        <v>1</v>
      </c>
      <c r="B6" s="167" t="s">
        <v>370</v>
      </c>
      <c r="C6" s="481"/>
      <c r="D6" s="481"/>
      <c r="E6" s="481"/>
      <c r="F6" s="481"/>
      <c r="G6" s="481"/>
      <c r="H6" s="481"/>
      <c r="I6" s="481"/>
      <c r="J6" s="481"/>
      <c r="K6" s="481"/>
      <c r="L6" s="481"/>
      <c r="M6" s="481"/>
      <c r="N6" s="481"/>
      <c r="O6" s="168"/>
    </row>
    <row r="7" spans="1:16" ht="16.5" customHeight="1" thickBot="1">
      <c r="A7" s="169"/>
      <c r="B7" s="167" t="s">
        <v>371</v>
      </c>
      <c r="C7" s="481"/>
      <c r="D7" s="481"/>
      <c r="E7" s="481"/>
      <c r="F7" s="481"/>
      <c r="G7" s="481"/>
      <c r="H7" s="481"/>
      <c r="I7" s="481"/>
      <c r="J7" s="481"/>
      <c r="K7" s="481"/>
      <c r="L7" s="481"/>
      <c r="M7" s="481"/>
      <c r="N7" s="481"/>
      <c r="O7" s="168"/>
    </row>
    <row r="8" spans="1:16" ht="16.5" customHeight="1" thickBot="1">
      <c r="A8" s="166">
        <v>2</v>
      </c>
      <c r="B8" s="480" t="s">
        <v>372</v>
      </c>
      <c r="C8" s="480"/>
      <c r="D8" s="170"/>
      <c r="E8" s="170"/>
      <c r="F8" s="170"/>
      <c r="G8" s="170"/>
      <c r="H8" s="170"/>
      <c r="I8" s="170"/>
      <c r="J8" s="170"/>
      <c r="K8" s="170"/>
      <c r="L8" s="167"/>
      <c r="M8" s="167"/>
      <c r="N8" s="167"/>
      <c r="O8" s="168"/>
    </row>
    <row r="9" spans="1:16" ht="16.5" customHeight="1" thickBot="1">
      <c r="A9" s="169"/>
      <c r="B9" s="167" t="s">
        <v>373</v>
      </c>
      <c r="C9" s="167"/>
      <c r="D9" s="167"/>
      <c r="E9" s="481"/>
      <c r="F9" s="481"/>
      <c r="G9" s="481"/>
      <c r="H9" s="481"/>
      <c r="I9" s="481"/>
      <c r="J9" s="481"/>
      <c r="K9" s="481"/>
      <c r="L9" s="481"/>
      <c r="M9" s="481"/>
      <c r="N9" s="481"/>
      <c r="O9" s="168"/>
    </row>
    <row r="10" spans="1:16" ht="16.5" customHeight="1" thickBot="1">
      <c r="A10" s="169"/>
      <c r="B10" s="167" t="s">
        <v>374</v>
      </c>
      <c r="C10" s="167"/>
      <c r="D10" s="167"/>
      <c r="E10" s="481"/>
      <c r="F10" s="481"/>
      <c r="G10" s="481"/>
      <c r="H10" s="481"/>
      <c r="I10" s="481"/>
      <c r="J10" s="481"/>
      <c r="K10" s="481"/>
      <c r="L10" s="481"/>
      <c r="M10" s="481"/>
      <c r="N10" s="481"/>
      <c r="O10" s="168"/>
    </row>
    <row r="11" spans="1:16" ht="16.5" customHeight="1" thickBot="1">
      <c r="A11" s="169"/>
      <c r="B11" s="167" t="s">
        <v>375</v>
      </c>
      <c r="C11" s="167"/>
      <c r="D11" s="167"/>
      <c r="E11" s="481"/>
      <c r="F11" s="481"/>
      <c r="G11" s="481"/>
      <c r="H11" s="481"/>
      <c r="I11" s="481"/>
      <c r="J11" s="481"/>
      <c r="K11" s="481"/>
      <c r="L11" s="481"/>
      <c r="M11" s="481"/>
      <c r="N11" s="481"/>
      <c r="O11" s="168"/>
    </row>
    <row r="12" spans="1:16" ht="53.25" thickBot="1">
      <c r="A12" s="169"/>
      <c r="B12" s="171" t="s">
        <v>376</v>
      </c>
      <c r="C12" s="167"/>
      <c r="D12" s="167"/>
      <c r="E12" s="481"/>
      <c r="F12" s="481"/>
      <c r="G12" s="481"/>
      <c r="H12" s="481"/>
      <c r="I12" s="481"/>
      <c r="J12" s="481"/>
      <c r="K12" s="481"/>
      <c r="L12" s="481"/>
      <c r="M12" s="481"/>
      <c r="N12" s="481"/>
      <c r="O12" s="168" t="s">
        <v>377</v>
      </c>
    </row>
    <row r="13" spans="1:16" ht="53.25" thickBot="1">
      <c r="A13" s="169"/>
      <c r="B13" s="171" t="s">
        <v>378</v>
      </c>
      <c r="C13" s="167"/>
      <c r="D13" s="167"/>
      <c r="E13" s="481"/>
      <c r="F13" s="481"/>
      <c r="G13" s="481"/>
      <c r="H13" s="481"/>
      <c r="I13" s="481"/>
      <c r="J13" s="481"/>
      <c r="K13" s="481"/>
      <c r="L13" s="481"/>
      <c r="M13" s="481"/>
      <c r="N13" s="481"/>
      <c r="O13" s="168" t="s">
        <v>377</v>
      </c>
    </row>
    <row r="14" spans="1:16" ht="15" customHeight="1" thickBot="1">
      <c r="A14" s="166">
        <v>3</v>
      </c>
      <c r="B14" s="167" t="s">
        <v>164</v>
      </c>
      <c r="C14" s="170"/>
      <c r="D14" s="170"/>
      <c r="E14" s="170"/>
      <c r="F14" s="170"/>
      <c r="G14" s="170"/>
      <c r="H14" s="170"/>
      <c r="I14" s="170"/>
      <c r="J14" s="170"/>
      <c r="K14" s="170"/>
      <c r="L14" s="170"/>
      <c r="M14" s="170"/>
      <c r="N14" s="170"/>
      <c r="O14" s="168"/>
    </row>
    <row r="15" spans="1:16" ht="53.25" thickBot="1">
      <c r="A15" s="169"/>
      <c r="B15" s="171" t="s">
        <v>379</v>
      </c>
      <c r="C15" s="167"/>
      <c r="D15" s="167"/>
      <c r="E15" s="481"/>
      <c r="F15" s="481"/>
      <c r="G15" s="481"/>
      <c r="H15" s="481"/>
      <c r="I15" s="481"/>
      <c r="J15" s="481"/>
      <c r="K15" s="481"/>
      <c r="L15" s="481"/>
      <c r="M15" s="481"/>
      <c r="N15" s="481"/>
      <c r="O15" s="168" t="s">
        <v>377</v>
      </c>
    </row>
    <row r="16" spans="1:16" ht="15" customHeight="1" thickBot="1">
      <c r="A16" s="166">
        <v>4</v>
      </c>
      <c r="B16" s="480" t="s">
        <v>380</v>
      </c>
      <c r="C16" s="480"/>
      <c r="D16" s="170"/>
      <c r="E16" s="170"/>
      <c r="F16" s="170"/>
      <c r="G16" s="170"/>
      <c r="H16" s="170"/>
      <c r="I16" s="170"/>
      <c r="J16" s="170"/>
      <c r="K16" s="170"/>
      <c r="L16" s="170"/>
      <c r="M16" s="170"/>
      <c r="N16" s="170"/>
      <c r="O16" s="168"/>
    </row>
    <row r="17" spans="1:22" ht="53.25" thickBot="1">
      <c r="A17" s="169"/>
      <c r="B17" s="171" t="s">
        <v>381</v>
      </c>
      <c r="C17" s="167"/>
      <c r="D17" s="167"/>
      <c r="E17" s="481"/>
      <c r="F17" s="481"/>
      <c r="G17" s="481"/>
      <c r="H17" s="481"/>
      <c r="I17" s="481"/>
      <c r="J17" s="481"/>
      <c r="K17" s="481"/>
      <c r="L17" s="481"/>
      <c r="M17" s="481"/>
      <c r="N17" s="481"/>
      <c r="O17" s="168" t="s">
        <v>377</v>
      </c>
      <c r="P17" s="172"/>
      <c r="Q17" s="172"/>
    </row>
    <row r="18" spans="1:22" ht="16.5" customHeight="1" thickBot="1">
      <c r="A18" s="166">
        <v>5</v>
      </c>
      <c r="B18" s="167" t="s">
        <v>382</v>
      </c>
      <c r="C18" s="170"/>
      <c r="D18" s="170"/>
      <c r="E18" s="170"/>
      <c r="F18" s="170"/>
      <c r="G18" s="170"/>
      <c r="H18" s="170"/>
      <c r="I18" s="173"/>
      <c r="J18" s="170"/>
      <c r="K18" s="170"/>
      <c r="L18" s="170"/>
      <c r="M18" s="170"/>
      <c r="N18" s="170"/>
      <c r="O18" s="174"/>
      <c r="P18" s="172"/>
      <c r="Q18" s="172"/>
    </row>
    <row r="19" spans="1:22" ht="16.5" customHeight="1" thickBot="1">
      <c r="A19" s="169"/>
      <c r="B19" s="167" t="s">
        <v>383</v>
      </c>
      <c r="C19" s="167"/>
      <c r="D19" s="167"/>
      <c r="E19" s="167"/>
      <c r="F19" s="167"/>
      <c r="G19" s="167"/>
      <c r="H19" s="175" t="s">
        <v>384</v>
      </c>
      <c r="I19" s="485"/>
      <c r="J19" s="486"/>
      <c r="K19" s="486"/>
      <c r="L19" s="486"/>
      <c r="M19" s="486"/>
      <c r="N19" s="487"/>
      <c r="O19" s="168"/>
    </row>
    <row r="20" spans="1:22" ht="16.5" customHeight="1" thickBot="1">
      <c r="A20" s="169"/>
      <c r="B20" s="167" t="s">
        <v>385</v>
      </c>
      <c r="C20" s="167"/>
      <c r="D20" s="167"/>
      <c r="E20" s="167"/>
      <c r="F20" s="167"/>
      <c r="G20" s="167"/>
      <c r="H20" s="176"/>
      <c r="I20" s="484"/>
      <c r="J20" s="484"/>
      <c r="K20" s="484"/>
      <c r="L20" s="484"/>
      <c r="M20" s="484"/>
      <c r="N20" s="484"/>
      <c r="O20" s="168"/>
    </row>
    <row r="21" spans="1:22" ht="16.5" customHeight="1" thickBot="1">
      <c r="A21" s="169"/>
      <c r="B21" s="167" t="s">
        <v>386</v>
      </c>
      <c r="C21" s="167"/>
      <c r="D21" s="167"/>
      <c r="E21" s="167"/>
      <c r="F21" s="167"/>
      <c r="G21" s="167"/>
      <c r="H21" s="176" t="s">
        <v>387</v>
      </c>
      <c r="I21" s="488"/>
      <c r="J21" s="489"/>
      <c r="K21" s="489"/>
      <c r="L21" s="489"/>
      <c r="M21" s="489"/>
      <c r="N21" s="490"/>
      <c r="O21" s="168"/>
    </row>
    <row r="22" spans="1:22" ht="16.5" customHeight="1" thickBot="1">
      <c r="A22" s="169"/>
      <c r="B22" s="178" t="s">
        <v>388</v>
      </c>
      <c r="C22" s="167"/>
      <c r="D22" s="167"/>
      <c r="E22" s="167"/>
      <c r="F22" s="167"/>
      <c r="G22" s="167"/>
      <c r="H22" s="176"/>
      <c r="I22" s="505" t="s">
        <v>763</v>
      </c>
      <c r="J22" s="506"/>
      <c r="K22" s="506"/>
      <c r="L22" s="506"/>
      <c r="M22" s="506"/>
      <c r="N22" s="507"/>
      <c r="O22" s="168"/>
    </row>
    <row r="23" spans="1:22" ht="16.5" customHeight="1" thickBot="1">
      <c r="A23" s="169"/>
      <c r="B23" s="167"/>
      <c r="C23" s="167"/>
      <c r="D23" s="167"/>
      <c r="E23" s="167"/>
      <c r="F23" s="167"/>
      <c r="G23" s="167"/>
      <c r="H23" s="176"/>
      <c r="I23" s="176"/>
      <c r="J23" s="176"/>
      <c r="K23" s="176"/>
      <c r="L23" s="176"/>
      <c r="M23" s="176"/>
      <c r="N23" s="176"/>
      <c r="O23" s="176"/>
    </row>
    <row r="24" spans="1:22" ht="16.5" customHeight="1" thickBot="1">
      <c r="A24" s="166">
        <v>6</v>
      </c>
      <c r="B24" s="480" t="s">
        <v>389</v>
      </c>
      <c r="C24" s="480"/>
      <c r="D24" s="170"/>
      <c r="E24" s="170"/>
      <c r="F24" s="170"/>
      <c r="G24" s="170"/>
      <c r="H24" s="177"/>
      <c r="I24" s="173"/>
      <c r="J24" s="170"/>
      <c r="K24" s="170"/>
      <c r="L24" s="170"/>
      <c r="M24" s="170"/>
      <c r="N24" s="170"/>
      <c r="O24" s="174"/>
    </row>
    <row r="25" spans="1:22" ht="16.5" customHeight="1" thickBot="1">
      <c r="A25" s="166"/>
      <c r="B25" s="167" t="s">
        <v>390</v>
      </c>
      <c r="C25" s="167"/>
      <c r="D25" s="167"/>
      <c r="E25" s="167"/>
      <c r="F25" s="167"/>
      <c r="G25" s="167"/>
      <c r="H25" s="176"/>
      <c r="I25" s="483"/>
      <c r="J25" s="484"/>
      <c r="K25" s="484"/>
      <c r="L25" s="484"/>
      <c r="M25" s="484"/>
      <c r="N25" s="484"/>
      <c r="O25" s="176"/>
    </row>
    <row r="26" spans="1:22" ht="16.5" customHeight="1" thickBot="1">
      <c r="A26" s="166"/>
      <c r="B26" s="167" t="s">
        <v>391</v>
      </c>
      <c r="C26" s="167"/>
      <c r="D26" s="167"/>
      <c r="E26" s="167"/>
      <c r="F26" s="167"/>
      <c r="G26" s="167"/>
      <c r="H26" s="175" t="s">
        <v>384</v>
      </c>
      <c r="I26" s="509"/>
      <c r="J26" s="509"/>
      <c r="K26" s="509"/>
      <c r="L26" s="509"/>
      <c r="M26" s="509"/>
      <c r="N26" s="509"/>
      <c r="O26" s="176"/>
    </row>
    <row r="27" spans="1:22" ht="16.5" customHeight="1" thickBot="1">
      <c r="A27" s="166"/>
      <c r="B27" s="167" t="s">
        <v>392</v>
      </c>
      <c r="C27" s="167"/>
      <c r="D27" s="167"/>
      <c r="E27" s="167"/>
      <c r="F27" s="167"/>
      <c r="G27" s="167"/>
      <c r="H27" s="167"/>
      <c r="I27" s="510"/>
      <c r="J27" s="511"/>
      <c r="K27" s="511"/>
      <c r="L27" s="512"/>
      <c r="M27" s="167" t="s">
        <v>393</v>
      </c>
      <c r="N27" s="167"/>
      <c r="O27" s="178" t="s">
        <v>394</v>
      </c>
    </row>
    <row r="28" spans="1:22" ht="16.5" customHeight="1" thickBot="1">
      <c r="A28" s="166"/>
      <c r="B28" s="167" t="s">
        <v>395</v>
      </c>
      <c r="C28" s="167"/>
      <c r="D28" s="167"/>
      <c r="E28" s="167"/>
      <c r="F28" s="167"/>
      <c r="G28" s="167"/>
      <c r="H28" s="167"/>
      <c r="I28" s="510"/>
      <c r="J28" s="511"/>
      <c r="K28" s="511"/>
      <c r="L28" s="512"/>
      <c r="M28" s="167" t="s">
        <v>396</v>
      </c>
      <c r="N28" s="167"/>
      <c r="O28" s="178">
        <f>I21</f>
        <v>0</v>
      </c>
    </row>
    <row r="29" spans="1:22" ht="16.5" customHeight="1" thickBot="1">
      <c r="A29" s="166">
        <v>7</v>
      </c>
      <c r="B29" s="179" t="s">
        <v>397</v>
      </c>
      <c r="C29" s="180"/>
      <c r="D29" s="170"/>
      <c r="E29" s="170"/>
      <c r="F29" s="170"/>
      <c r="G29" s="167"/>
      <c r="H29" s="170"/>
      <c r="I29" s="170"/>
      <c r="J29" s="170"/>
      <c r="K29" s="170"/>
      <c r="L29" s="176" t="s">
        <v>252</v>
      </c>
      <c r="M29" s="498">
        <f>'SP8-3'!L70</f>
        <v>0</v>
      </c>
      <c r="N29" s="498"/>
      <c r="O29" s="173" t="s">
        <v>398</v>
      </c>
      <c r="P29" s="181"/>
    </row>
    <row r="30" spans="1:22" ht="16.5" customHeight="1" thickBot="1">
      <c r="A30" s="166">
        <v>8</v>
      </c>
      <c r="B30" s="179" t="s">
        <v>399</v>
      </c>
      <c r="C30" s="180"/>
      <c r="D30" s="170"/>
      <c r="E30" s="170"/>
      <c r="F30" s="170"/>
      <c r="G30" s="170"/>
      <c r="H30" s="170"/>
      <c r="I30" s="170"/>
      <c r="J30" s="170"/>
      <c r="K30" s="170"/>
      <c r="L30" s="176" t="s">
        <v>252</v>
      </c>
      <c r="M30" s="498">
        <f>'SP8-2'!F48</f>
        <v>0</v>
      </c>
      <c r="N30" s="498"/>
      <c r="O30" s="173" t="s">
        <v>400</v>
      </c>
    </row>
    <row r="31" spans="1:22" ht="16.5" customHeight="1" thickBot="1">
      <c r="A31" s="166">
        <v>9</v>
      </c>
      <c r="B31" s="179" t="s">
        <v>401</v>
      </c>
      <c r="C31" s="182"/>
      <c r="D31" s="182"/>
      <c r="E31" s="182"/>
      <c r="F31" s="180"/>
      <c r="G31" s="170"/>
      <c r="H31" s="170"/>
      <c r="I31" s="170"/>
      <c r="J31" s="170"/>
      <c r="K31" s="170"/>
      <c r="L31" s="170"/>
      <c r="M31" s="170"/>
      <c r="N31" s="167"/>
      <c r="O31" s="173"/>
      <c r="P31" s="399"/>
      <c r="Q31" s="183"/>
    </row>
    <row r="32" spans="1:22" ht="16.5" customHeight="1" thickBot="1">
      <c r="A32" s="169"/>
      <c r="B32" s="167" t="s">
        <v>402</v>
      </c>
      <c r="C32" s="167"/>
      <c r="D32" s="176" t="s">
        <v>252</v>
      </c>
      <c r="E32" s="496">
        <f>'SP8-4'!C35</f>
        <v>0</v>
      </c>
      <c r="F32" s="496"/>
      <c r="G32" s="173" t="s">
        <v>403</v>
      </c>
      <c r="H32" s="167"/>
      <c r="I32" s="167"/>
      <c r="J32" s="497"/>
      <c r="K32" s="497"/>
      <c r="L32" s="175" t="s">
        <v>404</v>
      </c>
      <c r="M32" s="498">
        <f>E32*J32</f>
        <v>0</v>
      </c>
      <c r="N32" s="498"/>
      <c r="O32" s="173" t="s">
        <v>405</v>
      </c>
      <c r="P32" s="181"/>
      <c r="R32" s="495" t="s">
        <v>738</v>
      </c>
      <c r="S32" s="495"/>
      <c r="T32" s="495"/>
      <c r="U32" s="495"/>
      <c r="V32" s="495"/>
    </row>
    <row r="33" spans="1:22" ht="16.5" customHeight="1" thickBot="1">
      <c r="A33" s="169"/>
      <c r="B33" s="167" t="s">
        <v>406</v>
      </c>
      <c r="C33" s="167"/>
      <c r="D33" s="176" t="s">
        <v>252</v>
      </c>
      <c r="E33" s="496">
        <f>'SP8-6'!I22</f>
        <v>0</v>
      </c>
      <c r="F33" s="496"/>
      <c r="G33" s="173" t="s">
        <v>407</v>
      </c>
      <c r="H33" s="167"/>
      <c r="I33" s="167"/>
      <c r="J33" s="497"/>
      <c r="K33" s="497"/>
      <c r="L33" s="175" t="s">
        <v>404</v>
      </c>
      <c r="M33" s="498">
        <f>E33*J33</f>
        <v>0</v>
      </c>
      <c r="N33" s="498"/>
      <c r="O33" s="173" t="s">
        <v>408</v>
      </c>
      <c r="P33" s="181"/>
      <c r="R33" s="495"/>
      <c r="S33" s="495"/>
      <c r="T33" s="495"/>
      <c r="U33" s="495"/>
      <c r="V33" s="495"/>
    </row>
    <row r="34" spans="1:22" ht="16.5" customHeight="1" thickBot="1">
      <c r="A34" s="169"/>
      <c r="B34" s="167" t="s">
        <v>409</v>
      </c>
      <c r="C34" s="167"/>
      <c r="D34" s="176" t="s">
        <v>252</v>
      </c>
      <c r="E34" s="496">
        <f>'SP8-6'!I29</f>
        <v>0</v>
      </c>
      <c r="F34" s="496"/>
      <c r="G34" s="173" t="s">
        <v>410</v>
      </c>
      <c r="H34" s="167"/>
      <c r="I34" s="167"/>
      <c r="J34" s="499"/>
      <c r="K34" s="499"/>
      <c r="L34" s="175" t="s">
        <v>404</v>
      </c>
      <c r="M34" s="498">
        <f>E34*J34</f>
        <v>0</v>
      </c>
      <c r="N34" s="498"/>
      <c r="O34" s="173" t="s">
        <v>411</v>
      </c>
      <c r="P34" s="181"/>
      <c r="R34" s="495"/>
      <c r="S34" s="495"/>
      <c r="T34" s="495"/>
      <c r="U34" s="495"/>
      <c r="V34" s="495"/>
    </row>
    <row r="35" spans="1:22" ht="16.5" customHeight="1" thickBot="1">
      <c r="A35" s="169"/>
      <c r="B35" s="167" t="s">
        <v>412</v>
      </c>
      <c r="C35" s="167"/>
      <c r="D35" s="176" t="s">
        <v>252</v>
      </c>
      <c r="E35" s="496">
        <f>'SP8-5'!K25</f>
        <v>0</v>
      </c>
      <c r="F35" s="496"/>
      <c r="G35" s="173" t="s">
        <v>413</v>
      </c>
      <c r="H35" s="167"/>
      <c r="I35" s="167"/>
      <c r="J35" s="497"/>
      <c r="K35" s="497"/>
      <c r="L35" s="175" t="s">
        <v>404</v>
      </c>
      <c r="M35" s="498">
        <f>E35*J35</f>
        <v>0</v>
      </c>
      <c r="N35" s="498"/>
      <c r="O35" s="173" t="s">
        <v>414</v>
      </c>
      <c r="P35" s="181"/>
    </row>
    <row r="36" spans="1:22" ht="16.5" customHeight="1" thickBot="1">
      <c r="A36" s="492">
        <v>10</v>
      </c>
      <c r="B36" s="494" t="s">
        <v>415</v>
      </c>
      <c r="C36" s="502" t="s">
        <v>416</v>
      </c>
      <c r="D36" s="502"/>
      <c r="E36" s="492" t="s">
        <v>417</v>
      </c>
      <c r="F36" s="503" t="s">
        <v>418</v>
      </c>
      <c r="G36" s="503"/>
      <c r="H36" s="503"/>
      <c r="I36" s="492" t="s">
        <v>417</v>
      </c>
      <c r="J36" s="508">
        <f>SUM(M32:N34)</f>
        <v>0</v>
      </c>
      <c r="K36" s="508"/>
      <c r="L36" s="492" t="s">
        <v>417</v>
      </c>
      <c r="M36" s="493">
        <f>IF(J37=0,,J36/J37)</f>
        <v>0</v>
      </c>
      <c r="N36" s="493"/>
      <c r="O36" s="184"/>
      <c r="P36" s="181"/>
      <c r="Q36" s="172"/>
    </row>
    <row r="37" spans="1:22" ht="16.5" customHeight="1" thickBot="1">
      <c r="A37" s="492"/>
      <c r="B37" s="494"/>
      <c r="C37" s="500" t="s">
        <v>419</v>
      </c>
      <c r="D37" s="500"/>
      <c r="E37" s="492"/>
      <c r="F37" s="501" t="s">
        <v>420</v>
      </c>
      <c r="G37" s="501"/>
      <c r="H37" s="501"/>
      <c r="I37" s="492"/>
      <c r="J37" s="504">
        <f>M30-M35</f>
        <v>0</v>
      </c>
      <c r="K37" s="504"/>
      <c r="L37" s="492"/>
      <c r="M37" s="493"/>
      <c r="N37" s="493"/>
      <c r="O37" s="184"/>
      <c r="P37" s="181"/>
      <c r="Q37" s="172"/>
      <c r="U37" s="491"/>
    </row>
    <row r="38" spans="1:22" ht="16.5" customHeight="1" thickBot="1">
      <c r="A38" s="492">
        <v>11</v>
      </c>
      <c r="B38" s="494" t="s">
        <v>421</v>
      </c>
      <c r="C38" s="502" t="s">
        <v>416</v>
      </c>
      <c r="D38" s="502"/>
      <c r="E38" s="492" t="s">
        <v>417</v>
      </c>
      <c r="F38" s="503" t="s">
        <v>422</v>
      </c>
      <c r="G38" s="502"/>
      <c r="H38" s="502"/>
      <c r="I38" s="502"/>
      <c r="J38" s="502"/>
      <c r="K38" s="502"/>
      <c r="L38" s="492" t="s">
        <v>417</v>
      </c>
      <c r="M38" s="493">
        <f>IF(M29-M35=0,0,SUM(M32:N34)/(M29-M35))</f>
        <v>0</v>
      </c>
      <c r="N38" s="493"/>
      <c r="O38" s="494"/>
      <c r="P38" s="181"/>
      <c r="U38" s="491"/>
    </row>
    <row r="39" spans="1:22" ht="16.5" customHeight="1" thickBot="1">
      <c r="A39" s="492"/>
      <c r="B39" s="494"/>
      <c r="C39" s="500" t="s">
        <v>423</v>
      </c>
      <c r="D39" s="500"/>
      <c r="E39" s="492"/>
      <c r="F39" s="501" t="s">
        <v>424</v>
      </c>
      <c r="G39" s="501"/>
      <c r="H39" s="501"/>
      <c r="I39" s="501"/>
      <c r="J39" s="501"/>
      <c r="K39" s="501"/>
      <c r="L39" s="492"/>
      <c r="M39" s="493"/>
      <c r="N39" s="493"/>
      <c r="O39" s="494"/>
    </row>
    <row r="40" spans="1:22" ht="13.5" customHeight="1"/>
    <row r="51" spans="1:15" ht="14.45" customHeight="1">
      <c r="A51" s="161"/>
    </row>
    <row r="52" spans="1:15">
      <c r="A52" s="161"/>
      <c r="B52" s="160"/>
      <c r="H52" s="491"/>
      <c r="I52" s="491"/>
      <c r="J52" s="491"/>
      <c r="K52" s="491"/>
      <c r="L52" s="491"/>
      <c r="M52" s="491"/>
      <c r="N52" s="491"/>
      <c r="O52" s="491"/>
    </row>
    <row r="53" spans="1:15">
      <c r="A53" s="161"/>
      <c r="B53" s="160"/>
    </row>
    <row r="54" spans="1:15" hidden="1">
      <c r="A54" s="161"/>
      <c r="B54" s="160">
        <v>2024</v>
      </c>
    </row>
    <row r="55" spans="1:15" hidden="1">
      <c r="A55" s="231" t="s">
        <v>425</v>
      </c>
      <c r="B55" s="160">
        <v>2025</v>
      </c>
    </row>
    <row r="56" spans="1:15" hidden="1">
      <c r="A56" s="231" t="s">
        <v>426</v>
      </c>
      <c r="B56" s="160">
        <v>2026</v>
      </c>
    </row>
    <row r="57" spans="1:15" hidden="1">
      <c r="A57" s="231" t="s">
        <v>427</v>
      </c>
      <c r="B57" s="160">
        <v>2027</v>
      </c>
    </row>
    <row r="58" spans="1:15" hidden="1">
      <c r="A58" s="231" t="s">
        <v>428</v>
      </c>
      <c r="B58" s="160">
        <v>2028</v>
      </c>
    </row>
    <row r="59" spans="1:15" hidden="1">
      <c r="A59" s="231" t="s">
        <v>429</v>
      </c>
      <c r="B59" s="160">
        <v>2029</v>
      </c>
    </row>
    <row r="60" spans="1:15" hidden="1">
      <c r="A60" s="231" t="s">
        <v>430</v>
      </c>
      <c r="B60" s="160">
        <v>2030</v>
      </c>
    </row>
    <row r="61" spans="1:15" hidden="1">
      <c r="A61" s="231" t="s">
        <v>431</v>
      </c>
      <c r="B61" s="160">
        <v>2031</v>
      </c>
    </row>
    <row r="62" spans="1:15" hidden="1">
      <c r="A62" s="231" t="s">
        <v>432</v>
      </c>
      <c r="B62" s="160">
        <v>2032</v>
      </c>
    </row>
    <row r="63" spans="1:15" hidden="1">
      <c r="A63" s="231" t="s">
        <v>433</v>
      </c>
      <c r="B63" s="160">
        <v>2033</v>
      </c>
    </row>
    <row r="64" spans="1:15" hidden="1">
      <c r="A64" s="231" t="s">
        <v>434</v>
      </c>
      <c r="B64" s="160">
        <v>2034</v>
      </c>
    </row>
    <row r="65" spans="1:2" hidden="1">
      <c r="A65" s="231" t="s">
        <v>435</v>
      </c>
      <c r="B65" s="160">
        <v>2035</v>
      </c>
    </row>
    <row r="66" spans="1:2" hidden="1">
      <c r="A66" s="231" t="s">
        <v>436</v>
      </c>
      <c r="B66" s="160">
        <v>2036</v>
      </c>
    </row>
    <row r="67" spans="1:2" hidden="1">
      <c r="A67" s="231" t="s">
        <v>437</v>
      </c>
      <c r="B67" s="160">
        <v>2037</v>
      </c>
    </row>
    <row r="68" spans="1:2" hidden="1">
      <c r="A68" s="231" t="s">
        <v>438</v>
      </c>
      <c r="B68" s="160">
        <v>2038</v>
      </c>
    </row>
    <row r="69" spans="1:2" hidden="1">
      <c r="A69" s="161" t="s">
        <v>439</v>
      </c>
      <c r="B69" s="160">
        <v>2039</v>
      </c>
    </row>
    <row r="70" spans="1:2" hidden="1">
      <c r="A70" s="161" t="s">
        <v>745</v>
      </c>
      <c r="B70" s="160">
        <v>2040</v>
      </c>
    </row>
    <row r="71" spans="1:2" hidden="1">
      <c r="A71" s="161" t="s">
        <v>746</v>
      </c>
      <c r="B71" s="160">
        <v>2041</v>
      </c>
    </row>
    <row r="72" spans="1:2" hidden="1">
      <c r="A72" s="160" t="s">
        <v>747</v>
      </c>
      <c r="B72" s="160">
        <v>2042</v>
      </c>
    </row>
    <row r="73" spans="1:2" hidden="1">
      <c r="A73" s="161" t="s">
        <v>748</v>
      </c>
      <c r="B73" s="160">
        <v>2043</v>
      </c>
    </row>
    <row r="74" spans="1:2" hidden="1">
      <c r="A74" s="160" t="s">
        <v>749</v>
      </c>
      <c r="B74" s="160">
        <v>2044</v>
      </c>
    </row>
    <row r="75" spans="1:2" hidden="1">
      <c r="A75" s="161" t="s">
        <v>750</v>
      </c>
      <c r="B75" s="160">
        <v>2045</v>
      </c>
    </row>
    <row r="76" spans="1:2" hidden="1">
      <c r="A76" s="161" t="s">
        <v>751</v>
      </c>
      <c r="B76" s="160">
        <v>2046</v>
      </c>
    </row>
    <row r="77" spans="1:2" hidden="1">
      <c r="A77" s="161" t="s">
        <v>752</v>
      </c>
      <c r="B77" s="160">
        <v>2047</v>
      </c>
    </row>
    <row r="78" spans="1:2" hidden="1">
      <c r="A78" s="161" t="s">
        <v>753</v>
      </c>
      <c r="B78" s="160">
        <v>2048</v>
      </c>
    </row>
    <row r="79" spans="1:2" hidden="1">
      <c r="A79" s="161" t="s">
        <v>754</v>
      </c>
      <c r="B79" s="160">
        <v>2049</v>
      </c>
    </row>
    <row r="80" spans="1:2" hidden="1">
      <c r="A80" s="161" t="s">
        <v>755</v>
      </c>
      <c r="B80" s="160">
        <v>2050</v>
      </c>
    </row>
    <row r="81" spans="1:2" hidden="1">
      <c r="A81" s="161" t="s">
        <v>756</v>
      </c>
      <c r="B81" s="160">
        <v>2051</v>
      </c>
    </row>
    <row r="82" spans="1:2" hidden="1">
      <c r="A82" s="161" t="s">
        <v>757</v>
      </c>
      <c r="B82" s="160">
        <v>2052</v>
      </c>
    </row>
    <row r="83" spans="1:2" hidden="1">
      <c r="A83" s="161" t="s">
        <v>758</v>
      </c>
      <c r="B83" s="160">
        <v>2053</v>
      </c>
    </row>
    <row r="84" spans="1:2" hidden="1">
      <c r="A84" s="161" t="s">
        <v>760</v>
      </c>
      <c r="B84" s="160">
        <v>2054</v>
      </c>
    </row>
    <row r="85" spans="1:2" hidden="1">
      <c r="A85" s="161" t="s">
        <v>759</v>
      </c>
      <c r="B85" s="160">
        <v>2055</v>
      </c>
    </row>
    <row r="86" spans="1:2" hidden="1">
      <c r="A86" s="161"/>
    </row>
  </sheetData>
  <sheetProtection algorithmName="SHA-512" hashValue="JqD/HNcNE0vlXvgYslqht8ryTr0nNPE5nAt5N3iobq5Ezfy+FOK+QDCCRtG2qzkMnn2dAqdkAqO2x0jbT/jW5w==" saltValue="nE7+EP9EvuPw2ewStXGDvA==" spinCount="100000" sheet="1" objects="1" scenarios="1"/>
  <protectedRanges>
    <protectedRange sqref="E17:N17" name="Range5_1_1_1"/>
    <protectedRange sqref="E15:N15" name="Range3_1_1"/>
    <protectedRange sqref="E9:N13" name="Range2_1_1"/>
    <protectedRange sqref="C6:N7" name="Range1_1_1"/>
    <protectedRange sqref="M29:N30" name="Range12_1"/>
    <protectedRange sqref="M29:N30" name="Range13_1"/>
    <protectedRange sqref="J32:K35" name="Range14_1"/>
  </protectedRanges>
  <mergeCells count="61">
    <mergeCell ref="H52:J52"/>
    <mergeCell ref="K52:O52"/>
    <mergeCell ref="I22:N22"/>
    <mergeCell ref="E35:F35"/>
    <mergeCell ref="J35:K35"/>
    <mergeCell ref="M35:N35"/>
    <mergeCell ref="I36:I37"/>
    <mergeCell ref="J36:K36"/>
    <mergeCell ref="E32:F32"/>
    <mergeCell ref="J32:K32"/>
    <mergeCell ref="M32:N32"/>
    <mergeCell ref="I26:N26"/>
    <mergeCell ref="I27:L27"/>
    <mergeCell ref="I28:L28"/>
    <mergeCell ref="M29:N29"/>
    <mergeCell ref="M30:N30"/>
    <mergeCell ref="J37:K37"/>
    <mergeCell ref="A36:A37"/>
    <mergeCell ref="B36:B37"/>
    <mergeCell ref="C36:D36"/>
    <mergeCell ref="E36:E37"/>
    <mergeCell ref="F36:H36"/>
    <mergeCell ref="A38:A39"/>
    <mergeCell ref="B38:B39"/>
    <mergeCell ref="C38:D38"/>
    <mergeCell ref="E38:E39"/>
    <mergeCell ref="F38:K38"/>
    <mergeCell ref="C39:D39"/>
    <mergeCell ref="F39:K39"/>
    <mergeCell ref="B24:C24"/>
    <mergeCell ref="U37:U38"/>
    <mergeCell ref="L38:L39"/>
    <mergeCell ref="M38:N39"/>
    <mergeCell ref="O38:O39"/>
    <mergeCell ref="L36:L37"/>
    <mergeCell ref="M36:N37"/>
    <mergeCell ref="R32:V34"/>
    <mergeCell ref="E33:F33"/>
    <mergeCell ref="J33:K33"/>
    <mergeCell ref="M33:N33"/>
    <mergeCell ref="E34:F34"/>
    <mergeCell ref="J34:K34"/>
    <mergeCell ref="M34:N34"/>
    <mergeCell ref="C37:D37"/>
    <mergeCell ref="F37:H37"/>
    <mergeCell ref="I25:N25"/>
    <mergeCell ref="E10:N10"/>
    <mergeCell ref="E11:N11"/>
    <mergeCell ref="E12:N12"/>
    <mergeCell ref="E13:N13"/>
    <mergeCell ref="E15:N15"/>
    <mergeCell ref="E17:N17"/>
    <mergeCell ref="I19:N19"/>
    <mergeCell ref="I20:N20"/>
    <mergeCell ref="I21:N21"/>
    <mergeCell ref="B16:C16"/>
    <mergeCell ref="E9:N9"/>
    <mergeCell ref="B4:O4"/>
    <mergeCell ref="C6:N6"/>
    <mergeCell ref="C7:N7"/>
    <mergeCell ref="B8:C8"/>
  </mergeCells>
  <phoneticPr fontId="104" type="noConversion"/>
  <dataValidations count="2">
    <dataValidation type="list" allowBlank="1" showInputMessage="1" sqref="WLT983061:WLY983061 JD26:JI26 SZ26:TE26 ACV26:ADA26 AMR26:AMW26 AWN26:AWS26 BGJ26:BGO26 BQF26:BQK26 CAB26:CAG26 CJX26:CKC26 CTT26:CTY26 DDP26:DDU26 DNL26:DNQ26 DXH26:DXM26 EHD26:EHI26 EQZ26:ERE26 FAV26:FBA26 FKR26:FKW26 FUN26:FUS26 GEJ26:GEO26 GOF26:GOK26 GYB26:GYG26 HHX26:HIC26 HRT26:HRY26 IBP26:IBU26 ILL26:ILQ26 IVH26:IVM26 JFD26:JFI26 JOZ26:JPE26 JYV26:JZA26 KIR26:KIW26 KSN26:KSS26 LCJ26:LCO26 LMF26:LMK26 LWB26:LWG26 MFX26:MGC26 MPT26:MPY26 MZP26:MZU26 NJL26:NJQ26 NTH26:NTM26 ODD26:ODI26 OMZ26:ONE26 OWV26:OXA26 PGR26:PGW26 PQN26:PQS26 QAJ26:QAO26 QKF26:QKK26 QUB26:QUG26 RDX26:REC26 RNT26:RNY26 RXP26:RXU26 SHL26:SHQ26 SRH26:SRM26 TBD26:TBI26 TKZ26:TLE26 TUV26:TVA26 UER26:UEW26 UON26:UOS26 UYJ26:UYO26 VIF26:VIK26 VSB26:VSG26 WBX26:WCC26 WLT26:WLY26 WVP26:WVU26 I65562:N65562 JD65562:JI65562 SZ65562:TE65562 ACV65562:ADA65562 AMR65562:AMW65562 AWN65562:AWS65562 BGJ65562:BGO65562 BQF65562:BQK65562 CAB65562:CAG65562 CJX65562:CKC65562 CTT65562:CTY65562 DDP65562:DDU65562 DNL65562:DNQ65562 DXH65562:DXM65562 EHD65562:EHI65562 EQZ65562:ERE65562 FAV65562:FBA65562 FKR65562:FKW65562 FUN65562:FUS65562 GEJ65562:GEO65562 GOF65562:GOK65562 GYB65562:GYG65562 HHX65562:HIC65562 HRT65562:HRY65562 IBP65562:IBU65562 ILL65562:ILQ65562 IVH65562:IVM65562 JFD65562:JFI65562 JOZ65562:JPE65562 JYV65562:JZA65562 KIR65562:KIW65562 KSN65562:KSS65562 LCJ65562:LCO65562 LMF65562:LMK65562 LWB65562:LWG65562 MFX65562:MGC65562 MPT65562:MPY65562 MZP65562:MZU65562 NJL65562:NJQ65562 NTH65562:NTM65562 ODD65562:ODI65562 OMZ65562:ONE65562 OWV65562:OXA65562 PGR65562:PGW65562 PQN65562:PQS65562 QAJ65562:QAO65562 QKF65562:QKK65562 QUB65562:QUG65562 RDX65562:REC65562 RNT65562:RNY65562 RXP65562:RXU65562 SHL65562:SHQ65562 SRH65562:SRM65562 TBD65562:TBI65562 TKZ65562:TLE65562 TUV65562:TVA65562 UER65562:UEW65562 UON65562:UOS65562 UYJ65562:UYO65562 VIF65562:VIK65562 VSB65562:VSG65562 WBX65562:WCC65562 WLT65562:WLY65562 WVP65562:WVU65562 I131098:N131098 JD131098:JI131098 SZ131098:TE131098 ACV131098:ADA131098 AMR131098:AMW131098 AWN131098:AWS131098 BGJ131098:BGO131098 BQF131098:BQK131098 CAB131098:CAG131098 CJX131098:CKC131098 CTT131098:CTY131098 DDP131098:DDU131098 DNL131098:DNQ131098 DXH131098:DXM131098 EHD131098:EHI131098 EQZ131098:ERE131098 FAV131098:FBA131098 FKR131098:FKW131098 FUN131098:FUS131098 GEJ131098:GEO131098 GOF131098:GOK131098 GYB131098:GYG131098 HHX131098:HIC131098 HRT131098:HRY131098 IBP131098:IBU131098 ILL131098:ILQ131098 IVH131098:IVM131098 JFD131098:JFI131098 JOZ131098:JPE131098 JYV131098:JZA131098 KIR131098:KIW131098 KSN131098:KSS131098 LCJ131098:LCO131098 LMF131098:LMK131098 LWB131098:LWG131098 MFX131098:MGC131098 MPT131098:MPY131098 MZP131098:MZU131098 NJL131098:NJQ131098 NTH131098:NTM131098 ODD131098:ODI131098 OMZ131098:ONE131098 OWV131098:OXA131098 PGR131098:PGW131098 PQN131098:PQS131098 QAJ131098:QAO131098 QKF131098:QKK131098 QUB131098:QUG131098 RDX131098:REC131098 RNT131098:RNY131098 RXP131098:RXU131098 SHL131098:SHQ131098 SRH131098:SRM131098 TBD131098:TBI131098 TKZ131098:TLE131098 TUV131098:TVA131098 UER131098:UEW131098 UON131098:UOS131098 UYJ131098:UYO131098 VIF131098:VIK131098 VSB131098:VSG131098 WBX131098:WCC131098 WLT131098:WLY131098 WVP131098:WVU131098 I196634:N196634 JD196634:JI196634 SZ196634:TE196634 ACV196634:ADA196634 AMR196634:AMW196634 AWN196634:AWS196634 BGJ196634:BGO196634 BQF196634:BQK196634 CAB196634:CAG196634 CJX196634:CKC196634 CTT196634:CTY196634 DDP196634:DDU196634 DNL196634:DNQ196634 DXH196634:DXM196634 EHD196634:EHI196634 EQZ196634:ERE196634 FAV196634:FBA196634 FKR196634:FKW196634 FUN196634:FUS196634 GEJ196634:GEO196634 GOF196634:GOK196634 GYB196634:GYG196634 HHX196634:HIC196634 HRT196634:HRY196634 IBP196634:IBU196634 ILL196634:ILQ196634 IVH196634:IVM196634 JFD196634:JFI196634 JOZ196634:JPE196634 JYV196634:JZA196634 KIR196634:KIW196634 KSN196634:KSS196634 LCJ196634:LCO196634 LMF196634:LMK196634 LWB196634:LWG196634 MFX196634:MGC196634 MPT196634:MPY196634 MZP196634:MZU196634 NJL196634:NJQ196634 NTH196634:NTM196634 ODD196634:ODI196634 OMZ196634:ONE196634 OWV196634:OXA196634 PGR196634:PGW196634 PQN196634:PQS196634 QAJ196634:QAO196634 QKF196634:QKK196634 QUB196634:QUG196634 RDX196634:REC196634 RNT196634:RNY196634 RXP196634:RXU196634 SHL196634:SHQ196634 SRH196634:SRM196634 TBD196634:TBI196634 TKZ196634:TLE196634 TUV196634:TVA196634 UER196634:UEW196634 UON196634:UOS196634 UYJ196634:UYO196634 VIF196634:VIK196634 VSB196634:VSG196634 WBX196634:WCC196634 WLT196634:WLY196634 WVP196634:WVU196634 I262170:N262170 JD262170:JI262170 SZ262170:TE262170 ACV262170:ADA262170 AMR262170:AMW262170 AWN262170:AWS262170 BGJ262170:BGO262170 BQF262170:BQK262170 CAB262170:CAG262170 CJX262170:CKC262170 CTT262170:CTY262170 DDP262170:DDU262170 DNL262170:DNQ262170 DXH262170:DXM262170 EHD262170:EHI262170 EQZ262170:ERE262170 FAV262170:FBA262170 FKR262170:FKW262170 FUN262170:FUS262170 GEJ262170:GEO262170 GOF262170:GOK262170 GYB262170:GYG262170 HHX262170:HIC262170 HRT262170:HRY262170 IBP262170:IBU262170 ILL262170:ILQ262170 IVH262170:IVM262170 JFD262170:JFI262170 JOZ262170:JPE262170 JYV262170:JZA262170 KIR262170:KIW262170 KSN262170:KSS262170 LCJ262170:LCO262170 LMF262170:LMK262170 LWB262170:LWG262170 MFX262170:MGC262170 MPT262170:MPY262170 MZP262170:MZU262170 NJL262170:NJQ262170 NTH262170:NTM262170 ODD262170:ODI262170 OMZ262170:ONE262170 OWV262170:OXA262170 PGR262170:PGW262170 PQN262170:PQS262170 QAJ262170:QAO262170 QKF262170:QKK262170 QUB262170:QUG262170 RDX262170:REC262170 RNT262170:RNY262170 RXP262170:RXU262170 SHL262170:SHQ262170 SRH262170:SRM262170 TBD262170:TBI262170 TKZ262170:TLE262170 TUV262170:TVA262170 UER262170:UEW262170 UON262170:UOS262170 UYJ262170:UYO262170 VIF262170:VIK262170 VSB262170:VSG262170 WBX262170:WCC262170 WLT262170:WLY262170 WVP262170:WVU262170 I327706:N327706 JD327706:JI327706 SZ327706:TE327706 ACV327706:ADA327706 AMR327706:AMW327706 AWN327706:AWS327706 BGJ327706:BGO327706 BQF327706:BQK327706 CAB327706:CAG327706 CJX327706:CKC327706 CTT327706:CTY327706 DDP327706:DDU327706 DNL327706:DNQ327706 DXH327706:DXM327706 EHD327706:EHI327706 EQZ327706:ERE327706 FAV327706:FBA327706 FKR327706:FKW327706 FUN327706:FUS327706 GEJ327706:GEO327706 GOF327706:GOK327706 GYB327706:GYG327706 HHX327706:HIC327706 HRT327706:HRY327706 IBP327706:IBU327706 ILL327706:ILQ327706 IVH327706:IVM327706 JFD327706:JFI327706 JOZ327706:JPE327706 JYV327706:JZA327706 KIR327706:KIW327706 KSN327706:KSS327706 LCJ327706:LCO327706 LMF327706:LMK327706 LWB327706:LWG327706 MFX327706:MGC327706 MPT327706:MPY327706 MZP327706:MZU327706 NJL327706:NJQ327706 NTH327706:NTM327706 ODD327706:ODI327706 OMZ327706:ONE327706 OWV327706:OXA327706 PGR327706:PGW327706 PQN327706:PQS327706 QAJ327706:QAO327706 QKF327706:QKK327706 QUB327706:QUG327706 RDX327706:REC327706 RNT327706:RNY327706 RXP327706:RXU327706 SHL327706:SHQ327706 SRH327706:SRM327706 TBD327706:TBI327706 TKZ327706:TLE327706 TUV327706:TVA327706 UER327706:UEW327706 UON327706:UOS327706 UYJ327706:UYO327706 VIF327706:VIK327706 VSB327706:VSG327706 WBX327706:WCC327706 WLT327706:WLY327706 WVP327706:WVU327706 I393242:N393242 JD393242:JI393242 SZ393242:TE393242 ACV393242:ADA393242 AMR393242:AMW393242 AWN393242:AWS393242 BGJ393242:BGO393242 BQF393242:BQK393242 CAB393242:CAG393242 CJX393242:CKC393242 CTT393242:CTY393242 DDP393242:DDU393242 DNL393242:DNQ393242 DXH393242:DXM393242 EHD393242:EHI393242 EQZ393242:ERE393242 FAV393242:FBA393242 FKR393242:FKW393242 FUN393242:FUS393242 GEJ393242:GEO393242 GOF393242:GOK393242 GYB393242:GYG393242 HHX393242:HIC393242 HRT393242:HRY393242 IBP393242:IBU393242 ILL393242:ILQ393242 IVH393242:IVM393242 JFD393242:JFI393242 JOZ393242:JPE393242 JYV393242:JZA393242 KIR393242:KIW393242 KSN393242:KSS393242 LCJ393242:LCO393242 LMF393242:LMK393242 LWB393242:LWG393242 MFX393242:MGC393242 MPT393242:MPY393242 MZP393242:MZU393242 NJL393242:NJQ393242 NTH393242:NTM393242 ODD393242:ODI393242 OMZ393242:ONE393242 OWV393242:OXA393242 PGR393242:PGW393242 PQN393242:PQS393242 QAJ393242:QAO393242 QKF393242:QKK393242 QUB393242:QUG393242 RDX393242:REC393242 RNT393242:RNY393242 RXP393242:RXU393242 SHL393242:SHQ393242 SRH393242:SRM393242 TBD393242:TBI393242 TKZ393242:TLE393242 TUV393242:TVA393242 UER393242:UEW393242 UON393242:UOS393242 UYJ393242:UYO393242 VIF393242:VIK393242 VSB393242:VSG393242 WBX393242:WCC393242 WLT393242:WLY393242 WVP393242:WVU393242 I458778:N458778 JD458778:JI458778 SZ458778:TE458778 ACV458778:ADA458778 AMR458778:AMW458778 AWN458778:AWS458778 BGJ458778:BGO458778 BQF458778:BQK458778 CAB458778:CAG458778 CJX458778:CKC458778 CTT458778:CTY458778 DDP458778:DDU458778 DNL458778:DNQ458778 DXH458778:DXM458778 EHD458778:EHI458778 EQZ458778:ERE458778 FAV458778:FBA458778 FKR458778:FKW458778 FUN458778:FUS458778 GEJ458778:GEO458778 GOF458778:GOK458778 GYB458778:GYG458778 HHX458778:HIC458778 HRT458778:HRY458778 IBP458778:IBU458778 ILL458778:ILQ458778 IVH458778:IVM458778 JFD458778:JFI458778 JOZ458778:JPE458778 JYV458778:JZA458778 KIR458778:KIW458778 KSN458778:KSS458778 LCJ458778:LCO458778 LMF458778:LMK458778 LWB458778:LWG458778 MFX458778:MGC458778 MPT458778:MPY458778 MZP458778:MZU458778 NJL458778:NJQ458778 NTH458778:NTM458778 ODD458778:ODI458778 OMZ458778:ONE458778 OWV458778:OXA458778 PGR458778:PGW458778 PQN458778:PQS458778 QAJ458778:QAO458778 QKF458778:QKK458778 QUB458778:QUG458778 RDX458778:REC458778 RNT458778:RNY458778 RXP458778:RXU458778 SHL458778:SHQ458778 SRH458778:SRM458778 TBD458778:TBI458778 TKZ458778:TLE458778 TUV458778:TVA458778 UER458778:UEW458778 UON458778:UOS458778 UYJ458778:UYO458778 VIF458778:VIK458778 VSB458778:VSG458778 WBX458778:WCC458778 WLT458778:WLY458778 WVP458778:WVU458778 I524314:N524314 JD524314:JI524314 SZ524314:TE524314 ACV524314:ADA524314 AMR524314:AMW524314 AWN524314:AWS524314 BGJ524314:BGO524314 BQF524314:BQK524314 CAB524314:CAG524314 CJX524314:CKC524314 CTT524314:CTY524314 DDP524314:DDU524314 DNL524314:DNQ524314 DXH524314:DXM524314 EHD524314:EHI524314 EQZ524314:ERE524314 FAV524314:FBA524314 FKR524314:FKW524314 FUN524314:FUS524314 GEJ524314:GEO524314 GOF524314:GOK524314 GYB524314:GYG524314 HHX524314:HIC524314 HRT524314:HRY524314 IBP524314:IBU524314 ILL524314:ILQ524314 IVH524314:IVM524314 JFD524314:JFI524314 JOZ524314:JPE524314 JYV524314:JZA524314 KIR524314:KIW524314 KSN524314:KSS524314 LCJ524314:LCO524314 LMF524314:LMK524314 LWB524314:LWG524314 MFX524314:MGC524314 MPT524314:MPY524314 MZP524314:MZU524314 NJL524314:NJQ524314 NTH524314:NTM524314 ODD524314:ODI524314 OMZ524314:ONE524314 OWV524314:OXA524314 PGR524314:PGW524314 PQN524314:PQS524314 QAJ524314:QAO524314 QKF524314:QKK524314 QUB524314:QUG524314 RDX524314:REC524314 RNT524314:RNY524314 RXP524314:RXU524314 SHL524314:SHQ524314 SRH524314:SRM524314 TBD524314:TBI524314 TKZ524314:TLE524314 TUV524314:TVA524314 UER524314:UEW524314 UON524314:UOS524314 UYJ524314:UYO524314 VIF524314:VIK524314 VSB524314:VSG524314 WBX524314:WCC524314 WLT524314:WLY524314 WVP524314:WVU524314 I589850:N589850 JD589850:JI589850 SZ589850:TE589850 ACV589850:ADA589850 AMR589850:AMW589850 AWN589850:AWS589850 BGJ589850:BGO589850 BQF589850:BQK589850 CAB589850:CAG589850 CJX589850:CKC589850 CTT589850:CTY589850 DDP589850:DDU589850 DNL589850:DNQ589850 DXH589850:DXM589850 EHD589850:EHI589850 EQZ589850:ERE589850 FAV589850:FBA589850 FKR589850:FKW589850 FUN589850:FUS589850 GEJ589850:GEO589850 GOF589850:GOK589850 GYB589850:GYG589850 HHX589850:HIC589850 HRT589850:HRY589850 IBP589850:IBU589850 ILL589850:ILQ589850 IVH589850:IVM589850 JFD589850:JFI589850 JOZ589850:JPE589850 JYV589850:JZA589850 KIR589850:KIW589850 KSN589850:KSS589850 LCJ589850:LCO589850 LMF589850:LMK589850 LWB589850:LWG589850 MFX589850:MGC589850 MPT589850:MPY589850 MZP589850:MZU589850 NJL589850:NJQ589850 NTH589850:NTM589850 ODD589850:ODI589850 OMZ589850:ONE589850 OWV589850:OXA589850 PGR589850:PGW589850 PQN589850:PQS589850 QAJ589850:QAO589850 QKF589850:QKK589850 QUB589850:QUG589850 RDX589850:REC589850 RNT589850:RNY589850 RXP589850:RXU589850 SHL589850:SHQ589850 SRH589850:SRM589850 TBD589850:TBI589850 TKZ589850:TLE589850 TUV589850:TVA589850 UER589850:UEW589850 UON589850:UOS589850 UYJ589850:UYO589850 VIF589850:VIK589850 VSB589850:VSG589850 WBX589850:WCC589850 WLT589850:WLY589850 WVP589850:WVU589850 I655386:N655386 JD655386:JI655386 SZ655386:TE655386 ACV655386:ADA655386 AMR655386:AMW655386 AWN655386:AWS655386 BGJ655386:BGO655386 BQF655386:BQK655386 CAB655386:CAG655386 CJX655386:CKC655386 CTT655386:CTY655386 DDP655386:DDU655386 DNL655386:DNQ655386 DXH655386:DXM655386 EHD655386:EHI655386 EQZ655386:ERE655386 FAV655386:FBA655386 FKR655386:FKW655386 FUN655386:FUS655386 GEJ655386:GEO655386 GOF655386:GOK655386 GYB655386:GYG655386 HHX655386:HIC655386 HRT655386:HRY655386 IBP655386:IBU655386 ILL655386:ILQ655386 IVH655386:IVM655386 JFD655386:JFI655386 JOZ655386:JPE655386 JYV655386:JZA655386 KIR655386:KIW655386 KSN655386:KSS655386 LCJ655386:LCO655386 LMF655386:LMK655386 LWB655386:LWG655386 MFX655386:MGC655386 MPT655386:MPY655386 MZP655386:MZU655386 NJL655386:NJQ655386 NTH655386:NTM655386 ODD655386:ODI655386 OMZ655386:ONE655386 OWV655386:OXA655386 PGR655386:PGW655386 PQN655386:PQS655386 QAJ655386:QAO655386 QKF655386:QKK655386 QUB655386:QUG655386 RDX655386:REC655386 RNT655386:RNY655386 RXP655386:RXU655386 SHL655386:SHQ655386 SRH655386:SRM655386 TBD655386:TBI655386 TKZ655386:TLE655386 TUV655386:TVA655386 UER655386:UEW655386 UON655386:UOS655386 UYJ655386:UYO655386 VIF655386:VIK655386 VSB655386:VSG655386 WBX655386:WCC655386 WLT655386:WLY655386 WVP655386:WVU655386 I720922:N720922 JD720922:JI720922 SZ720922:TE720922 ACV720922:ADA720922 AMR720922:AMW720922 AWN720922:AWS720922 BGJ720922:BGO720922 BQF720922:BQK720922 CAB720922:CAG720922 CJX720922:CKC720922 CTT720922:CTY720922 DDP720922:DDU720922 DNL720922:DNQ720922 DXH720922:DXM720922 EHD720922:EHI720922 EQZ720922:ERE720922 FAV720922:FBA720922 FKR720922:FKW720922 FUN720922:FUS720922 GEJ720922:GEO720922 GOF720922:GOK720922 GYB720922:GYG720922 HHX720922:HIC720922 HRT720922:HRY720922 IBP720922:IBU720922 ILL720922:ILQ720922 IVH720922:IVM720922 JFD720922:JFI720922 JOZ720922:JPE720922 JYV720922:JZA720922 KIR720922:KIW720922 KSN720922:KSS720922 LCJ720922:LCO720922 LMF720922:LMK720922 LWB720922:LWG720922 MFX720922:MGC720922 MPT720922:MPY720922 MZP720922:MZU720922 NJL720922:NJQ720922 NTH720922:NTM720922 ODD720922:ODI720922 OMZ720922:ONE720922 OWV720922:OXA720922 PGR720922:PGW720922 PQN720922:PQS720922 QAJ720922:QAO720922 QKF720922:QKK720922 QUB720922:QUG720922 RDX720922:REC720922 RNT720922:RNY720922 RXP720922:RXU720922 SHL720922:SHQ720922 SRH720922:SRM720922 TBD720922:TBI720922 TKZ720922:TLE720922 TUV720922:TVA720922 UER720922:UEW720922 UON720922:UOS720922 UYJ720922:UYO720922 VIF720922:VIK720922 VSB720922:VSG720922 WBX720922:WCC720922 WLT720922:WLY720922 WVP720922:WVU720922 I786458:N786458 JD786458:JI786458 SZ786458:TE786458 ACV786458:ADA786458 AMR786458:AMW786458 AWN786458:AWS786458 BGJ786458:BGO786458 BQF786458:BQK786458 CAB786458:CAG786458 CJX786458:CKC786458 CTT786458:CTY786458 DDP786458:DDU786458 DNL786458:DNQ786458 DXH786458:DXM786458 EHD786458:EHI786458 EQZ786458:ERE786458 FAV786458:FBA786458 FKR786458:FKW786458 FUN786458:FUS786458 GEJ786458:GEO786458 GOF786458:GOK786458 GYB786458:GYG786458 HHX786458:HIC786458 HRT786458:HRY786458 IBP786458:IBU786458 ILL786458:ILQ786458 IVH786458:IVM786458 JFD786458:JFI786458 JOZ786458:JPE786458 JYV786458:JZA786458 KIR786458:KIW786458 KSN786458:KSS786458 LCJ786458:LCO786458 LMF786458:LMK786458 LWB786458:LWG786458 MFX786458:MGC786458 MPT786458:MPY786458 MZP786458:MZU786458 NJL786458:NJQ786458 NTH786458:NTM786458 ODD786458:ODI786458 OMZ786458:ONE786458 OWV786458:OXA786458 PGR786458:PGW786458 PQN786458:PQS786458 QAJ786458:QAO786458 QKF786458:QKK786458 QUB786458:QUG786458 RDX786458:REC786458 RNT786458:RNY786458 RXP786458:RXU786458 SHL786458:SHQ786458 SRH786458:SRM786458 TBD786458:TBI786458 TKZ786458:TLE786458 TUV786458:TVA786458 UER786458:UEW786458 UON786458:UOS786458 UYJ786458:UYO786458 VIF786458:VIK786458 VSB786458:VSG786458 WBX786458:WCC786458 WLT786458:WLY786458 WVP786458:WVU786458 I851994:N851994 JD851994:JI851994 SZ851994:TE851994 ACV851994:ADA851994 AMR851994:AMW851994 AWN851994:AWS851994 BGJ851994:BGO851994 BQF851994:BQK851994 CAB851994:CAG851994 CJX851994:CKC851994 CTT851994:CTY851994 DDP851994:DDU851994 DNL851994:DNQ851994 DXH851994:DXM851994 EHD851994:EHI851994 EQZ851994:ERE851994 FAV851994:FBA851994 FKR851994:FKW851994 FUN851994:FUS851994 GEJ851994:GEO851994 GOF851994:GOK851994 GYB851994:GYG851994 HHX851994:HIC851994 HRT851994:HRY851994 IBP851994:IBU851994 ILL851994:ILQ851994 IVH851994:IVM851994 JFD851994:JFI851994 JOZ851994:JPE851994 JYV851994:JZA851994 KIR851994:KIW851994 KSN851994:KSS851994 LCJ851994:LCO851994 LMF851994:LMK851994 LWB851994:LWG851994 MFX851994:MGC851994 MPT851994:MPY851994 MZP851994:MZU851994 NJL851994:NJQ851994 NTH851994:NTM851994 ODD851994:ODI851994 OMZ851994:ONE851994 OWV851994:OXA851994 PGR851994:PGW851994 PQN851994:PQS851994 QAJ851994:QAO851994 QKF851994:QKK851994 QUB851994:QUG851994 RDX851994:REC851994 RNT851994:RNY851994 RXP851994:RXU851994 SHL851994:SHQ851994 SRH851994:SRM851994 TBD851994:TBI851994 TKZ851994:TLE851994 TUV851994:TVA851994 UER851994:UEW851994 UON851994:UOS851994 UYJ851994:UYO851994 VIF851994:VIK851994 VSB851994:VSG851994 WBX851994:WCC851994 WLT851994:WLY851994 WVP851994:WVU851994 I917530:N917530 JD917530:JI917530 SZ917530:TE917530 ACV917530:ADA917530 AMR917530:AMW917530 AWN917530:AWS917530 BGJ917530:BGO917530 BQF917530:BQK917530 CAB917530:CAG917530 CJX917530:CKC917530 CTT917530:CTY917530 DDP917530:DDU917530 DNL917530:DNQ917530 DXH917530:DXM917530 EHD917530:EHI917530 EQZ917530:ERE917530 FAV917530:FBA917530 FKR917530:FKW917530 FUN917530:FUS917530 GEJ917530:GEO917530 GOF917530:GOK917530 GYB917530:GYG917530 HHX917530:HIC917530 HRT917530:HRY917530 IBP917530:IBU917530 ILL917530:ILQ917530 IVH917530:IVM917530 JFD917530:JFI917530 JOZ917530:JPE917530 JYV917530:JZA917530 KIR917530:KIW917530 KSN917530:KSS917530 LCJ917530:LCO917530 LMF917530:LMK917530 LWB917530:LWG917530 MFX917530:MGC917530 MPT917530:MPY917530 MZP917530:MZU917530 NJL917530:NJQ917530 NTH917530:NTM917530 ODD917530:ODI917530 OMZ917530:ONE917530 OWV917530:OXA917530 PGR917530:PGW917530 PQN917530:PQS917530 QAJ917530:QAO917530 QKF917530:QKK917530 QUB917530:QUG917530 RDX917530:REC917530 RNT917530:RNY917530 RXP917530:RXU917530 SHL917530:SHQ917530 SRH917530:SRM917530 TBD917530:TBI917530 TKZ917530:TLE917530 TUV917530:TVA917530 UER917530:UEW917530 UON917530:UOS917530 UYJ917530:UYO917530 VIF917530:VIK917530 VSB917530:VSG917530 WBX917530:WCC917530 WLT917530:WLY917530 WVP917530:WVU917530 I983066:N983066 JD983066:JI983066 SZ983066:TE983066 ACV983066:ADA983066 AMR983066:AMW983066 AWN983066:AWS983066 BGJ983066:BGO983066 BQF983066:BQK983066 CAB983066:CAG983066 CJX983066:CKC983066 CTT983066:CTY983066 DDP983066:DDU983066 DNL983066:DNQ983066 DXH983066:DXM983066 EHD983066:EHI983066 EQZ983066:ERE983066 FAV983066:FBA983066 FKR983066:FKW983066 FUN983066:FUS983066 GEJ983066:GEO983066 GOF983066:GOK983066 GYB983066:GYG983066 HHX983066:HIC983066 HRT983066:HRY983066 IBP983066:IBU983066 ILL983066:ILQ983066 IVH983066:IVM983066 JFD983066:JFI983066 JOZ983066:JPE983066 JYV983066:JZA983066 KIR983066:KIW983066 KSN983066:KSS983066 LCJ983066:LCO983066 LMF983066:LMK983066 LWB983066:LWG983066 MFX983066:MGC983066 MPT983066:MPY983066 MZP983066:MZU983066 NJL983066:NJQ983066 NTH983066:NTM983066 ODD983066:ODI983066 OMZ983066:ONE983066 OWV983066:OXA983066 PGR983066:PGW983066 PQN983066:PQS983066 QAJ983066:QAO983066 QKF983066:QKK983066 QUB983066:QUG983066 RDX983066:REC983066 RNT983066:RNY983066 RXP983066:RXU983066 SHL983066:SHQ983066 SRH983066:SRM983066 TBD983066:TBI983066 TKZ983066:TLE983066 TUV983066:TVA983066 UER983066:UEW983066 UON983066:UOS983066 UYJ983066:UYO983066 VIF983066:VIK983066 VSB983066:VSG983066 WBX983066:WCC983066 WLT983066:WLY983066 WVP983066:WVU983066 WVP983061:WVU983061 JD19:JI19 SZ19:TE19 ACV19:ADA19 AMR19:AMW19 AWN19:AWS19 BGJ19:BGO19 BQF19:BQK19 CAB19:CAG19 CJX19:CKC19 CTT19:CTY19 DDP19:DDU19 DNL19:DNQ19 DXH19:DXM19 EHD19:EHI19 EQZ19:ERE19 FAV19:FBA19 FKR19:FKW19 FUN19:FUS19 GEJ19:GEO19 GOF19:GOK19 GYB19:GYG19 HHX19:HIC19 HRT19:HRY19 IBP19:IBU19 ILL19:ILQ19 IVH19:IVM19 JFD19:JFI19 JOZ19:JPE19 JYV19:JZA19 KIR19:KIW19 KSN19:KSS19 LCJ19:LCO19 LMF19:LMK19 LWB19:LWG19 MFX19:MGC19 MPT19:MPY19 MZP19:MZU19 NJL19:NJQ19 NTH19:NTM19 ODD19:ODI19 OMZ19:ONE19 OWV19:OXA19 PGR19:PGW19 PQN19:PQS19 QAJ19:QAO19 QKF19:QKK19 QUB19:QUG19 RDX19:REC19 RNT19:RNY19 RXP19:RXU19 SHL19:SHQ19 SRH19:SRM19 TBD19:TBI19 TKZ19:TLE19 TUV19:TVA19 UER19:UEW19 UON19:UOS19 UYJ19:UYO19 VIF19:VIK19 VSB19:VSG19 WBX19:WCC19 WLT19:WLY19 WVP19:WVU19 I65557:N65557 JD65557:JI65557 SZ65557:TE65557 ACV65557:ADA65557 AMR65557:AMW65557 AWN65557:AWS65557 BGJ65557:BGO65557 BQF65557:BQK65557 CAB65557:CAG65557 CJX65557:CKC65557 CTT65557:CTY65557 DDP65557:DDU65557 DNL65557:DNQ65557 DXH65557:DXM65557 EHD65557:EHI65557 EQZ65557:ERE65557 FAV65557:FBA65557 FKR65557:FKW65557 FUN65557:FUS65557 GEJ65557:GEO65557 GOF65557:GOK65557 GYB65557:GYG65557 HHX65557:HIC65557 HRT65557:HRY65557 IBP65557:IBU65557 ILL65557:ILQ65557 IVH65557:IVM65557 JFD65557:JFI65557 JOZ65557:JPE65557 JYV65557:JZA65557 KIR65557:KIW65557 KSN65557:KSS65557 LCJ65557:LCO65557 LMF65557:LMK65557 LWB65557:LWG65557 MFX65557:MGC65557 MPT65557:MPY65557 MZP65557:MZU65557 NJL65557:NJQ65557 NTH65557:NTM65557 ODD65557:ODI65557 OMZ65557:ONE65557 OWV65557:OXA65557 PGR65557:PGW65557 PQN65557:PQS65557 QAJ65557:QAO65557 QKF65557:QKK65557 QUB65557:QUG65557 RDX65557:REC65557 RNT65557:RNY65557 RXP65557:RXU65557 SHL65557:SHQ65557 SRH65557:SRM65557 TBD65557:TBI65557 TKZ65557:TLE65557 TUV65557:TVA65557 UER65557:UEW65557 UON65557:UOS65557 UYJ65557:UYO65557 VIF65557:VIK65557 VSB65557:VSG65557 WBX65557:WCC65557 WLT65557:WLY65557 WVP65557:WVU65557 I131093:N131093 JD131093:JI131093 SZ131093:TE131093 ACV131093:ADA131093 AMR131093:AMW131093 AWN131093:AWS131093 BGJ131093:BGO131093 BQF131093:BQK131093 CAB131093:CAG131093 CJX131093:CKC131093 CTT131093:CTY131093 DDP131093:DDU131093 DNL131093:DNQ131093 DXH131093:DXM131093 EHD131093:EHI131093 EQZ131093:ERE131093 FAV131093:FBA131093 FKR131093:FKW131093 FUN131093:FUS131093 GEJ131093:GEO131093 GOF131093:GOK131093 GYB131093:GYG131093 HHX131093:HIC131093 HRT131093:HRY131093 IBP131093:IBU131093 ILL131093:ILQ131093 IVH131093:IVM131093 JFD131093:JFI131093 JOZ131093:JPE131093 JYV131093:JZA131093 KIR131093:KIW131093 KSN131093:KSS131093 LCJ131093:LCO131093 LMF131093:LMK131093 LWB131093:LWG131093 MFX131093:MGC131093 MPT131093:MPY131093 MZP131093:MZU131093 NJL131093:NJQ131093 NTH131093:NTM131093 ODD131093:ODI131093 OMZ131093:ONE131093 OWV131093:OXA131093 PGR131093:PGW131093 PQN131093:PQS131093 QAJ131093:QAO131093 QKF131093:QKK131093 QUB131093:QUG131093 RDX131093:REC131093 RNT131093:RNY131093 RXP131093:RXU131093 SHL131093:SHQ131093 SRH131093:SRM131093 TBD131093:TBI131093 TKZ131093:TLE131093 TUV131093:TVA131093 UER131093:UEW131093 UON131093:UOS131093 UYJ131093:UYO131093 VIF131093:VIK131093 VSB131093:VSG131093 WBX131093:WCC131093 WLT131093:WLY131093 WVP131093:WVU131093 I196629:N196629 JD196629:JI196629 SZ196629:TE196629 ACV196629:ADA196629 AMR196629:AMW196629 AWN196629:AWS196629 BGJ196629:BGO196629 BQF196629:BQK196629 CAB196629:CAG196629 CJX196629:CKC196629 CTT196629:CTY196629 DDP196629:DDU196629 DNL196629:DNQ196629 DXH196629:DXM196629 EHD196629:EHI196629 EQZ196629:ERE196629 FAV196629:FBA196629 FKR196629:FKW196629 FUN196629:FUS196629 GEJ196629:GEO196629 GOF196629:GOK196629 GYB196629:GYG196629 HHX196629:HIC196629 HRT196629:HRY196629 IBP196629:IBU196629 ILL196629:ILQ196629 IVH196629:IVM196629 JFD196629:JFI196629 JOZ196629:JPE196629 JYV196629:JZA196629 KIR196629:KIW196629 KSN196629:KSS196629 LCJ196629:LCO196629 LMF196629:LMK196629 LWB196629:LWG196629 MFX196629:MGC196629 MPT196629:MPY196629 MZP196629:MZU196629 NJL196629:NJQ196629 NTH196629:NTM196629 ODD196629:ODI196629 OMZ196629:ONE196629 OWV196629:OXA196629 PGR196629:PGW196629 PQN196629:PQS196629 QAJ196629:QAO196629 QKF196629:QKK196629 QUB196629:QUG196629 RDX196629:REC196629 RNT196629:RNY196629 RXP196629:RXU196629 SHL196629:SHQ196629 SRH196629:SRM196629 TBD196629:TBI196629 TKZ196629:TLE196629 TUV196629:TVA196629 UER196629:UEW196629 UON196629:UOS196629 UYJ196629:UYO196629 VIF196629:VIK196629 VSB196629:VSG196629 WBX196629:WCC196629 WLT196629:WLY196629 WVP196629:WVU196629 I262165:N262165 JD262165:JI262165 SZ262165:TE262165 ACV262165:ADA262165 AMR262165:AMW262165 AWN262165:AWS262165 BGJ262165:BGO262165 BQF262165:BQK262165 CAB262165:CAG262165 CJX262165:CKC262165 CTT262165:CTY262165 DDP262165:DDU262165 DNL262165:DNQ262165 DXH262165:DXM262165 EHD262165:EHI262165 EQZ262165:ERE262165 FAV262165:FBA262165 FKR262165:FKW262165 FUN262165:FUS262165 GEJ262165:GEO262165 GOF262165:GOK262165 GYB262165:GYG262165 HHX262165:HIC262165 HRT262165:HRY262165 IBP262165:IBU262165 ILL262165:ILQ262165 IVH262165:IVM262165 JFD262165:JFI262165 JOZ262165:JPE262165 JYV262165:JZA262165 KIR262165:KIW262165 KSN262165:KSS262165 LCJ262165:LCO262165 LMF262165:LMK262165 LWB262165:LWG262165 MFX262165:MGC262165 MPT262165:MPY262165 MZP262165:MZU262165 NJL262165:NJQ262165 NTH262165:NTM262165 ODD262165:ODI262165 OMZ262165:ONE262165 OWV262165:OXA262165 PGR262165:PGW262165 PQN262165:PQS262165 QAJ262165:QAO262165 QKF262165:QKK262165 QUB262165:QUG262165 RDX262165:REC262165 RNT262165:RNY262165 RXP262165:RXU262165 SHL262165:SHQ262165 SRH262165:SRM262165 TBD262165:TBI262165 TKZ262165:TLE262165 TUV262165:TVA262165 UER262165:UEW262165 UON262165:UOS262165 UYJ262165:UYO262165 VIF262165:VIK262165 VSB262165:VSG262165 WBX262165:WCC262165 WLT262165:WLY262165 WVP262165:WVU262165 I327701:N327701 JD327701:JI327701 SZ327701:TE327701 ACV327701:ADA327701 AMR327701:AMW327701 AWN327701:AWS327701 BGJ327701:BGO327701 BQF327701:BQK327701 CAB327701:CAG327701 CJX327701:CKC327701 CTT327701:CTY327701 DDP327701:DDU327701 DNL327701:DNQ327701 DXH327701:DXM327701 EHD327701:EHI327701 EQZ327701:ERE327701 FAV327701:FBA327701 FKR327701:FKW327701 FUN327701:FUS327701 GEJ327701:GEO327701 GOF327701:GOK327701 GYB327701:GYG327701 HHX327701:HIC327701 HRT327701:HRY327701 IBP327701:IBU327701 ILL327701:ILQ327701 IVH327701:IVM327701 JFD327701:JFI327701 JOZ327701:JPE327701 JYV327701:JZA327701 KIR327701:KIW327701 KSN327701:KSS327701 LCJ327701:LCO327701 LMF327701:LMK327701 LWB327701:LWG327701 MFX327701:MGC327701 MPT327701:MPY327701 MZP327701:MZU327701 NJL327701:NJQ327701 NTH327701:NTM327701 ODD327701:ODI327701 OMZ327701:ONE327701 OWV327701:OXA327701 PGR327701:PGW327701 PQN327701:PQS327701 QAJ327701:QAO327701 QKF327701:QKK327701 QUB327701:QUG327701 RDX327701:REC327701 RNT327701:RNY327701 RXP327701:RXU327701 SHL327701:SHQ327701 SRH327701:SRM327701 TBD327701:TBI327701 TKZ327701:TLE327701 TUV327701:TVA327701 UER327701:UEW327701 UON327701:UOS327701 UYJ327701:UYO327701 VIF327701:VIK327701 VSB327701:VSG327701 WBX327701:WCC327701 WLT327701:WLY327701 WVP327701:WVU327701 I393237:N393237 JD393237:JI393237 SZ393237:TE393237 ACV393237:ADA393237 AMR393237:AMW393237 AWN393237:AWS393237 BGJ393237:BGO393237 BQF393237:BQK393237 CAB393237:CAG393237 CJX393237:CKC393237 CTT393237:CTY393237 DDP393237:DDU393237 DNL393237:DNQ393237 DXH393237:DXM393237 EHD393237:EHI393237 EQZ393237:ERE393237 FAV393237:FBA393237 FKR393237:FKW393237 FUN393237:FUS393237 GEJ393237:GEO393237 GOF393237:GOK393237 GYB393237:GYG393237 HHX393237:HIC393237 HRT393237:HRY393237 IBP393237:IBU393237 ILL393237:ILQ393237 IVH393237:IVM393237 JFD393237:JFI393237 JOZ393237:JPE393237 JYV393237:JZA393237 KIR393237:KIW393237 KSN393237:KSS393237 LCJ393237:LCO393237 LMF393237:LMK393237 LWB393237:LWG393237 MFX393237:MGC393237 MPT393237:MPY393237 MZP393237:MZU393237 NJL393237:NJQ393237 NTH393237:NTM393237 ODD393237:ODI393237 OMZ393237:ONE393237 OWV393237:OXA393237 PGR393237:PGW393237 PQN393237:PQS393237 QAJ393237:QAO393237 QKF393237:QKK393237 QUB393237:QUG393237 RDX393237:REC393237 RNT393237:RNY393237 RXP393237:RXU393237 SHL393237:SHQ393237 SRH393237:SRM393237 TBD393237:TBI393237 TKZ393237:TLE393237 TUV393237:TVA393237 UER393237:UEW393237 UON393237:UOS393237 UYJ393237:UYO393237 VIF393237:VIK393237 VSB393237:VSG393237 WBX393237:WCC393237 WLT393237:WLY393237 WVP393237:WVU393237 I458773:N458773 JD458773:JI458773 SZ458773:TE458773 ACV458773:ADA458773 AMR458773:AMW458773 AWN458773:AWS458773 BGJ458773:BGO458773 BQF458773:BQK458773 CAB458773:CAG458773 CJX458773:CKC458773 CTT458773:CTY458773 DDP458773:DDU458773 DNL458773:DNQ458773 DXH458773:DXM458773 EHD458773:EHI458773 EQZ458773:ERE458773 FAV458773:FBA458773 FKR458773:FKW458773 FUN458773:FUS458773 GEJ458773:GEO458773 GOF458773:GOK458773 GYB458773:GYG458773 HHX458773:HIC458773 HRT458773:HRY458773 IBP458773:IBU458773 ILL458773:ILQ458773 IVH458773:IVM458773 JFD458773:JFI458773 JOZ458773:JPE458773 JYV458773:JZA458773 KIR458773:KIW458773 KSN458773:KSS458773 LCJ458773:LCO458773 LMF458773:LMK458773 LWB458773:LWG458773 MFX458773:MGC458773 MPT458773:MPY458773 MZP458773:MZU458773 NJL458773:NJQ458773 NTH458773:NTM458773 ODD458773:ODI458773 OMZ458773:ONE458773 OWV458773:OXA458773 PGR458773:PGW458773 PQN458773:PQS458773 QAJ458773:QAO458773 QKF458773:QKK458773 QUB458773:QUG458773 RDX458773:REC458773 RNT458773:RNY458773 RXP458773:RXU458773 SHL458773:SHQ458773 SRH458773:SRM458773 TBD458773:TBI458773 TKZ458773:TLE458773 TUV458773:TVA458773 UER458773:UEW458773 UON458773:UOS458773 UYJ458773:UYO458773 VIF458773:VIK458773 VSB458773:VSG458773 WBX458773:WCC458773 WLT458773:WLY458773 WVP458773:WVU458773 I524309:N524309 JD524309:JI524309 SZ524309:TE524309 ACV524309:ADA524309 AMR524309:AMW524309 AWN524309:AWS524309 BGJ524309:BGO524309 BQF524309:BQK524309 CAB524309:CAG524309 CJX524309:CKC524309 CTT524309:CTY524309 DDP524309:DDU524309 DNL524309:DNQ524309 DXH524309:DXM524309 EHD524309:EHI524309 EQZ524309:ERE524309 FAV524309:FBA524309 FKR524309:FKW524309 FUN524309:FUS524309 GEJ524309:GEO524309 GOF524309:GOK524309 GYB524309:GYG524309 HHX524309:HIC524309 HRT524309:HRY524309 IBP524309:IBU524309 ILL524309:ILQ524309 IVH524309:IVM524309 JFD524309:JFI524309 JOZ524309:JPE524309 JYV524309:JZA524309 KIR524309:KIW524309 KSN524309:KSS524309 LCJ524309:LCO524309 LMF524309:LMK524309 LWB524309:LWG524309 MFX524309:MGC524309 MPT524309:MPY524309 MZP524309:MZU524309 NJL524309:NJQ524309 NTH524309:NTM524309 ODD524309:ODI524309 OMZ524309:ONE524309 OWV524309:OXA524309 PGR524309:PGW524309 PQN524309:PQS524309 QAJ524309:QAO524309 QKF524309:QKK524309 QUB524309:QUG524309 RDX524309:REC524309 RNT524309:RNY524309 RXP524309:RXU524309 SHL524309:SHQ524309 SRH524309:SRM524309 TBD524309:TBI524309 TKZ524309:TLE524309 TUV524309:TVA524309 UER524309:UEW524309 UON524309:UOS524309 UYJ524309:UYO524309 VIF524309:VIK524309 VSB524309:VSG524309 WBX524309:WCC524309 WLT524309:WLY524309 WVP524309:WVU524309 I589845:N589845 JD589845:JI589845 SZ589845:TE589845 ACV589845:ADA589845 AMR589845:AMW589845 AWN589845:AWS589845 BGJ589845:BGO589845 BQF589845:BQK589845 CAB589845:CAG589845 CJX589845:CKC589845 CTT589845:CTY589845 DDP589845:DDU589845 DNL589845:DNQ589845 DXH589845:DXM589845 EHD589845:EHI589845 EQZ589845:ERE589845 FAV589845:FBA589845 FKR589845:FKW589845 FUN589845:FUS589845 GEJ589845:GEO589845 GOF589845:GOK589845 GYB589845:GYG589845 HHX589845:HIC589845 HRT589845:HRY589845 IBP589845:IBU589845 ILL589845:ILQ589845 IVH589845:IVM589845 JFD589845:JFI589845 JOZ589845:JPE589845 JYV589845:JZA589845 KIR589845:KIW589845 KSN589845:KSS589845 LCJ589845:LCO589845 LMF589845:LMK589845 LWB589845:LWG589845 MFX589845:MGC589845 MPT589845:MPY589845 MZP589845:MZU589845 NJL589845:NJQ589845 NTH589845:NTM589845 ODD589845:ODI589845 OMZ589845:ONE589845 OWV589845:OXA589845 PGR589845:PGW589845 PQN589845:PQS589845 QAJ589845:QAO589845 QKF589845:QKK589845 QUB589845:QUG589845 RDX589845:REC589845 RNT589845:RNY589845 RXP589845:RXU589845 SHL589845:SHQ589845 SRH589845:SRM589845 TBD589845:TBI589845 TKZ589845:TLE589845 TUV589845:TVA589845 UER589845:UEW589845 UON589845:UOS589845 UYJ589845:UYO589845 VIF589845:VIK589845 VSB589845:VSG589845 WBX589845:WCC589845 WLT589845:WLY589845 WVP589845:WVU589845 I655381:N655381 JD655381:JI655381 SZ655381:TE655381 ACV655381:ADA655381 AMR655381:AMW655381 AWN655381:AWS655381 BGJ655381:BGO655381 BQF655381:BQK655381 CAB655381:CAG655381 CJX655381:CKC655381 CTT655381:CTY655381 DDP655381:DDU655381 DNL655381:DNQ655381 DXH655381:DXM655381 EHD655381:EHI655381 EQZ655381:ERE655381 FAV655381:FBA655381 FKR655381:FKW655381 FUN655381:FUS655381 GEJ655381:GEO655381 GOF655381:GOK655381 GYB655381:GYG655381 HHX655381:HIC655381 HRT655381:HRY655381 IBP655381:IBU655381 ILL655381:ILQ655381 IVH655381:IVM655381 JFD655381:JFI655381 JOZ655381:JPE655381 JYV655381:JZA655381 KIR655381:KIW655381 KSN655381:KSS655381 LCJ655381:LCO655381 LMF655381:LMK655381 LWB655381:LWG655381 MFX655381:MGC655381 MPT655381:MPY655381 MZP655381:MZU655381 NJL655381:NJQ655381 NTH655381:NTM655381 ODD655381:ODI655381 OMZ655381:ONE655381 OWV655381:OXA655381 PGR655381:PGW655381 PQN655381:PQS655381 QAJ655381:QAO655381 QKF655381:QKK655381 QUB655381:QUG655381 RDX655381:REC655381 RNT655381:RNY655381 RXP655381:RXU655381 SHL655381:SHQ655381 SRH655381:SRM655381 TBD655381:TBI655381 TKZ655381:TLE655381 TUV655381:TVA655381 UER655381:UEW655381 UON655381:UOS655381 UYJ655381:UYO655381 VIF655381:VIK655381 VSB655381:VSG655381 WBX655381:WCC655381 WLT655381:WLY655381 WVP655381:WVU655381 I720917:N720917 JD720917:JI720917 SZ720917:TE720917 ACV720917:ADA720917 AMR720917:AMW720917 AWN720917:AWS720917 BGJ720917:BGO720917 BQF720917:BQK720917 CAB720917:CAG720917 CJX720917:CKC720917 CTT720917:CTY720917 DDP720917:DDU720917 DNL720917:DNQ720917 DXH720917:DXM720917 EHD720917:EHI720917 EQZ720917:ERE720917 FAV720917:FBA720917 FKR720917:FKW720917 FUN720917:FUS720917 GEJ720917:GEO720917 GOF720917:GOK720917 GYB720917:GYG720917 HHX720917:HIC720917 HRT720917:HRY720917 IBP720917:IBU720917 ILL720917:ILQ720917 IVH720917:IVM720917 JFD720917:JFI720917 JOZ720917:JPE720917 JYV720917:JZA720917 KIR720917:KIW720917 KSN720917:KSS720917 LCJ720917:LCO720917 LMF720917:LMK720917 LWB720917:LWG720917 MFX720917:MGC720917 MPT720917:MPY720917 MZP720917:MZU720917 NJL720917:NJQ720917 NTH720917:NTM720917 ODD720917:ODI720917 OMZ720917:ONE720917 OWV720917:OXA720917 PGR720917:PGW720917 PQN720917:PQS720917 QAJ720917:QAO720917 QKF720917:QKK720917 QUB720917:QUG720917 RDX720917:REC720917 RNT720917:RNY720917 RXP720917:RXU720917 SHL720917:SHQ720917 SRH720917:SRM720917 TBD720917:TBI720917 TKZ720917:TLE720917 TUV720917:TVA720917 UER720917:UEW720917 UON720917:UOS720917 UYJ720917:UYO720917 VIF720917:VIK720917 VSB720917:VSG720917 WBX720917:WCC720917 WLT720917:WLY720917 WVP720917:WVU720917 I786453:N786453 JD786453:JI786453 SZ786453:TE786453 ACV786453:ADA786453 AMR786453:AMW786453 AWN786453:AWS786453 BGJ786453:BGO786453 BQF786453:BQK786453 CAB786453:CAG786453 CJX786453:CKC786453 CTT786453:CTY786453 DDP786453:DDU786453 DNL786453:DNQ786453 DXH786453:DXM786453 EHD786453:EHI786453 EQZ786453:ERE786453 FAV786453:FBA786453 FKR786453:FKW786453 FUN786453:FUS786453 GEJ786453:GEO786453 GOF786453:GOK786453 GYB786453:GYG786453 HHX786453:HIC786453 HRT786453:HRY786453 IBP786453:IBU786453 ILL786453:ILQ786453 IVH786453:IVM786453 JFD786453:JFI786453 JOZ786453:JPE786453 JYV786453:JZA786453 KIR786453:KIW786453 KSN786453:KSS786453 LCJ786453:LCO786453 LMF786453:LMK786453 LWB786453:LWG786453 MFX786453:MGC786453 MPT786453:MPY786453 MZP786453:MZU786453 NJL786453:NJQ786453 NTH786453:NTM786453 ODD786453:ODI786453 OMZ786453:ONE786453 OWV786453:OXA786453 PGR786453:PGW786453 PQN786453:PQS786453 QAJ786453:QAO786453 QKF786453:QKK786453 QUB786453:QUG786453 RDX786453:REC786453 RNT786453:RNY786453 RXP786453:RXU786453 SHL786453:SHQ786453 SRH786453:SRM786453 TBD786453:TBI786453 TKZ786453:TLE786453 TUV786453:TVA786453 UER786453:UEW786453 UON786453:UOS786453 UYJ786453:UYO786453 VIF786453:VIK786453 VSB786453:VSG786453 WBX786453:WCC786453 WLT786453:WLY786453 WVP786453:WVU786453 I851989:N851989 JD851989:JI851989 SZ851989:TE851989 ACV851989:ADA851989 AMR851989:AMW851989 AWN851989:AWS851989 BGJ851989:BGO851989 BQF851989:BQK851989 CAB851989:CAG851989 CJX851989:CKC851989 CTT851989:CTY851989 DDP851989:DDU851989 DNL851989:DNQ851989 DXH851989:DXM851989 EHD851989:EHI851989 EQZ851989:ERE851989 FAV851989:FBA851989 FKR851989:FKW851989 FUN851989:FUS851989 GEJ851989:GEO851989 GOF851989:GOK851989 GYB851989:GYG851989 HHX851989:HIC851989 HRT851989:HRY851989 IBP851989:IBU851989 ILL851989:ILQ851989 IVH851989:IVM851989 JFD851989:JFI851989 JOZ851989:JPE851989 JYV851989:JZA851989 KIR851989:KIW851989 KSN851989:KSS851989 LCJ851989:LCO851989 LMF851989:LMK851989 LWB851989:LWG851989 MFX851989:MGC851989 MPT851989:MPY851989 MZP851989:MZU851989 NJL851989:NJQ851989 NTH851989:NTM851989 ODD851989:ODI851989 OMZ851989:ONE851989 OWV851989:OXA851989 PGR851989:PGW851989 PQN851989:PQS851989 QAJ851989:QAO851989 QKF851989:QKK851989 QUB851989:QUG851989 RDX851989:REC851989 RNT851989:RNY851989 RXP851989:RXU851989 SHL851989:SHQ851989 SRH851989:SRM851989 TBD851989:TBI851989 TKZ851989:TLE851989 TUV851989:TVA851989 UER851989:UEW851989 UON851989:UOS851989 UYJ851989:UYO851989 VIF851989:VIK851989 VSB851989:VSG851989 WBX851989:WCC851989 WLT851989:WLY851989 WVP851989:WVU851989 I917525:N917525 JD917525:JI917525 SZ917525:TE917525 ACV917525:ADA917525 AMR917525:AMW917525 AWN917525:AWS917525 BGJ917525:BGO917525 BQF917525:BQK917525 CAB917525:CAG917525 CJX917525:CKC917525 CTT917525:CTY917525 DDP917525:DDU917525 DNL917525:DNQ917525 DXH917525:DXM917525 EHD917525:EHI917525 EQZ917525:ERE917525 FAV917525:FBA917525 FKR917525:FKW917525 FUN917525:FUS917525 GEJ917525:GEO917525 GOF917525:GOK917525 GYB917525:GYG917525 HHX917525:HIC917525 HRT917525:HRY917525 IBP917525:IBU917525 ILL917525:ILQ917525 IVH917525:IVM917525 JFD917525:JFI917525 JOZ917525:JPE917525 JYV917525:JZA917525 KIR917525:KIW917525 KSN917525:KSS917525 LCJ917525:LCO917525 LMF917525:LMK917525 LWB917525:LWG917525 MFX917525:MGC917525 MPT917525:MPY917525 MZP917525:MZU917525 NJL917525:NJQ917525 NTH917525:NTM917525 ODD917525:ODI917525 OMZ917525:ONE917525 OWV917525:OXA917525 PGR917525:PGW917525 PQN917525:PQS917525 QAJ917525:QAO917525 QKF917525:QKK917525 QUB917525:QUG917525 RDX917525:REC917525 RNT917525:RNY917525 RXP917525:RXU917525 SHL917525:SHQ917525 SRH917525:SRM917525 TBD917525:TBI917525 TKZ917525:TLE917525 TUV917525:TVA917525 UER917525:UEW917525 UON917525:UOS917525 UYJ917525:UYO917525 VIF917525:VIK917525 VSB917525:VSG917525 WBX917525:WCC917525 WLT917525:WLY917525 WVP917525:WVU917525 I983061:N983061 JD983061:JI983061 SZ983061:TE983061 ACV983061:ADA983061 AMR983061:AMW983061 AWN983061:AWS983061 BGJ983061:BGO983061 BQF983061:BQK983061 CAB983061:CAG983061 CJX983061:CKC983061 CTT983061:CTY983061 DDP983061:DDU983061 DNL983061:DNQ983061 DXH983061:DXM983061 EHD983061:EHI983061 EQZ983061:ERE983061 FAV983061:FBA983061 FKR983061:FKW983061 FUN983061:FUS983061 GEJ983061:GEO983061 GOF983061:GOK983061 GYB983061:GYG983061 HHX983061:HIC983061 HRT983061:HRY983061 IBP983061:IBU983061 ILL983061:ILQ983061 IVH983061:IVM983061 JFD983061:JFI983061 JOZ983061:JPE983061 JYV983061:JZA983061 KIR983061:KIW983061 KSN983061:KSS983061 LCJ983061:LCO983061 LMF983061:LMK983061 LWB983061:LWG983061 MFX983061:MGC983061 MPT983061:MPY983061 MZP983061:MZU983061 NJL983061:NJQ983061 NTH983061:NTM983061 ODD983061:ODI983061 OMZ983061:ONE983061 OWV983061:OXA983061 PGR983061:PGW983061 PQN983061:PQS983061 QAJ983061:QAO983061 QKF983061:QKK983061 QUB983061:QUG983061 RDX983061:REC983061 RNT983061:RNY983061 RXP983061:RXU983061 SHL983061:SHQ983061 SRH983061:SRM983061 TBD983061:TBI983061 TKZ983061:TLE983061 TUV983061:TVA983061 UER983061:UEW983061 UON983061:UOS983061 UYJ983061:UYO983061 VIF983061:VIK983061 VSB983061:VSG983061 WBX983061:WCC983061" xr:uid="{D47100D2-980A-4916-97D3-1094B8F007CF}">
      <formula1>$B$55:$B$85</formula1>
    </dataValidation>
    <dataValidation type="list" allowBlank="1" showInputMessage="1" sqref="I19:N19 I26:N26" xr:uid="{8995C2FD-E3D7-461C-98F4-15619C200D49}">
      <formula1>$B$54:$B$85</formula1>
    </dataValidation>
  </dataValidations>
  <hyperlinks>
    <hyperlink ref="R32" r:id="rId1" display="EEM Website" xr:uid="{CE8BD668-F729-4B5C-8E48-4A7BAB90E64A}"/>
    <hyperlink ref="R32:V34" r:id="rId2" display="visit MBCM Web page for the latest update factors" xr:uid="{C3A62545-F334-47CA-88C6-7D9C31BA8257}"/>
  </hyperlinks>
  <printOptions horizontalCentered="1"/>
  <pageMargins left="0.78740157480314965" right="0.74803149606299213" top="0.98425196850393704" bottom="0.98425196850393704" header="0.51181102362204722" footer="0.51181102362204722"/>
  <pageSetup paperSize="9" scale="95" orientation="portrait" r:id="rId3"/>
  <headerFooter scaleWithDoc="0" alignWithMargins="0">
    <oddHeader>&amp;L&amp;"-,Regular"&amp;8&amp;F&amp;R&amp;"-,Regular"&amp;8&amp;A
___________________________________________________________________________________________________</oddHeader>
    <oddFooter>&amp;L&amp;"-,Regular"&amp;8__________________________________________________________________________________________
NZ Transport Agency’s Economic evaluation manual 
Effective from Jul 2013</oddFooter>
  </headerFooter>
  <rowBreaks count="1" manualBreakCount="1">
    <brk id="39" max="14" man="1"/>
  </rowBreaks>
  <legacyDrawing r:id="rId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E9CBD-5EEE-43C5-89EA-25DF6F7261CA}">
  <sheetPr>
    <pageSetUpPr fitToPage="1"/>
  </sheetPr>
  <dimension ref="A1:Z107"/>
  <sheetViews>
    <sheetView zoomScaleNormal="100" workbookViewId="0">
      <selection activeCell="C8" sqref="C8"/>
    </sheetView>
  </sheetViews>
  <sheetFormatPr defaultColWidth="7.75" defaultRowHeight="12.75"/>
  <cols>
    <col min="1" max="1" width="3.625" style="188" customWidth="1"/>
    <col min="2" max="2" width="5.5" style="188" customWidth="1"/>
    <col min="3" max="6" width="17.5" style="188" customWidth="1"/>
    <col min="7" max="7" width="2.875" style="188" customWidth="1"/>
    <col min="8" max="256" width="7.75" style="188"/>
    <col min="257" max="257" width="3.625" style="188" customWidth="1"/>
    <col min="258" max="258" width="5.5" style="188" customWidth="1"/>
    <col min="259" max="262" width="17.5" style="188" customWidth="1"/>
    <col min="263" max="263" width="2.875" style="188" customWidth="1"/>
    <col min="264" max="512" width="7.75" style="188"/>
    <col min="513" max="513" width="3.625" style="188" customWidth="1"/>
    <col min="514" max="514" width="5.5" style="188" customWidth="1"/>
    <col min="515" max="518" width="17.5" style="188" customWidth="1"/>
    <col min="519" max="519" width="2.875" style="188" customWidth="1"/>
    <col min="520" max="768" width="7.75" style="188"/>
    <col min="769" max="769" width="3.625" style="188" customWidth="1"/>
    <col min="770" max="770" width="5.5" style="188" customWidth="1"/>
    <col min="771" max="774" width="17.5" style="188" customWidth="1"/>
    <col min="775" max="775" width="2.875" style="188" customWidth="1"/>
    <col min="776" max="1024" width="7.75" style="188"/>
    <col min="1025" max="1025" width="3.625" style="188" customWidth="1"/>
    <col min="1026" max="1026" width="5.5" style="188" customWidth="1"/>
    <col min="1027" max="1030" width="17.5" style="188" customWidth="1"/>
    <col min="1031" max="1031" width="2.875" style="188" customWidth="1"/>
    <col min="1032" max="1280" width="7.75" style="188"/>
    <col min="1281" max="1281" width="3.625" style="188" customWidth="1"/>
    <col min="1282" max="1282" width="5.5" style="188" customWidth="1"/>
    <col min="1283" max="1286" width="17.5" style="188" customWidth="1"/>
    <col min="1287" max="1287" width="2.875" style="188" customWidth="1"/>
    <col min="1288" max="1536" width="7.75" style="188"/>
    <col min="1537" max="1537" width="3.625" style="188" customWidth="1"/>
    <col min="1538" max="1538" width="5.5" style="188" customWidth="1"/>
    <col min="1539" max="1542" width="17.5" style="188" customWidth="1"/>
    <col min="1543" max="1543" width="2.875" style="188" customWidth="1"/>
    <col min="1544" max="1792" width="7.75" style="188"/>
    <col min="1793" max="1793" width="3.625" style="188" customWidth="1"/>
    <col min="1794" max="1794" width="5.5" style="188" customWidth="1"/>
    <col min="1795" max="1798" width="17.5" style="188" customWidth="1"/>
    <col min="1799" max="1799" width="2.875" style="188" customWidth="1"/>
    <col min="1800" max="2048" width="7.75" style="188"/>
    <col min="2049" max="2049" width="3.625" style="188" customWidth="1"/>
    <col min="2050" max="2050" width="5.5" style="188" customWidth="1"/>
    <col min="2051" max="2054" width="17.5" style="188" customWidth="1"/>
    <col min="2055" max="2055" width="2.875" style="188" customWidth="1"/>
    <col min="2056" max="2304" width="7.75" style="188"/>
    <col min="2305" max="2305" width="3.625" style="188" customWidth="1"/>
    <col min="2306" max="2306" width="5.5" style="188" customWidth="1"/>
    <col min="2307" max="2310" width="17.5" style="188" customWidth="1"/>
    <col min="2311" max="2311" width="2.875" style="188" customWidth="1"/>
    <col min="2312" max="2560" width="7.75" style="188"/>
    <col min="2561" max="2561" width="3.625" style="188" customWidth="1"/>
    <col min="2562" max="2562" width="5.5" style="188" customWidth="1"/>
    <col min="2563" max="2566" width="17.5" style="188" customWidth="1"/>
    <col min="2567" max="2567" width="2.875" style="188" customWidth="1"/>
    <col min="2568" max="2816" width="7.75" style="188"/>
    <col min="2817" max="2817" width="3.625" style="188" customWidth="1"/>
    <col min="2818" max="2818" width="5.5" style="188" customWidth="1"/>
    <col min="2819" max="2822" width="17.5" style="188" customWidth="1"/>
    <col min="2823" max="2823" width="2.875" style="188" customWidth="1"/>
    <col min="2824" max="3072" width="7.75" style="188"/>
    <col min="3073" max="3073" width="3.625" style="188" customWidth="1"/>
    <col min="3074" max="3074" width="5.5" style="188" customWidth="1"/>
    <col min="3075" max="3078" width="17.5" style="188" customWidth="1"/>
    <col min="3079" max="3079" width="2.875" style="188" customWidth="1"/>
    <col min="3080" max="3328" width="7.75" style="188"/>
    <col min="3329" max="3329" width="3.625" style="188" customWidth="1"/>
    <col min="3330" max="3330" width="5.5" style="188" customWidth="1"/>
    <col min="3331" max="3334" width="17.5" style="188" customWidth="1"/>
    <col min="3335" max="3335" width="2.875" style="188" customWidth="1"/>
    <col min="3336" max="3584" width="7.75" style="188"/>
    <col min="3585" max="3585" width="3.625" style="188" customWidth="1"/>
    <col min="3586" max="3586" width="5.5" style="188" customWidth="1"/>
    <col min="3587" max="3590" width="17.5" style="188" customWidth="1"/>
    <col min="3591" max="3591" width="2.875" style="188" customWidth="1"/>
    <col min="3592" max="3840" width="7.75" style="188"/>
    <col min="3841" max="3841" width="3.625" style="188" customWidth="1"/>
    <col min="3842" max="3842" width="5.5" style="188" customWidth="1"/>
    <col min="3843" max="3846" width="17.5" style="188" customWidth="1"/>
    <col min="3847" max="3847" width="2.875" style="188" customWidth="1"/>
    <col min="3848" max="4096" width="7.75" style="188"/>
    <col min="4097" max="4097" width="3.625" style="188" customWidth="1"/>
    <col min="4098" max="4098" width="5.5" style="188" customWidth="1"/>
    <col min="4099" max="4102" width="17.5" style="188" customWidth="1"/>
    <col min="4103" max="4103" width="2.875" style="188" customWidth="1"/>
    <col min="4104" max="4352" width="7.75" style="188"/>
    <col min="4353" max="4353" width="3.625" style="188" customWidth="1"/>
    <col min="4354" max="4354" width="5.5" style="188" customWidth="1"/>
    <col min="4355" max="4358" width="17.5" style="188" customWidth="1"/>
    <col min="4359" max="4359" width="2.875" style="188" customWidth="1"/>
    <col min="4360" max="4608" width="7.75" style="188"/>
    <col min="4609" max="4609" width="3.625" style="188" customWidth="1"/>
    <col min="4610" max="4610" width="5.5" style="188" customWidth="1"/>
    <col min="4611" max="4614" width="17.5" style="188" customWidth="1"/>
    <col min="4615" max="4615" width="2.875" style="188" customWidth="1"/>
    <col min="4616" max="4864" width="7.75" style="188"/>
    <col min="4865" max="4865" width="3.625" style="188" customWidth="1"/>
    <col min="4866" max="4866" width="5.5" style="188" customWidth="1"/>
    <col min="4867" max="4870" width="17.5" style="188" customWidth="1"/>
    <col min="4871" max="4871" width="2.875" style="188" customWidth="1"/>
    <col min="4872" max="5120" width="7.75" style="188"/>
    <col min="5121" max="5121" width="3.625" style="188" customWidth="1"/>
    <col min="5122" max="5122" width="5.5" style="188" customWidth="1"/>
    <col min="5123" max="5126" width="17.5" style="188" customWidth="1"/>
    <col min="5127" max="5127" width="2.875" style="188" customWidth="1"/>
    <col min="5128" max="5376" width="7.75" style="188"/>
    <col min="5377" max="5377" width="3.625" style="188" customWidth="1"/>
    <col min="5378" max="5378" width="5.5" style="188" customWidth="1"/>
    <col min="5379" max="5382" width="17.5" style="188" customWidth="1"/>
    <col min="5383" max="5383" width="2.875" style="188" customWidth="1"/>
    <col min="5384" max="5632" width="7.75" style="188"/>
    <col min="5633" max="5633" width="3.625" style="188" customWidth="1"/>
    <col min="5634" max="5634" width="5.5" style="188" customWidth="1"/>
    <col min="5635" max="5638" width="17.5" style="188" customWidth="1"/>
    <col min="5639" max="5639" width="2.875" style="188" customWidth="1"/>
    <col min="5640" max="5888" width="7.75" style="188"/>
    <col min="5889" max="5889" width="3.625" style="188" customWidth="1"/>
    <col min="5890" max="5890" width="5.5" style="188" customWidth="1"/>
    <col min="5891" max="5894" width="17.5" style="188" customWidth="1"/>
    <col min="5895" max="5895" width="2.875" style="188" customWidth="1"/>
    <col min="5896" max="6144" width="7.75" style="188"/>
    <col min="6145" max="6145" width="3.625" style="188" customWidth="1"/>
    <col min="6146" max="6146" width="5.5" style="188" customWidth="1"/>
    <col min="6147" max="6150" width="17.5" style="188" customWidth="1"/>
    <col min="6151" max="6151" width="2.875" style="188" customWidth="1"/>
    <col min="6152" max="6400" width="7.75" style="188"/>
    <col min="6401" max="6401" width="3.625" style="188" customWidth="1"/>
    <col min="6402" max="6402" width="5.5" style="188" customWidth="1"/>
    <col min="6403" max="6406" width="17.5" style="188" customWidth="1"/>
    <col min="6407" max="6407" width="2.875" style="188" customWidth="1"/>
    <col min="6408" max="6656" width="7.75" style="188"/>
    <col min="6657" max="6657" width="3.625" style="188" customWidth="1"/>
    <col min="6658" max="6658" width="5.5" style="188" customWidth="1"/>
    <col min="6659" max="6662" width="17.5" style="188" customWidth="1"/>
    <col min="6663" max="6663" width="2.875" style="188" customWidth="1"/>
    <col min="6664" max="6912" width="7.75" style="188"/>
    <col min="6913" max="6913" width="3.625" style="188" customWidth="1"/>
    <col min="6914" max="6914" width="5.5" style="188" customWidth="1"/>
    <col min="6915" max="6918" width="17.5" style="188" customWidth="1"/>
    <col min="6919" max="6919" width="2.875" style="188" customWidth="1"/>
    <col min="6920" max="7168" width="7.75" style="188"/>
    <col min="7169" max="7169" width="3.625" style="188" customWidth="1"/>
    <col min="7170" max="7170" width="5.5" style="188" customWidth="1"/>
    <col min="7171" max="7174" width="17.5" style="188" customWidth="1"/>
    <col min="7175" max="7175" width="2.875" style="188" customWidth="1"/>
    <col min="7176" max="7424" width="7.75" style="188"/>
    <col min="7425" max="7425" width="3.625" style="188" customWidth="1"/>
    <col min="7426" max="7426" width="5.5" style="188" customWidth="1"/>
    <col min="7427" max="7430" width="17.5" style="188" customWidth="1"/>
    <col min="7431" max="7431" width="2.875" style="188" customWidth="1"/>
    <col min="7432" max="7680" width="7.75" style="188"/>
    <col min="7681" max="7681" width="3.625" style="188" customWidth="1"/>
    <col min="7682" max="7682" width="5.5" style="188" customWidth="1"/>
    <col min="7683" max="7686" width="17.5" style="188" customWidth="1"/>
    <col min="7687" max="7687" width="2.875" style="188" customWidth="1"/>
    <col min="7688" max="7936" width="7.75" style="188"/>
    <col min="7937" max="7937" width="3.625" style="188" customWidth="1"/>
    <col min="7938" max="7938" width="5.5" style="188" customWidth="1"/>
    <col min="7939" max="7942" width="17.5" style="188" customWidth="1"/>
    <col min="7943" max="7943" width="2.875" style="188" customWidth="1"/>
    <col min="7944" max="8192" width="7.75" style="188"/>
    <col min="8193" max="8193" width="3.625" style="188" customWidth="1"/>
    <col min="8194" max="8194" width="5.5" style="188" customWidth="1"/>
    <col min="8195" max="8198" width="17.5" style="188" customWidth="1"/>
    <col min="8199" max="8199" width="2.875" style="188" customWidth="1"/>
    <col min="8200" max="8448" width="7.75" style="188"/>
    <col min="8449" max="8449" width="3.625" style="188" customWidth="1"/>
    <col min="8450" max="8450" width="5.5" style="188" customWidth="1"/>
    <col min="8451" max="8454" width="17.5" style="188" customWidth="1"/>
    <col min="8455" max="8455" width="2.875" style="188" customWidth="1"/>
    <col min="8456" max="8704" width="7.75" style="188"/>
    <col min="8705" max="8705" width="3.625" style="188" customWidth="1"/>
    <col min="8706" max="8706" width="5.5" style="188" customWidth="1"/>
    <col min="8707" max="8710" width="17.5" style="188" customWidth="1"/>
    <col min="8711" max="8711" width="2.875" style="188" customWidth="1"/>
    <col min="8712" max="8960" width="7.75" style="188"/>
    <col min="8961" max="8961" width="3.625" style="188" customWidth="1"/>
    <col min="8962" max="8962" width="5.5" style="188" customWidth="1"/>
    <col min="8963" max="8966" width="17.5" style="188" customWidth="1"/>
    <col min="8967" max="8967" width="2.875" style="188" customWidth="1"/>
    <col min="8968" max="9216" width="7.75" style="188"/>
    <col min="9217" max="9217" width="3.625" style="188" customWidth="1"/>
    <col min="9218" max="9218" width="5.5" style="188" customWidth="1"/>
    <col min="9219" max="9222" width="17.5" style="188" customWidth="1"/>
    <col min="9223" max="9223" width="2.875" style="188" customWidth="1"/>
    <col min="9224" max="9472" width="7.75" style="188"/>
    <col min="9473" max="9473" width="3.625" style="188" customWidth="1"/>
    <col min="9474" max="9474" width="5.5" style="188" customWidth="1"/>
    <col min="9475" max="9478" width="17.5" style="188" customWidth="1"/>
    <col min="9479" max="9479" width="2.875" style="188" customWidth="1"/>
    <col min="9480" max="9728" width="7.75" style="188"/>
    <col min="9729" max="9729" width="3.625" style="188" customWidth="1"/>
    <col min="9730" max="9730" width="5.5" style="188" customWidth="1"/>
    <col min="9731" max="9734" width="17.5" style="188" customWidth="1"/>
    <col min="9735" max="9735" width="2.875" style="188" customWidth="1"/>
    <col min="9736" max="9984" width="7.75" style="188"/>
    <col min="9985" max="9985" width="3.625" style="188" customWidth="1"/>
    <col min="9986" max="9986" width="5.5" style="188" customWidth="1"/>
    <col min="9987" max="9990" width="17.5" style="188" customWidth="1"/>
    <col min="9991" max="9991" width="2.875" style="188" customWidth="1"/>
    <col min="9992" max="10240" width="7.75" style="188"/>
    <col min="10241" max="10241" width="3.625" style="188" customWidth="1"/>
    <col min="10242" max="10242" width="5.5" style="188" customWidth="1"/>
    <col min="10243" max="10246" width="17.5" style="188" customWidth="1"/>
    <col min="10247" max="10247" width="2.875" style="188" customWidth="1"/>
    <col min="10248" max="10496" width="7.75" style="188"/>
    <col min="10497" max="10497" width="3.625" style="188" customWidth="1"/>
    <col min="10498" max="10498" width="5.5" style="188" customWidth="1"/>
    <col min="10499" max="10502" width="17.5" style="188" customWidth="1"/>
    <col min="10503" max="10503" width="2.875" style="188" customWidth="1"/>
    <col min="10504" max="10752" width="7.75" style="188"/>
    <col min="10753" max="10753" width="3.625" style="188" customWidth="1"/>
    <col min="10754" max="10754" width="5.5" style="188" customWidth="1"/>
    <col min="10755" max="10758" width="17.5" style="188" customWidth="1"/>
    <col min="10759" max="10759" width="2.875" style="188" customWidth="1"/>
    <col min="10760" max="11008" width="7.75" style="188"/>
    <col min="11009" max="11009" width="3.625" style="188" customWidth="1"/>
    <col min="11010" max="11010" width="5.5" style="188" customWidth="1"/>
    <col min="11011" max="11014" width="17.5" style="188" customWidth="1"/>
    <col min="11015" max="11015" width="2.875" style="188" customWidth="1"/>
    <col min="11016" max="11264" width="7.75" style="188"/>
    <col min="11265" max="11265" width="3.625" style="188" customWidth="1"/>
    <col min="11266" max="11266" width="5.5" style="188" customWidth="1"/>
    <col min="11267" max="11270" width="17.5" style="188" customWidth="1"/>
    <col min="11271" max="11271" width="2.875" style="188" customWidth="1"/>
    <col min="11272" max="11520" width="7.75" style="188"/>
    <col min="11521" max="11521" width="3.625" style="188" customWidth="1"/>
    <col min="11522" max="11522" width="5.5" style="188" customWidth="1"/>
    <col min="11523" max="11526" width="17.5" style="188" customWidth="1"/>
    <col min="11527" max="11527" width="2.875" style="188" customWidth="1"/>
    <col min="11528" max="11776" width="7.75" style="188"/>
    <col min="11777" max="11777" width="3.625" style="188" customWidth="1"/>
    <col min="11778" max="11778" width="5.5" style="188" customWidth="1"/>
    <col min="11779" max="11782" width="17.5" style="188" customWidth="1"/>
    <col min="11783" max="11783" width="2.875" style="188" customWidth="1"/>
    <col min="11784" max="12032" width="7.75" style="188"/>
    <col min="12033" max="12033" width="3.625" style="188" customWidth="1"/>
    <col min="12034" max="12034" width="5.5" style="188" customWidth="1"/>
    <col min="12035" max="12038" width="17.5" style="188" customWidth="1"/>
    <col min="12039" max="12039" width="2.875" style="188" customWidth="1"/>
    <col min="12040" max="12288" width="7.75" style="188"/>
    <col min="12289" max="12289" width="3.625" style="188" customWidth="1"/>
    <col min="12290" max="12290" width="5.5" style="188" customWidth="1"/>
    <col min="12291" max="12294" width="17.5" style="188" customWidth="1"/>
    <col min="12295" max="12295" width="2.875" style="188" customWidth="1"/>
    <col min="12296" max="12544" width="7.75" style="188"/>
    <col min="12545" max="12545" width="3.625" style="188" customWidth="1"/>
    <col min="12546" max="12546" width="5.5" style="188" customWidth="1"/>
    <col min="12547" max="12550" width="17.5" style="188" customWidth="1"/>
    <col min="12551" max="12551" width="2.875" style="188" customWidth="1"/>
    <col min="12552" max="12800" width="7.75" style="188"/>
    <col min="12801" max="12801" width="3.625" style="188" customWidth="1"/>
    <col min="12802" max="12802" width="5.5" style="188" customWidth="1"/>
    <col min="12803" max="12806" width="17.5" style="188" customWidth="1"/>
    <col min="12807" max="12807" width="2.875" style="188" customWidth="1"/>
    <col min="12808" max="13056" width="7.75" style="188"/>
    <col min="13057" max="13057" width="3.625" style="188" customWidth="1"/>
    <col min="13058" max="13058" width="5.5" style="188" customWidth="1"/>
    <col min="13059" max="13062" width="17.5" style="188" customWidth="1"/>
    <col min="13063" max="13063" width="2.875" style="188" customWidth="1"/>
    <col min="13064" max="13312" width="7.75" style="188"/>
    <col min="13313" max="13313" width="3.625" style="188" customWidth="1"/>
    <col min="13314" max="13314" width="5.5" style="188" customWidth="1"/>
    <col min="13315" max="13318" width="17.5" style="188" customWidth="1"/>
    <col min="13319" max="13319" width="2.875" style="188" customWidth="1"/>
    <col min="13320" max="13568" width="7.75" style="188"/>
    <col min="13569" max="13569" width="3.625" style="188" customWidth="1"/>
    <col min="13570" max="13570" width="5.5" style="188" customWidth="1"/>
    <col min="13571" max="13574" width="17.5" style="188" customWidth="1"/>
    <col min="13575" max="13575" width="2.875" style="188" customWidth="1"/>
    <col min="13576" max="13824" width="7.75" style="188"/>
    <col min="13825" max="13825" width="3.625" style="188" customWidth="1"/>
    <col min="13826" max="13826" width="5.5" style="188" customWidth="1"/>
    <col min="13827" max="13830" width="17.5" style="188" customWidth="1"/>
    <col min="13831" max="13831" width="2.875" style="188" customWidth="1"/>
    <col min="13832" max="14080" width="7.75" style="188"/>
    <col min="14081" max="14081" width="3.625" style="188" customWidth="1"/>
    <col min="14082" max="14082" width="5.5" style="188" customWidth="1"/>
    <col min="14083" max="14086" width="17.5" style="188" customWidth="1"/>
    <col min="14087" max="14087" width="2.875" style="188" customWidth="1"/>
    <col min="14088" max="14336" width="7.75" style="188"/>
    <col min="14337" max="14337" width="3.625" style="188" customWidth="1"/>
    <col min="14338" max="14338" width="5.5" style="188" customWidth="1"/>
    <col min="14339" max="14342" width="17.5" style="188" customWidth="1"/>
    <col min="14343" max="14343" width="2.875" style="188" customWidth="1"/>
    <col min="14344" max="14592" width="7.75" style="188"/>
    <col min="14593" max="14593" width="3.625" style="188" customWidth="1"/>
    <col min="14594" max="14594" width="5.5" style="188" customWidth="1"/>
    <col min="14595" max="14598" width="17.5" style="188" customWidth="1"/>
    <col min="14599" max="14599" width="2.875" style="188" customWidth="1"/>
    <col min="14600" max="14848" width="7.75" style="188"/>
    <col min="14849" max="14849" width="3.625" style="188" customWidth="1"/>
    <col min="14850" max="14850" width="5.5" style="188" customWidth="1"/>
    <col min="14851" max="14854" width="17.5" style="188" customWidth="1"/>
    <col min="14855" max="14855" width="2.875" style="188" customWidth="1"/>
    <col min="14856" max="15104" width="7.75" style="188"/>
    <col min="15105" max="15105" width="3.625" style="188" customWidth="1"/>
    <col min="15106" max="15106" width="5.5" style="188" customWidth="1"/>
    <col min="15107" max="15110" width="17.5" style="188" customWidth="1"/>
    <col min="15111" max="15111" width="2.875" style="188" customWidth="1"/>
    <col min="15112" max="15360" width="7.75" style="188"/>
    <col min="15361" max="15361" width="3.625" style="188" customWidth="1"/>
    <col min="15362" max="15362" width="5.5" style="188" customWidth="1"/>
    <col min="15363" max="15366" width="17.5" style="188" customWidth="1"/>
    <col min="15367" max="15367" width="2.875" style="188" customWidth="1"/>
    <col min="15368" max="15616" width="7.75" style="188"/>
    <col min="15617" max="15617" width="3.625" style="188" customWidth="1"/>
    <col min="15618" max="15618" width="5.5" style="188" customWidth="1"/>
    <col min="15619" max="15622" width="17.5" style="188" customWidth="1"/>
    <col min="15623" max="15623" width="2.875" style="188" customWidth="1"/>
    <col min="15624" max="15872" width="7.75" style="188"/>
    <col min="15873" max="15873" width="3.625" style="188" customWidth="1"/>
    <col min="15874" max="15874" width="5.5" style="188" customWidth="1"/>
    <col min="15875" max="15878" width="17.5" style="188" customWidth="1"/>
    <col min="15879" max="15879" width="2.875" style="188" customWidth="1"/>
    <col min="15880" max="16128" width="7.75" style="188"/>
    <col min="16129" max="16129" width="3.625" style="188" customWidth="1"/>
    <col min="16130" max="16130" width="5.5" style="188" customWidth="1"/>
    <col min="16131" max="16134" width="17.5" style="188" customWidth="1"/>
    <col min="16135" max="16135" width="2.875" style="188" customWidth="1"/>
    <col min="16136" max="16384" width="7.75" style="188"/>
  </cols>
  <sheetData>
    <row r="1" spans="1:26" s="185" customFormat="1" ht="16.5" customHeight="1">
      <c r="H1" s="161" t="s">
        <v>365</v>
      </c>
    </row>
    <row r="2" spans="1:26" s="181" customFormat="1" ht="19.5" customHeight="1">
      <c r="A2" s="162" t="s">
        <v>366</v>
      </c>
      <c r="B2" s="161"/>
      <c r="C2" s="161"/>
      <c r="D2" s="161"/>
      <c r="E2" s="161"/>
      <c r="F2" s="163" t="str">
        <f>'SP8-1'!L2</f>
        <v>Spreadsheet May 2025</v>
      </c>
      <c r="G2" s="161"/>
      <c r="H2" s="164" t="s">
        <v>367</v>
      </c>
      <c r="I2" s="161"/>
      <c r="J2" s="161"/>
      <c r="K2" s="161"/>
      <c r="L2" s="161"/>
      <c r="M2" s="161"/>
      <c r="N2" s="161"/>
      <c r="O2" s="161"/>
      <c r="P2" s="161"/>
      <c r="Q2" s="161"/>
      <c r="R2" s="161"/>
      <c r="S2" s="161"/>
      <c r="T2" s="161"/>
      <c r="U2" s="161"/>
      <c r="V2" s="161"/>
      <c r="W2" s="161"/>
      <c r="X2" s="161"/>
      <c r="Y2" s="161"/>
      <c r="Z2" s="161"/>
    </row>
    <row r="3" spans="1:26" s="185" customFormat="1" ht="11.25" customHeight="1">
      <c r="A3" s="165" t="s">
        <v>440</v>
      </c>
      <c r="B3" s="161"/>
      <c r="C3" s="161"/>
      <c r="D3" s="161"/>
      <c r="E3" s="161"/>
      <c r="F3" s="161"/>
      <c r="G3" s="161"/>
      <c r="H3" s="161"/>
      <c r="I3" s="161"/>
      <c r="J3" s="161"/>
      <c r="K3" s="161"/>
      <c r="L3" s="161"/>
      <c r="M3" s="161"/>
      <c r="N3" s="161"/>
      <c r="O3" s="161"/>
      <c r="P3" s="161"/>
      <c r="Q3" s="161"/>
      <c r="R3" s="161"/>
      <c r="S3" s="161"/>
      <c r="T3" s="161"/>
      <c r="U3" s="161"/>
      <c r="V3" s="161"/>
      <c r="W3" s="161"/>
      <c r="X3" s="161"/>
      <c r="Y3" s="161"/>
      <c r="Z3" s="161"/>
    </row>
    <row r="4" spans="1:26" s="181" customFormat="1" ht="14.25" customHeight="1">
      <c r="A4" s="162"/>
      <c r="B4" s="164" t="s">
        <v>441</v>
      </c>
      <c r="C4" s="161"/>
      <c r="D4" s="161"/>
      <c r="E4" s="161"/>
      <c r="F4" s="161"/>
      <c r="G4" s="161"/>
      <c r="H4" s="161"/>
      <c r="I4" s="161"/>
      <c r="J4" s="161"/>
      <c r="K4" s="161"/>
      <c r="L4" s="161"/>
      <c r="M4" s="161"/>
      <c r="N4" s="161"/>
      <c r="O4" s="161"/>
      <c r="P4" s="161"/>
      <c r="Q4" s="161"/>
      <c r="R4" s="161"/>
      <c r="S4" s="161"/>
      <c r="T4" s="161"/>
      <c r="U4" s="161"/>
      <c r="V4" s="161"/>
      <c r="W4" s="161"/>
      <c r="X4" s="161"/>
      <c r="Y4" s="161"/>
      <c r="Z4" s="161"/>
    </row>
    <row r="5" spans="1:26" s="185" customFormat="1" ht="16.5" customHeight="1">
      <c r="A5" s="160"/>
      <c r="B5" s="161"/>
      <c r="C5" s="161"/>
      <c r="D5" s="161"/>
      <c r="E5" s="161"/>
      <c r="F5" s="161"/>
      <c r="G5" s="161"/>
      <c r="H5" s="161"/>
      <c r="I5" s="186"/>
      <c r="J5" s="186"/>
      <c r="K5" s="186"/>
      <c r="L5" s="161"/>
      <c r="M5" s="161"/>
      <c r="N5" s="161"/>
      <c r="O5" s="161"/>
      <c r="P5" s="161"/>
      <c r="Q5" s="161"/>
      <c r="R5" s="161"/>
      <c r="S5" s="161"/>
      <c r="T5" s="161"/>
      <c r="U5" s="161"/>
      <c r="V5" s="161"/>
      <c r="W5" s="161"/>
      <c r="X5" s="161"/>
      <c r="Y5" s="161"/>
      <c r="Z5" s="161"/>
    </row>
    <row r="6" spans="1:26" s="161" customFormat="1" ht="3.75" customHeight="1">
      <c r="A6" s="262"/>
      <c r="B6" s="264"/>
      <c r="C6" s="264"/>
      <c r="D6" s="264"/>
      <c r="E6" s="264"/>
      <c r="F6" s="264"/>
      <c r="G6" s="264"/>
    </row>
    <row r="7" spans="1:26" s="187" customFormat="1" ht="33" customHeight="1">
      <c r="A7" s="259"/>
      <c r="B7" s="265" t="s">
        <v>442</v>
      </c>
      <c r="C7" s="265" t="s">
        <v>443</v>
      </c>
      <c r="D7" s="265" t="s">
        <v>444</v>
      </c>
      <c r="E7" s="265" t="s">
        <v>445</v>
      </c>
      <c r="F7" s="265" t="s">
        <v>446</v>
      </c>
      <c r="G7" s="262"/>
      <c r="H7" s="186"/>
      <c r="I7" s="186"/>
      <c r="J7" s="186"/>
      <c r="K7" s="186"/>
      <c r="L7" s="186"/>
      <c r="M7" s="186"/>
      <c r="N7" s="186"/>
      <c r="O7" s="186"/>
      <c r="P7" s="186"/>
      <c r="Q7" s="186"/>
      <c r="R7" s="186"/>
      <c r="S7" s="186"/>
      <c r="T7" s="186"/>
      <c r="U7" s="186"/>
      <c r="V7" s="186"/>
      <c r="W7" s="186"/>
      <c r="X7" s="186"/>
      <c r="Y7" s="186"/>
      <c r="Z7" s="186"/>
    </row>
    <row r="8" spans="1:26" s="187" customFormat="1" ht="15" customHeight="1">
      <c r="A8" s="259"/>
      <c r="B8" s="266">
        <v>1</v>
      </c>
      <c r="C8" s="267"/>
      <c r="D8" s="267"/>
      <c r="E8" s="268">
        <f>Tables!D6</f>
        <v>0.98039215686274506</v>
      </c>
      <c r="F8" s="269">
        <f>((C8+D8)*E8)</f>
        <v>0</v>
      </c>
      <c r="G8" s="262"/>
      <c r="H8" s="186"/>
      <c r="I8" s="186"/>
      <c r="J8" s="186"/>
      <c r="K8" s="186"/>
      <c r="L8" s="186"/>
      <c r="M8" s="186"/>
      <c r="N8" s="186"/>
      <c r="O8" s="186"/>
      <c r="P8" s="186"/>
      <c r="Q8" s="186"/>
      <c r="R8" s="186"/>
      <c r="S8" s="186"/>
      <c r="T8" s="186"/>
      <c r="U8" s="186"/>
      <c r="V8" s="186"/>
      <c r="W8" s="186"/>
      <c r="X8" s="186"/>
      <c r="Y8" s="186"/>
      <c r="Z8" s="186"/>
    </row>
    <row r="9" spans="1:26" s="187" customFormat="1" ht="15" customHeight="1">
      <c r="A9" s="259"/>
      <c r="B9" s="266" t="str">
        <f>IF(B8&lt;&gt;"n/a",IF(B8&lt;'SP8-1'!$I$21,(B8+1),"n/a"),"n/a")</f>
        <v>n/a</v>
      </c>
      <c r="C9" s="267"/>
      <c r="D9" s="267"/>
      <c r="E9" s="268">
        <f>IF(B9="n/a",,Tables!F7)</f>
        <v>0</v>
      </c>
      <c r="F9" s="269">
        <f>((C9+D9)*E9)</f>
        <v>0</v>
      </c>
      <c r="G9" s="262"/>
      <c r="H9" s="186"/>
      <c r="I9" s="186"/>
      <c r="J9" s="186"/>
      <c r="K9" s="186"/>
      <c r="L9" s="186"/>
      <c r="M9" s="186"/>
      <c r="N9" s="186"/>
      <c r="O9" s="186"/>
      <c r="P9" s="186"/>
      <c r="Q9" s="186"/>
      <c r="R9" s="186"/>
      <c r="S9" s="186"/>
      <c r="T9" s="186"/>
      <c r="U9" s="186"/>
      <c r="V9" s="186"/>
      <c r="W9" s="186"/>
      <c r="X9" s="186"/>
      <c r="Y9" s="186"/>
      <c r="Z9" s="186"/>
    </row>
    <row r="10" spans="1:26" s="187" customFormat="1" ht="15" customHeight="1">
      <c r="A10" s="259"/>
      <c r="B10" s="266" t="str">
        <f>IF(B9&lt;&gt;"n/a",IF(B9&lt;'SP8-1'!$I$21,(B9+1),"n/a"),"n/a")</f>
        <v>n/a</v>
      </c>
      <c r="C10" s="267"/>
      <c r="D10" s="267"/>
      <c r="E10" s="268">
        <f>IF(B10="n/a",,Tables!F8)</f>
        <v>0</v>
      </c>
      <c r="F10" s="269">
        <f t="shared" ref="F10:F47" si="0">((C10+D10)*E10)</f>
        <v>0</v>
      </c>
      <c r="G10" s="262"/>
      <c r="H10" s="186"/>
      <c r="I10" s="186"/>
      <c r="J10" s="186"/>
      <c r="K10" s="186"/>
      <c r="L10" s="186"/>
      <c r="M10" s="186"/>
      <c r="N10" s="186"/>
      <c r="O10" s="186"/>
      <c r="P10" s="186"/>
      <c r="Q10" s="186"/>
      <c r="R10" s="186"/>
      <c r="S10" s="186"/>
      <c r="T10" s="186"/>
      <c r="U10" s="186"/>
      <c r="V10" s="186"/>
      <c r="W10" s="186"/>
      <c r="X10" s="186"/>
      <c r="Y10" s="186"/>
      <c r="Z10" s="186"/>
    </row>
    <row r="11" spans="1:26" s="187" customFormat="1" ht="15" customHeight="1">
      <c r="A11" s="259"/>
      <c r="B11" s="266" t="str">
        <f>IF(B10&lt;&gt;"n/a",IF(B10&lt;'SP8-1'!$I$21,(B10+1),"n/a"),"n/a")</f>
        <v>n/a</v>
      </c>
      <c r="C11" s="267"/>
      <c r="D11" s="267"/>
      <c r="E11" s="268">
        <f>IF(B11="n/a",,Tables!F9)</f>
        <v>0</v>
      </c>
      <c r="F11" s="269">
        <f t="shared" si="0"/>
        <v>0</v>
      </c>
      <c r="G11" s="262"/>
      <c r="H11" s="186"/>
      <c r="I11" s="186"/>
      <c r="J11" s="186"/>
      <c r="K11" s="186"/>
      <c r="L11" s="186"/>
      <c r="M11" s="186"/>
      <c r="N11" s="186"/>
      <c r="O11" s="186"/>
      <c r="P11" s="186"/>
      <c r="Q11" s="186"/>
      <c r="R11" s="186"/>
      <c r="S11" s="186"/>
      <c r="T11" s="186"/>
      <c r="U11" s="186"/>
      <c r="V11" s="186"/>
      <c r="W11" s="186"/>
      <c r="X11" s="186"/>
      <c r="Y11" s="186"/>
      <c r="Z11" s="186"/>
    </row>
    <row r="12" spans="1:26" s="187" customFormat="1" ht="15" customHeight="1">
      <c r="A12" s="259"/>
      <c r="B12" s="266" t="str">
        <f>IF(B11&lt;&gt;"n/a",IF(B11&lt;'SP8-1'!$I$21,(B11+1),"n/a"),"n/a")</f>
        <v>n/a</v>
      </c>
      <c r="C12" s="267"/>
      <c r="D12" s="267"/>
      <c r="E12" s="268">
        <f>IF(B12="n/a",,Tables!F10)</f>
        <v>0</v>
      </c>
      <c r="F12" s="269">
        <f t="shared" si="0"/>
        <v>0</v>
      </c>
      <c r="G12" s="259"/>
      <c r="H12" s="186"/>
      <c r="I12" s="186"/>
      <c r="J12" s="186"/>
      <c r="K12" s="186"/>
      <c r="L12" s="186"/>
      <c r="M12" s="186"/>
      <c r="N12" s="186"/>
      <c r="O12" s="186"/>
      <c r="P12" s="186"/>
      <c r="Q12" s="186"/>
      <c r="R12" s="186"/>
      <c r="S12" s="186"/>
      <c r="T12" s="186"/>
      <c r="U12" s="186"/>
      <c r="V12" s="186"/>
      <c r="W12" s="186"/>
      <c r="X12" s="186"/>
      <c r="Y12" s="186"/>
      <c r="Z12" s="186"/>
    </row>
    <row r="13" spans="1:26" s="187" customFormat="1" ht="15" customHeight="1">
      <c r="A13" s="259"/>
      <c r="B13" s="266" t="str">
        <f>IF(B12&lt;&gt;"n/a",IF(B12&lt;'SP8-1'!$I$21,(B12+1),"n/a"),"n/a")</f>
        <v>n/a</v>
      </c>
      <c r="C13" s="267"/>
      <c r="D13" s="267"/>
      <c r="E13" s="268">
        <f>IF(B13="n/a",,Tables!F11)</f>
        <v>0</v>
      </c>
      <c r="F13" s="269">
        <f t="shared" si="0"/>
        <v>0</v>
      </c>
      <c r="G13" s="263"/>
      <c r="H13" s="186"/>
      <c r="I13" s="186"/>
      <c r="J13" s="186"/>
      <c r="K13" s="186"/>
      <c r="L13" s="186"/>
      <c r="M13" s="186"/>
      <c r="N13" s="186"/>
      <c r="O13" s="186"/>
      <c r="P13" s="186"/>
      <c r="Q13" s="186"/>
      <c r="R13" s="186"/>
      <c r="S13" s="186"/>
      <c r="T13" s="186"/>
      <c r="U13" s="186"/>
      <c r="V13" s="186"/>
      <c r="W13" s="186"/>
      <c r="X13" s="186"/>
      <c r="Y13" s="186"/>
      <c r="Z13" s="186"/>
    </row>
    <row r="14" spans="1:26" s="187" customFormat="1" ht="15" customHeight="1">
      <c r="A14" s="262"/>
      <c r="B14" s="266" t="str">
        <f>IF(B13&lt;&gt;"n/a",IF(B13&lt;'SP8-1'!$I$21,(B13+1),"n/a"),"n/a")</f>
        <v>n/a</v>
      </c>
      <c r="C14" s="267"/>
      <c r="D14" s="267"/>
      <c r="E14" s="268">
        <f>IF(B14="n/a",,Tables!F12)</f>
        <v>0</v>
      </c>
      <c r="F14" s="269">
        <f t="shared" si="0"/>
        <v>0</v>
      </c>
      <c r="G14" s="259"/>
      <c r="H14" s="186"/>
      <c r="I14" s="186"/>
      <c r="J14" s="186"/>
      <c r="K14" s="186"/>
      <c r="L14" s="186"/>
      <c r="M14" s="186"/>
      <c r="N14" s="186"/>
      <c r="O14" s="186"/>
      <c r="P14" s="186"/>
      <c r="Q14" s="186"/>
      <c r="R14" s="186"/>
      <c r="S14" s="186"/>
      <c r="T14" s="186"/>
      <c r="U14" s="186"/>
      <c r="V14" s="186"/>
      <c r="W14" s="186"/>
      <c r="X14" s="186"/>
      <c r="Y14" s="186"/>
      <c r="Z14" s="186"/>
    </row>
    <row r="15" spans="1:26" s="187" customFormat="1" ht="15" customHeight="1">
      <c r="A15" s="259"/>
      <c r="B15" s="266" t="str">
        <f>IF(B14&lt;&gt;"n/a",IF(B14&lt;'SP8-1'!$I$21,(B14+1),"n/a"),"n/a")</f>
        <v>n/a</v>
      </c>
      <c r="C15" s="267"/>
      <c r="D15" s="267"/>
      <c r="E15" s="268">
        <f>IF(B15="n/a",,Tables!F13)</f>
        <v>0</v>
      </c>
      <c r="F15" s="269">
        <f t="shared" si="0"/>
        <v>0</v>
      </c>
      <c r="G15" s="262"/>
      <c r="H15" s="186"/>
      <c r="I15" s="186"/>
      <c r="J15" s="186"/>
      <c r="K15" s="186"/>
      <c r="L15" s="186"/>
      <c r="M15" s="186"/>
      <c r="N15" s="186"/>
      <c r="O15" s="186"/>
      <c r="P15" s="186"/>
      <c r="Q15" s="186"/>
      <c r="R15" s="186"/>
      <c r="S15" s="186"/>
      <c r="T15" s="186"/>
      <c r="U15" s="186"/>
      <c r="V15" s="186"/>
      <c r="W15" s="186"/>
      <c r="X15" s="186"/>
      <c r="Y15" s="186"/>
      <c r="Z15" s="186"/>
    </row>
    <row r="16" spans="1:26" s="187" customFormat="1" ht="15" customHeight="1">
      <c r="A16" s="259"/>
      <c r="B16" s="266" t="str">
        <f>IF(B15&lt;&gt;"n/a",IF(B15&lt;'SP8-1'!$I$21,(B15+1),"n/a"),"n/a")</f>
        <v>n/a</v>
      </c>
      <c r="C16" s="267"/>
      <c r="D16" s="267"/>
      <c r="E16" s="268">
        <f>IF(B16="n/a",,Tables!F14)</f>
        <v>0</v>
      </c>
      <c r="F16" s="269">
        <f t="shared" si="0"/>
        <v>0</v>
      </c>
      <c r="G16" s="262"/>
      <c r="H16" s="186"/>
      <c r="I16" s="186"/>
      <c r="J16" s="186"/>
      <c r="K16" s="186"/>
      <c r="L16" s="186"/>
      <c r="M16" s="186"/>
      <c r="N16" s="186"/>
      <c r="O16" s="186"/>
      <c r="P16" s="186"/>
      <c r="Q16" s="186"/>
      <c r="R16" s="186"/>
      <c r="S16" s="186"/>
      <c r="T16" s="186"/>
      <c r="U16" s="186"/>
      <c r="V16" s="186"/>
      <c r="W16" s="186"/>
      <c r="X16" s="186"/>
      <c r="Y16" s="186"/>
      <c r="Z16" s="186"/>
    </row>
    <row r="17" spans="1:26" s="187" customFormat="1" ht="15" customHeight="1">
      <c r="A17" s="259"/>
      <c r="B17" s="266" t="str">
        <f>IF(B16&lt;&gt;"n/a",IF(B16&lt;'SP8-1'!$I$21,(B16+1),"n/a"),"n/a")</f>
        <v>n/a</v>
      </c>
      <c r="C17" s="267"/>
      <c r="D17" s="267"/>
      <c r="E17" s="268">
        <f>IF(B17="n/a",,Tables!F15)</f>
        <v>0</v>
      </c>
      <c r="F17" s="269">
        <f t="shared" si="0"/>
        <v>0</v>
      </c>
      <c r="G17" s="262"/>
      <c r="H17" s="186"/>
      <c r="I17" s="186"/>
      <c r="J17" s="186"/>
      <c r="K17" s="186"/>
      <c r="L17" s="186"/>
      <c r="M17" s="186"/>
      <c r="N17" s="186"/>
      <c r="O17" s="186"/>
      <c r="P17" s="186"/>
      <c r="Q17" s="186"/>
      <c r="R17" s="186"/>
      <c r="S17" s="186"/>
      <c r="T17" s="186"/>
      <c r="U17" s="186"/>
      <c r="V17" s="186"/>
      <c r="W17" s="186"/>
      <c r="X17" s="186"/>
      <c r="Y17" s="186"/>
      <c r="Z17" s="186"/>
    </row>
    <row r="18" spans="1:26" s="187" customFormat="1" ht="15" customHeight="1">
      <c r="A18" s="259"/>
      <c r="B18" s="266" t="str">
        <f>IF(B17&lt;&gt;"n/a",IF(B17&lt;'SP8-1'!$I$21,(B17+1),"n/a"),"n/a")</f>
        <v>n/a</v>
      </c>
      <c r="C18" s="267"/>
      <c r="D18" s="267"/>
      <c r="E18" s="268">
        <f>IF(B18="n/a",,Tables!F16)</f>
        <v>0</v>
      </c>
      <c r="F18" s="269">
        <f t="shared" si="0"/>
        <v>0</v>
      </c>
      <c r="G18" s="262"/>
      <c r="H18" s="186"/>
      <c r="I18" s="186"/>
      <c r="J18" s="186"/>
      <c r="K18" s="186"/>
      <c r="L18" s="186"/>
      <c r="M18" s="186"/>
      <c r="N18" s="186"/>
      <c r="O18" s="186"/>
      <c r="P18" s="186"/>
      <c r="Q18" s="186"/>
      <c r="R18" s="186"/>
      <c r="S18" s="186"/>
      <c r="T18" s="186"/>
      <c r="U18" s="186"/>
      <c r="V18" s="186"/>
      <c r="W18" s="186"/>
      <c r="X18" s="186"/>
      <c r="Y18" s="186"/>
      <c r="Z18" s="186"/>
    </row>
    <row r="19" spans="1:26" s="187" customFormat="1" ht="15" customHeight="1">
      <c r="A19" s="259"/>
      <c r="B19" s="266" t="str">
        <f>IF(B18&lt;&gt;"n/a",IF(B18&lt;'SP8-1'!$I$21,(B18+1),"n/a"),"n/a")</f>
        <v>n/a</v>
      </c>
      <c r="C19" s="267"/>
      <c r="D19" s="267"/>
      <c r="E19" s="268">
        <f>IF(B19="n/a",,Tables!F17)</f>
        <v>0</v>
      </c>
      <c r="F19" s="269">
        <f t="shared" si="0"/>
        <v>0</v>
      </c>
      <c r="G19" s="259"/>
      <c r="H19" s="186"/>
      <c r="I19" s="186"/>
      <c r="J19" s="186"/>
      <c r="K19" s="186"/>
      <c r="L19" s="186"/>
      <c r="M19" s="186"/>
      <c r="N19" s="186"/>
      <c r="O19" s="186"/>
      <c r="P19" s="186"/>
      <c r="Q19" s="186"/>
      <c r="R19" s="186"/>
      <c r="S19" s="186"/>
      <c r="T19" s="186"/>
      <c r="U19" s="186"/>
      <c r="V19" s="186"/>
      <c r="W19" s="186"/>
      <c r="X19" s="186"/>
      <c r="Y19" s="186"/>
      <c r="Z19" s="186"/>
    </row>
    <row r="20" spans="1:26" s="187" customFormat="1" ht="15" customHeight="1">
      <c r="A20" s="259"/>
      <c r="B20" s="266" t="str">
        <f>IF(B19&lt;&gt;"n/a",IF(B19&lt;'SP8-1'!$I$21,(B19+1),"n/a"),"n/a")</f>
        <v>n/a</v>
      </c>
      <c r="C20" s="267"/>
      <c r="D20" s="267"/>
      <c r="E20" s="268">
        <f>IF(B20="n/a",,Tables!F18)</f>
        <v>0</v>
      </c>
      <c r="F20" s="269">
        <f t="shared" si="0"/>
        <v>0</v>
      </c>
      <c r="G20" s="259"/>
      <c r="H20" s="186"/>
      <c r="I20" s="186"/>
      <c r="J20" s="186"/>
      <c r="K20" s="186"/>
      <c r="L20" s="186"/>
      <c r="M20" s="186"/>
      <c r="N20" s="186"/>
      <c r="O20" s="186"/>
      <c r="P20" s="186"/>
      <c r="Q20" s="186"/>
      <c r="R20" s="186"/>
      <c r="S20" s="186"/>
      <c r="T20" s="186"/>
      <c r="U20" s="186"/>
      <c r="V20" s="186"/>
      <c r="W20" s="186"/>
      <c r="X20" s="186"/>
      <c r="Y20" s="186"/>
      <c r="Z20" s="186"/>
    </row>
    <row r="21" spans="1:26" s="187" customFormat="1" ht="15" customHeight="1">
      <c r="A21" s="259"/>
      <c r="B21" s="266" t="str">
        <f>IF(B20&lt;&gt;"n/a",IF(B20&lt;'SP8-1'!$I$21,(B20+1),"n/a"),"n/a")</f>
        <v>n/a</v>
      </c>
      <c r="C21" s="267"/>
      <c r="D21" s="267"/>
      <c r="E21" s="268">
        <f>IF(B21="n/a",,Tables!F19)</f>
        <v>0</v>
      </c>
      <c r="F21" s="269">
        <f t="shared" si="0"/>
        <v>0</v>
      </c>
      <c r="G21" s="262"/>
      <c r="H21" s="186"/>
      <c r="I21" s="186"/>
      <c r="J21" s="186"/>
      <c r="K21" s="186"/>
      <c r="L21" s="186"/>
      <c r="M21" s="186"/>
      <c r="N21" s="186"/>
      <c r="O21" s="186"/>
      <c r="P21" s="186"/>
      <c r="Q21" s="186"/>
      <c r="R21" s="186"/>
      <c r="S21" s="186"/>
      <c r="T21" s="186"/>
      <c r="U21" s="186"/>
      <c r="V21" s="186"/>
      <c r="W21" s="186"/>
      <c r="X21" s="186"/>
      <c r="Y21" s="186"/>
      <c r="Z21" s="186"/>
    </row>
    <row r="22" spans="1:26" s="187" customFormat="1" ht="15" customHeight="1">
      <c r="A22" s="259"/>
      <c r="B22" s="266" t="str">
        <f>IF(B21&lt;&gt;"n/a",IF(B21&lt;'SP8-1'!$I$21,(B21+1),"n/a"),"n/a")</f>
        <v>n/a</v>
      </c>
      <c r="C22" s="267"/>
      <c r="D22" s="267"/>
      <c r="E22" s="268">
        <f>IF(B22="n/a",,Tables!F20)</f>
        <v>0</v>
      </c>
      <c r="F22" s="269">
        <f t="shared" si="0"/>
        <v>0</v>
      </c>
      <c r="G22" s="262"/>
      <c r="H22" s="186"/>
      <c r="I22" s="186"/>
      <c r="J22" s="186"/>
      <c r="K22" s="186"/>
      <c r="L22" s="186"/>
      <c r="M22" s="186"/>
      <c r="N22" s="186"/>
      <c r="O22" s="186"/>
      <c r="P22" s="186"/>
      <c r="Q22" s="186"/>
      <c r="R22" s="186"/>
      <c r="S22" s="186"/>
      <c r="T22" s="186"/>
      <c r="U22" s="186"/>
      <c r="V22" s="186"/>
      <c r="W22" s="186"/>
      <c r="X22" s="186"/>
      <c r="Y22" s="186"/>
      <c r="Z22" s="186"/>
    </row>
    <row r="23" spans="1:26" s="187" customFormat="1" ht="15" customHeight="1">
      <c r="A23" s="259"/>
      <c r="B23" s="266" t="str">
        <f>IF(B22&lt;&gt;"n/a",IF(B22&lt;'SP8-1'!$I$21,(B22+1),"n/a"),"n/a")</f>
        <v>n/a</v>
      </c>
      <c r="C23" s="267"/>
      <c r="D23" s="267"/>
      <c r="E23" s="268">
        <f>IF(B23="n/a",,Tables!F21)</f>
        <v>0</v>
      </c>
      <c r="F23" s="269">
        <f t="shared" si="0"/>
        <v>0</v>
      </c>
      <c r="G23" s="262"/>
      <c r="H23" s="186"/>
      <c r="I23" s="186"/>
      <c r="J23" s="186"/>
      <c r="K23" s="186"/>
      <c r="L23" s="186"/>
      <c r="M23" s="186"/>
      <c r="N23" s="186"/>
      <c r="O23" s="186"/>
      <c r="P23" s="186"/>
      <c r="Q23" s="186"/>
      <c r="R23" s="186"/>
      <c r="S23" s="186"/>
      <c r="T23" s="186"/>
      <c r="U23" s="186"/>
      <c r="V23" s="186"/>
      <c r="W23" s="186"/>
      <c r="X23" s="186"/>
      <c r="Y23" s="186"/>
      <c r="Z23" s="186"/>
    </row>
    <row r="24" spans="1:26" s="187" customFormat="1" ht="15" customHeight="1">
      <c r="A24" s="259"/>
      <c r="B24" s="266" t="str">
        <f>IF(B23&lt;&gt;"n/a",IF(B23&lt;'SP8-1'!$I$21,(B23+1),"n/a"),"n/a")</f>
        <v>n/a</v>
      </c>
      <c r="C24" s="267"/>
      <c r="D24" s="267"/>
      <c r="E24" s="268">
        <f>IF(B24="n/a",,Tables!F22)</f>
        <v>0</v>
      </c>
      <c r="F24" s="269">
        <f t="shared" si="0"/>
        <v>0</v>
      </c>
      <c r="G24" s="262"/>
      <c r="H24" s="186"/>
      <c r="I24" s="186"/>
      <c r="J24" s="186"/>
      <c r="K24" s="186"/>
      <c r="L24" s="186"/>
      <c r="M24" s="186"/>
      <c r="N24" s="186"/>
      <c r="O24" s="186"/>
      <c r="P24" s="186"/>
      <c r="Q24" s="186"/>
      <c r="R24" s="186"/>
      <c r="S24" s="186"/>
      <c r="T24" s="186"/>
      <c r="U24" s="186"/>
      <c r="V24" s="186"/>
      <c r="W24" s="186"/>
      <c r="X24" s="186"/>
      <c r="Y24" s="186"/>
      <c r="Z24" s="186"/>
    </row>
    <row r="25" spans="1:26" s="187" customFormat="1" ht="15" customHeight="1">
      <c r="A25" s="259"/>
      <c r="B25" s="266" t="str">
        <f>IF(B24&lt;&gt;"n/a",IF(B24&lt;'SP8-1'!$I$21,(B24+1),"n/a"),"n/a")</f>
        <v>n/a</v>
      </c>
      <c r="C25" s="267"/>
      <c r="D25" s="267"/>
      <c r="E25" s="268">
        <f>IF(B25="n/a",,Tables!F23)</f>
        <v>0</v>
      </c>
      <c r="F25" s="269">
        <f t="shared" si="0"/>
        <v>0</v>
      </c>
      <c r="G25" s="262"/>
      <c r="H25" s="186"/>
      <c r="I25" s="186"/>
      <c r="J25" s="186"/>
      <c r="K25" s="186"/>
      <c r="L25" s="186"/>
      <c r="M25" s="186"/>
      <c r="N25" s="186"/>
      <c r="O25" s="186"/>
      <c r="P25" s="186"/>
      <c r="Q25" s="186"/>
      <c r="R25" s="186"/>
      <c r="S25" s="186"/>
      <c r="T25" s="186"/>
      <c r="U25" s="186"/>
      <c r="V25" s="186"/>
      <c r="W25" s="186"/>
      <c r="X25" s="186"/>
      <c r="Y25" s="186"/>
      <c r="Z25" s="186"/>
    </row>
    <row r="26" spans="1:26" s="187" customFormat="1" ht="15" customHeight="1">
      <c r="A26" s="259"/>
      <c r="B26" s="266" t="str">
        <f>IF(B25&lt;&gt;"n/a",IF(B25&lt;'SP8-1'!$I$21,(B25+1),"n/a"),"n/a")</f>
        <v>n/a</v>
      </c>
      <c r="C26" s="267"/>
      <c r="D26" s="267"/>
      <c r="E26" s="268">
        <f>IF(B26="n/a",,Tables!F24)</f>
        <v>0</v>
      </c>
      <c r="F26" s="269">
        <f t="shared" si="0"/>
        <v>0</v>
      </c>
      <c r="G26" s="262"/>
      <c r="H26" s="186"/>
      <c r="I26" s="186"/>
      <c r="J26" s="186"/>
      <c r="K26" s="186"/>
      <c r="L26" s="186"/>
      <c r="M26" s="186"/>
      <c r="N26" s="186"/>
      <c r="O26" s="186"/>
      <c r="P26" s="186"/>
      <c r="Q26" s="186"/>
      <c r="R26" s="186"/>
      <c r="S26" s="186"/>
      <c r="T26" s="186"/>
      <c r="U26" s="186"/>
      <c r="V26" s="186"/>
      <c r="W26" s="186"/>
      <c r="X26" s="186"/>
      <c r="Y26" s="186"/>
      <c r="Z26" s="186"/>
    </row>
    <row r="27" spans="1:26" s="187" customFormat="1" ht="15" customHeight="1">
      <c r="A27" s="259"/>
      <c r="B27" s="266" t="str">
        <f>IF(B26&lt;&gt;"n/a",IF(B26&lt;'SP8-1'!$I$21,(B26+1),"n/a"),"n/a")</f>
        <v>n/a</v>
      </c>
      <c r="C27" s="267"/>
      <c r="D27" s="267"/>
      <c r="E27" s="268">
        <f>IF(B27="n/a",,Tables!F25)</f>
        <v>0</v>
      </c>
      <c r="F27" s="269">
        <f t="shared" si="0"/>
        <v>0</v>
      </c>
      <c r="G27" s="262"/>
      <c r="H27" s="186"/>
      <c r="I27" s="186"/>
      <c r="J27" s="186"/>
      <c r="K27" s="186"/>
      <c r="L27" s="186"/>
      <c r="M27" s="186"/>
      <c r="N27" s="186"/>
      <c r="O27" s="186"/>
      <c r="P27" s="186"/>
      <c r="Q27" s="186"/>
      <c r="R27" s="186"/>
      <c r="S27" s="186"/>
      <c r="T27" s="186"/>
      <c r="U27" s="186"/>
      <c r="V27" s="186"/>
      <c r="W27" s="186"/>
      <c r="X27" s="186"/>
      <c r="Y27" s="186"/>
      <c r="Z27" s="186"/>
    </row>
    <row r="28" spans="1:26" s="187" customFormat="1" ht="15" customHeight="1">
      <c r="A28" s="259"/>
      <c r="B28" s="266" t="str">
        <f>IF(B27&lt;&gt;"n/a",IF(B27&lt;'SP8-1'!$I$21,(B27+1),"n/a"),"n/a")</f>
        <v>n/a</v>
      </c>
      <c r="C28" s="267"/>
      <c r="D28" s="267"/>
      <c r="E28" s="268">
        <f>IF(B28="n/a",,Tables!F26)</f>
        <v>0</v>
      </c>
      <c r="F28" s="269">
        <f t="shared" si="0"/>
        <v>0</v>
      </c>
      <c r="G28" s="262"/>
      <c r="H28" s="186"/>
      <c r="I28" s="186"/>
      <c r="J28" s="186"/>
      <c r="K28" s="186"/>
      <c r="L28" s="186"/>
      <c r="M28" s="186"/>
      <c r="N28" s="186"/>
      <c r="O28" s="186"/>
      <c r="P28" s="186"/>
      <c r="Q28" s="186"/>
      <c r="R28" s="186"/>
      <c r="S28" s="186"/>
      <c r="T28" s="186"/>
      <c r="U28" s="186"/>
      <c r="V28" s="186"/>
      <c r="W28" s="186"/>
      <c r="X28" s="186"/>
      <c r="Y28" s="186"/>
      <c r="Z28" s="186"/>
    </row>
    <row r="29" spans="1:26" s="187" customFormat="1" ht="15" customHeight="1">
      <c r="A29" s="259"/>
      <c r="B29" s="266" t="str">
        <f>IF(B28&lt;&gt;"n/a",IF(B28&lt;'SP8-1'!$I$21,(B28+1),"n/a"),"n/a")</f>
        <v>n/a</v>
      </c>
      <c r="C29" s="267"/>
      <c r="D29" s="267"/>
      <c r="E29" s="268">
        <f>IF(B29="n/a",,Tables!F27)</f>
        <v>0</v>
      </c>
      <c r="F29" s="269">
        <f t="shared" si="0"/>
        <v>0</v>
      </c>
      <c r="G29" s="262"/>
      <c r="H29" s="186"/>
      <c r="I29" s="186"/>
      <c r="J29" s="186"/>
      <c r="K29" s="186"/>
      <c r="L29" s="186"/>
      <c r="M29" s="186"/>
      <c r="N29" s="186"/>
      <c r="O29" s="186"/>
      <c r="P29" s="186"/>
      <c r="Q29" s="186"/>
      <c r="R29" s="186"/>
      <c r="S29" s="186"/>
      <c r="T29" s="186"/>
      <c r="U29" s="186"/>
      <c r="V29" s="186"/>
      <c r="W29" s="186"/>
      <c r="X29" s="186"/>
      <c r="Y29" s="186"/>
      <c r="Z29" s="186"/>
    </row>
    <row r="30" spans="1:26" s="187" customFormat="1" ht="15" customHeight="1">
      <c r="A30" s="259"/>
      <c r="B30" s="266" t="str">
        <f>IF(B29&lt;&gt;"n/a",IF(B29&lt;'SP8-1'!$I$21,(B29+1),"n/a"),"n/a")</f>
        <v>n/a</v>
      </c>
      <c r="C30" s="267"/>
      <c r="D30" s="267"/>
      <c r="E30" s="268">
        <f>IF(B30="n/a",,Tables!F28)</f>
        <v>0</v>
      </c>
      <c r="F30" s="269">
        <f t="shared" si="0"/>
        <v>0</v>
      </c>
      <c r="G30" s="262"/>
      <c r="H30" s="186"/>
      <c r="I30" s="186"/>
      <c r="J30" s="186"/>
      <c r="K30" s="186"/>
      <c r="L30" s="186"/>
      <c r="M30" s="186"/>
      <c r="N30" s="186"/>
      <c r="O30" s="186"/>
      <c r="P30" s="186"/>
      <c r="Q30" s="186"/>
      <c r="R30" s="186"/>
      <c r="S30" s="186"/>
      <c r="T30" s="186"/>
      <c r="U30" s="186"/>
      <c r="V30" s="186"/>
      <c r="W30" s="186"/>
      <c r="X30" s="186"/>
      <c r="Y30" s="186"/>
      <c r="Z30" s="186"/>
    </row>
    <row r="31" spans="1:26" s="187" customFormat="1" ht="15" customHeight="1">
      <c r="A31" s="259"/>
      <c r="B31" s="266" t="str">
        <f>IF(B30&lt;&gt;"n/a",IF(B30&lt;'SP8-1'!$I$21,(B30+1),"n/a"),"n/a")</f>
        <v>n/a</v>
      </c>
      <c r="C31" s="267"/>
      <c r="D31" s="267"/>
      <c r="E31" s="268">
        <f>IF(B31="n/a",,Tables!F29)</f>
        <v>0</v>
      </c>
      <c r="F31" s="269">
        <f t="shared" si="0"/>
        <v>0</v>
      </c>
      <c r="G31" s="262"/>
      <c r="H31" s="186"/>
      <c r="I31" s="186"/>
      <c r="J31" s="186"/>
      <c r="K31" s="186"/>
      <c r="L31" s="186"/>
      <c r="M31" s="186"/>
      <c r="N31" s="186"/>
      <c r="O31" s="186"/>
      <c r="P31" s="186"/>
      <c r="Q31" s="186"/>
      <c r="R31" s="186"/>
      <c r="S31" s="186"/>
      <c r="T31" s="186"/>
      <c r="U31" s="186"/>
      <c r="V31" s="186"/>
      <c r="W31" s="186"/>
      <c r="X31" s="186"/>
      <c r="Y31" s="186"/>
      <c r="Z31" s="186"/>
    </row>
    <row r="32" spans="1:26" s="187" customFormat="1" ht="15" customHeight="1">
      <c r="A32" s="259"/>
      <c r="B32" s="266" t="str">
        <f>IF(B31&lt;&gt;"n/a",IF(B31&lt;'SP8-1'!$I$21,(B31+1),"n/a"),"n/a")</f>
        <v>n/a</v>
      </c>
      <c r="C32" s="267"/>
      <c r="D32" s="267"/>
      <c r="E32" s="268">
        <f>IF(B32="n/a",,Tables!F30)</f>
        <v>0</v>
      </c>
      <c r="F32" s="269">
        <f t="shared" si="0"/>
        <v>0</v>
      </c>
      <c r="G32" s="262"/>
      <c r="H32" s="186"/>
      <c r="I32" s="186"/>
      <c r="J32" s="186"/>
      <c r="K32" s="186"/>
      <c r="L32" s="186"/>
      <c r="M32" s="186"/>
      <c r="N32" s="186"/>
      <c r="O32" s="186"/>
      <c r="P32" s="186"/>
      <c r="Q32" s="186"/>
      <c r="R32" s="186"/>
      <c r="S32" s="186"/>
      <c r="T32" s="186"/>
      <c r="U32" s="186"/>
      <c r="V32" s="186"/>
      <c r="W32" s="186"/>
      <c r="X32" s="186"/>
      <c r="Y32" s="186"/>
      <c r="Z32" s="186"/>
    </row>
    <row r="33" spans="1:26" s="187" customFormat="1" ht="15" customHeight="1">
      <c r="A33" s="259"/>
      <c r="B33" s="266" t="str">
        <f>IF(B32&lt;&gt;"n/a",IF(B32&lt;'SP8-1'!$I$21,(B32+1),"n/a"),"n/a")</f>
        <v>n/a</v>
      </c>
      <c r="C33" s="267"/>
      <c r="D33" s="267"/>
      <c r="E33" s="268">
        <f>IF(B33="n/a",,Tables!F31)</f>
        <v>0</v>
      </c>
      <c r="F33" s="269">
        <f t="shared" si="0"/>
        <v>0</v>
      </c>
      <c r="G33" s="262"/>
      <c r="H33" s="186"/>
      <c r="I33" s="186"/>
      <c r="J33" s="186"/>
      <c r="K33" s="186"/>
      <c r="L33" s="186"/>
      <c r="M33" s="186"/>
      <c r="N33" s="186"/>
      <c r="O33" s="186"/>
      <c r="P33" s="186"/>
      <c r="Q33" s="186"/>
      <c r="R33" s="186"/>
      <c r="S33" s="186"/>
      <c r="T33" s="186"/>
      <c r="U33" s="186"/>
      <c r="V33" s="186"/>
      <c r="W33" s="186"/>
      <c r="X33" s="186"/>
      <c r="Y33" s="186"/>
      <c r="Z33" s="186"/>
    </row>
    <row r="34" spans="1:26" s="187" customFormat="1" ht="15" customHeight="1">
      <c r="A34" s="259"/>
      <c r="B34" s="266" t="str">
        <f>IF(B33&lt;&gt;"n/a",IF(B33&lt;'SP8-1'!$I$21,(B33+1),"n/a"),"n/a")</f>
        <v>n/a</v>
      </c>
      <c r="C34" s="267"/>
      <c r="D34" s="267"/>
      <c r="E34" s="268">
        <f>IF(B34="n/a",,Tables!F32)</f>
        <v>0</v>
      </c>
      <c r="F34" s="269">
        <f t="shared" si="0"/>
        <v>0</v>
      </c>
      <c r="G34" s="262"/>
      <c r="H34" s="186"/>
      <c r="I34" s="186"/>
      <c r="J34" s="186"/>
      <c r="K34" s="186"/>
      <c r="L34" s="186"/>
      <c r="M34" s="186"/>
      <c r="N34" s="186"/>
      <c r="O34" s="186"/>
      <c r="P34" s="186"/>
      <c r="Q34" s="186"/>
      <c r="R34" s="186"/>
      <c r="S34" s="186"/>
      <c r="T34" s="186"/>
      <c r="U34" s="186"/>
      <c r="V34" s="186"/>
      <c r="W34" s="186"/>
      <c r="X34" s="186"/>
      <c r="Y34" s="186"/>
      <c r="Z34" s="186"/>
    </row>
    <row r="35" spans="1:26" s="187" customFormat="1" ht="15" customHeight="1">
      <c r="A35" s="259"/>
      <c r="B35" s="266" t="str">
        <f>IF(B34&lt;&gt;"n/a",IF(B34&lt;'SP8-1'!$I$21,(B34+1),"n/a"),"n/a")</f>
        <v>n/a</v>
      </c>
      <c r="C35" s="267"/>
      <c r="D35" s="267"/>
      <c r="E35" s="268">
        <f>IF(B35="n/a",,Tables!F33)</f>
        <v>0</v>
      </c>
      <c r="F35" s="269">
        <f t="shared" si="0"/>
        <v>0</v>
      </c>
      <c r="G35" s="262"/>
      <c r="H35" s="186"/>
      <c r="I35" s="186"/>
      <c r="J35" s="186"/>
      <c r="K35" s="186"/>
      <c r="L35" s="186"/>
      <c r="M35" s="186"/>
      <c r="N35" s="186"/>
      <c r="O35" s="186"/>
      <c r="P35" s="186"/>
      <c r="Q35" s="186"/>
      <c r="R35" s="186"/>
      <c r="S35" s="186"/>
      <c r="T35" s="186"/>
      <c r="U35" s="186"/>
      <c r="V35" s="186"/>
      <c r="W35" s="186"/>
      <c r="X35" s="186"/>
      <c r="Y35" s="186"/>
      <c r="Z35" s="186"/>
    </row>
    <row r="36" spans="1:26" s="187" customFormat="1" ht="15" customHeight="1">
      <c r="A36" s="259"/>
      <c r="B36" s="266" t="str">
        <f>IF(B35&lt;&gt;"n/a",IF(B35&lt;'SP8-1'!$I$21,(B35+1),"n/a"),"n/a")</f>
        <v>n/a</v>
      </c>
      <c r="C36" s="267"/>
      <c r="D36" s="267"/>
      <c r="E36" s="268">
        <f>IF(B36="n/a",,Tables!F34)</f>
        <v>0</v>
      </c>
      <c r="F36" s="269">
        <f t="shared" si="0"/>
        <v>0</v>
      </c>
      <c r="G36" s="262"/>
      <c r="H36" s="186"/>
      <c r="I36" s="186"/>
      <c r="J36" s="186"/>
      <c r="K36" s="186"/>
      <c r="L36" s="186"/>
      <c r="M36" s="186"/>
      <c r="N36" s="186"/>
      <c r="O36" s="186"/>
      <c r="P36" s="186"/>
      <c r="Q36" s="186"/>
      <c r="R36" s="186"/>
      <c r="S36" s="186"/>
      <c r="T36" s="186"/>
      <c r="U36" s="186"/>
      <c r="V36" s="186"/>
      <c r="W36" s="186"/>
      <c r="X36" s="186"/>
      <c r="Y36" s="186"/>
      <c r="Z36" s="186"/>
    </row>
    <row r="37" spans="1:26" s="187" customFormat="1" ht="15" customHeight="1">
      <c r="A37" s="259"/>
      <c r="B37" s="266" t="str">
        <f>IF(B36&lt;&gt;"n/a",IF(B36&lt;'SP8-1'!$I$21,(B36+1),"n/a"),"n/a")</f>
        <v>n/a</v>
      </c>
      <c r="C37" s="267"/>
      <c r="D37" s="267"/>
      <c r="E37" s="268">
        <f>IF(B37="n/a",,Tables!F35)</f>
        <v>0</v>
      </c>
      <c r="F37" s="269">
        <f t="shared" si="0"/>
        <v>0</v>
      </c>
      <c r="G37" s="262"/>
      <c r="H37" s="186"/>
      <c r="I37" s="186"/>
      <c r="J37" s="186"/>
      <c r="K37" s="186"/>
      <c r="L37" s="186"/>
      <c r="M37" s="186"/>
      <c r="N37" s="186"/>
      <c r="O37" s="186"/>
      <c r="P37" s="186"/>
      <c r="Q37" s="186"/>
      <c r="R37" s="186"/>
      <c r="S37" s="186"/>
      <c r="T37" s="186"/>
      <c r="U37" s="186"/>
      <c r="V37" s="186"/>
      <c r="W37" s="186"/>
      <c r="X37" s="186"/>
      <c r="Y37" s="186"/>
      <c r="Z37" s="186"/>
    </row>
    <row r="38" spans="1:26" s="187" customFormat="1" ht="15" customHeight="1">
      <c r="A38" s="259"/>
      <c r="B38" s="266" t="str">
        <f>IF(B37&lt;&gt;"n/a",IF(B37&lt;'SP8-1'!$I$21,(B37+1),"n/a"),"n/a")</f>
        <v>n/a</v>
      </c>
      <c r="C38" s="267"/>
      <c r="D38" s="267"/>
      <c r="E38" s="268">
        <f>IF(B38="n/a",,Tables!F36)</f>
        <v>0</v>
      </c>
      <c r="F38" s="269">
        <f t="shared" si="0"/>
        <v>0</v>
      </c>
      <c r="G38" s="262"/>
      <c r="H38" s="186"/>
      <c r="I38" s="186"/>
      <c r="J38" s="186"/>
      <c r="K38" s="186"/>
      <c r="L38" s="186"/>
      <c r="M38" s="186"/>
      <c r="N38" s="186"/>
      <c r="O38" s="186"/>
      <c r="P38" s="186"/>
      <c r="Q38" s="186"/>
      <c r="R38" s="186"/>
      <c r="S38" s="186"/>
      <c r="T38" s="186"/>
      <c r="U38" s="186"/>
      <c r="V38" s="186"/>
      <c r="W38" s="186"/>
      <c r="X38" s="186"/>
      <c r="Y38" s="186"/>
      <c r="Z38" s="186"/>
    </row>
    <row r="39" spans="1:26" s="187" customFormat="1" ht="15" customHeight="1">
      <c r="A39" s="259"/>
      <c r="B39" s="266" t="str">
        <f>IF(B38&lt;&gt;"n/a",IF(B38&lt;'SP8-1'!$I$21,(B38+1),"n/a"),"n/a")</f>
        <v>n/a</v>
      </c>
      <c r="C39" s="267"/>
      <c r="D39" s="267"/>
      <c r="E39" s="268">
        <f>IF(B39="n/a",,Tables!F37)</f>
        <v>0</v>
      </c>
      <c r="F39" s="269">
        <f t="shared" si="0"/>
        <v>0</v>
      </c>
      <c r="G39" s="262"/>
      <c r="H39" s="186"/>
      <c r="I39" s="186"/>
      <c r="J39" s="186"/>
      <c r="K39" s="186"/>
      <c r="L39" s="186"/>
      <c r="M39" s="186"/>
      <c r="N39" s="186"/>
      <c r="O39" s="186"/>
      <c r="P39" s="186"/>
      <c r="Q39" s="186"/>
      <c r="R39" s="186"/>
      <c r="S39" s="186"/>
      <c r="T39" s="186"/>
      <c r="U39" s="186"/>
      <c r="V39" s="186"/>
      <c r="W39" s="186"/>
      <c r="X39" s="186"/>
      <c r="Y39" s="186"/>
      <c r="Z39" s="186"/>
    </row>
    <row r="40" spans="1:26" s="187" customFormat="1" ht="15" customHeight="1">
      <c r="A40" s="259"/>
      <c r="B40" s="266" t="str">
        <f>IF(B39&lt;&gt;"n/a",IF(B39&lt;'SP8-1'!$I$21,(B39+1),"n/a"),"n/a")</f>
        <v>n/a</v>
      </c>
      <c r="C40" s="267"/>
      <c r="D40" s="267"/>
      <c r="E40" s="268">
        <f>IF(B40="n/a",,Tables!F38)</f>
        <v>0</v>
      </c>
      <c r="F40" s="269">
        <f t="shared" si="0"/>
        <v>0</v>
      </c>
      <c r="G40" s="262"/>
      <c r="H40" s="186"/>
      <c r="I40" s="186"/>
      <c r="J40" s="186"/>
      <c r="K40" s="186"/>
      <c r="L40" s="186"/>
      <c r="M40" s="186"/>
      <c r="N40" s="186"/>
      <c r="O40" s="186"/>
      <c r="P40" s="186"/>
      <c r="Q40" s="186"/>
      <c r="R40" s="186"/>
      <c r="S40" s="186"/>
      <c r="T40" s="186"/>
      <c r="U40" s="186"/>
      <c r="V40" s="186"/>
      <c r="W40" s="186"/>
      <c r="X40" s="186"/>
      <c r="Y40" s="186"/>
      <c r="Z40" s="186"/>
    </row>
    <row r="41" spans="1:26" s="187" customFormat="1" ht="15" customHeight="1">
      <c r="A41" s="259"/>
      <c r="B41" s="266" t="str">
        <f>IF(B40&lt;&gt;"n/a",IF(B40&lt;'SP8-1'!$I$21,(B40+1),"n/a"),"n/a")</f>
        <v>n/a</v>
      </c>
      <c r="C41" s="267"/>
      <c r="D41" s="267"/>
      <c r="E41" s="268">
        <f>IF(B41="n/a",,Tables!F39)</f>
        <v>0</v>
      </c>
      <c r="F41" s="269">
        <f t="shared" si="0"/>
        <v>0</v>
      </c>
      <c r="G41" s="262"/>
      <c r="H41" s="186"/>
      <c r="I41" s="186"/>
      <c r="J41" s="186"/>
      <c r="K41" s="186"/>
      <c r="L41" s="186"/>
      <c r="M41" s="186"/>
      <c r="N41" s="186"/>
      <c r="O41" s="186"/>
      <c r="P41" s="186"/>
      <c r="Q41" s="186"/>
      <c r="R41" s="186"/>
      <c r="S41" s="186"/>
      <c r="T41" s="186"/>
      <c r="U41" s="186"/>
      <c r="V41" s="186"/>
      <c r="W41" s="186"/>
      <c r="X41" s="186"/>
      <c r="Y41" s="186"/>
      <c r="Z41" s="186"/>
    </row>
    <row r="42" spans="1:26" s="187" customFormat="1" ht="15" customHeight="1">
      <c r="A42" s="259"/>
      <c r="B42" s="266" t="str">
        <f>IF(B41&lt;&gt;"n/a",IF(B41&lt;'SP8-1'!$I$21,(B41+1),"n/a"),"n/a")</f>
        <v>n/a</v>
      </c>
      <c r="C42" s="267"/>
      <c r="D42" s="267"/>
      <c r="E42" s="268">
        <f>IF(B42="n/a",,Tables!F40)</f>
        <v>0</v>
      </c>
      <c r="F42" s="269">
        <f t="shared" si="0"/>
        <v>0</v>
      </c>
      <c r="G42" s="262"/>
      <c r="H42" s="186"/>
      <c r="I42" s="186"/>
      <c r="J42" s="186"/>
      <c r="K42" s="186"/>
      <c r="L42" s="186"/>
      <c r="M42" s="186"/>
      <c r="N42" s="186"/>
      <c r="O42" s="186"/>
      <c r="P42" s="186"/>
      <c r="Q42" s="186"/>
      <c r="R42" s="186"/>
      <c r="S42" s="186"/>
      <c r="T42" s="186"/>
      <c r="U42" s="186"/>
      <c r="V42" s="186"/>
      <c r="W42" s="186"/>
      <c r="X42" s="186"/>
      <c r="Y42" s="186"/>
      <c r="Z42" s="186"/>
    </row>
    <row r="43" spans="1:26" s="187" customFormat="1" ht="15" customHeight="1">
      <c r="A43" s="259"/>
      <c r="B43" s="266" t="str">
        <f>IF(B42&lt;&gt;"n/a",IF(B42&lt;'SP8-1'!$I$21,(B42+1),"n/a"),"n/a")</f>
        <v>n/a</v>
      </c>
      <c r="C43" s="267"/>
      <c r="D43" s="267"/>
      <c r="E43" s="268">
        <f>IF(B43="n/a",,Tables!F41)</f>
        <v>0</v>
      </c>
      <c r="F43" s="269">
        <f t="shared" si="0"/>
        <v>0</v>
      </c>
      <c r="G43" s="262"/>
      <c r="H43" s="186"/>
      <c r="I43" s="186"/>
      <c r="J43" s="186"/>
      <c r="K43" s="186"/>
      <c r="L43" s="186"/>
      <c r="M43" s="186"/>
      <c r="N43" s="186"/>
      <c r="O43" s="186"/>
      <c r="P43" s="186"/>
      <c r="Q43" s="186"/>
      <c r="R43" s="186"/>
      <c r="S43" s="186"/>
      <c r="T43" s="186"/>
      <c r="U43" s="186"/>
      <c r="V43" s="186"/>
      <c r="W43" s="186"/>
      <c r="X43" s="186"/>
      <c r="Y43" s="186"/>
      <c r="Z43" s="186"/>
    </row>
    <row r="44" spans="1:26" s="187" customFormat="1" ht="15" customHeight="1">
      <c r="A44" s="259"/>
      <c r="B44" s="266" t="str">
        <f>IF(B43&lt;&gt;"n/a",IF(B43&lt;'SP8-1'!$I$21,(B43+1),"n/a"),"n/a")</f>
        <v>n/a</v>
      </c>
      <c r="C44" s="267"/>
      <c r="D44" s="267"/>
      <c r="E44" s="268">
        <f>IF(B44="n/a",,Tables!F42)</f>
        <v>0</v>
      </c>
      <c r="F44" s="269">
        <f t="shared" si="0"/>
        <v>0</v>
      </c>
      <c r="G44" s="262"/>
      <c r="H44" s="186"/>
      <c r="I44" s="186"/>
      <c r="J44" s="186"/>
      <c r="K44" s="186"/>
      <c r="L44" s="186"/>
      <c r="M44" s="186"/>
      <c r="N44" s="186"/>
      <c r="O44" s="186"/>
      <c r="P44" s="186"/>
      <c r="Q44" s="186"/>
      <c r="R44" s="186"/>
      <c r="S44" s="186"/>
      <c r="T44" s="186"/>
      <c r="U44" s="186"/>
      <c r="V44" s="186"/>
      <c r="W44" s="186"/>
      <c r="X44" s="186"/>
      <c r="Y44" s="186"/>
      <c r="Z44" s="186"/>
    </row>
    <row r="45" spans="1:26" s="187" customFormat="1" ht="15" customHeight="1">
      <c r="A45" s="259"/>
      <c r="B45" s="266" t="str">
        <f>IF(B44&lt;&gt;"n/a",IF(B44&lt;'SP8-1'!$I$21,(B44+1),"n/a"),"n/a")</f>
        <v>n/a</v>
      </c>
      <c r="C45" s="267"/>
      <c r="D45" s="267"/>
      <c r="E45" s="268">
        <f>IF(B45="n/a",,Tables!F43)</f>
        <v>0</v>
      </c>
      <c r="F45" s="269">
        <f t="shared" si="0"/>
        <v>0</v>
      </c>
      <c r="G45" s="262"/>
      <c r="H45" s="186"/>
      <c r="I45" s="186"/>
      <c r="J45" s="186"/>
      <c r="K45" s="186"/>
      <c r="L45" s="186"/>
      <c r="M45" s="186"/>
      <c r="N45" s="186"/>
      <c r="O45" s="186"/>
      <c r="P45" s="186"/>
      <c r="Q45" s="186"/>
      <c r="R45" s="186"/>
      <c r="S45" s="186"/>
      <c r="T45" s="186"/>
      <c r="U45" s="186"/>
      <c r="V45" s="186"/>
      <c r="W45" s="186"/>
      <c r="X45" s="186"/>
      <c r="Y45" s="186"/>
      <c r="Z45" s="186"/>
    </row>
    <row r="46" spans="1:26" s="187" customFormat="1" ht="15" customHeight="1">
      <c r="A46" s="259"/>
      <c r="B46" s="266" t="str">
        <f>IF(B45&lt;&gt;"n/a",IF(B45&lt;'SP8-1'!$I$21,(B45+1),"n/a"),"n/a")</f>
        <v>n/a</v>
      </c>
      <c r="C46" s="267"/>
      <c r="D46" s="267"/>
      <c r="E46" s="268">
        <f>IF(B46="n/a",,Tables!F44)</f>
        <v>0</v>
      </c>
      <c r="F46" s="269">
        <f t="shared" si="0"/>
        <v>0</v>
      </c>
      <c r="G46" s="262"/>
      <c r="H46" s="186"/>
      <c r="I46" s="186"/>
      <c r="J46" s="186"/>
      <c r="K46" s="186"/>
      <c r="L46" s="186"/>
      <c r="M46" s="186"/>
      <c r="N46" s="186"/>
      <c r="O46" s="186"/>
      <c r="P46" s="186"/>
      <c r="Q46" s="186"/>
      <c r="R46" s="186"/>
      <c r="S46" s="186"/>
      <c r="T46" s="186"/>
      <c r="U46" s="186"/>
      <c r="V46" s="186"/>
      <c r="W46" s="186"/>
      <c r="X46" s="186"/>
      <c r="Y46" s="186"/>
      <c r="Z46" s="186"/>
    </row>
    <row r="47" spans="1:26" s="187" customFormat="1" ht="15" customHeight="1">
      <c r="A47" s="259"/>
      <c r="B47" s="266" t="str">
        <f>IF(B46&lt;&gt;"n/a",IF(B46&lt;'SP8-1'!$I$21,(B46+1),"n/a"),"n/a")</f>
        <v>n/a</v>
      </c>
      <c r="C47" s="267"/>
      <c r="D47" s="267"/>
      <c r="E47" s="268">
        <f>IF(B47="n/a",,Tables!F45)</f>
        <v>0</v>
      </c>
      <c r="F47" s="269">
        <f t="shared" si="0"/>
        <v>0</v>
      </c>
      <c r="G47" s="262"/>
      <c r="H47" s="186"/>
      <c r="I47" s="186"/>
      <c r="J47" s="186"/>
      <c r="K47" s="186"/>
      <c r="L47" s="186"/>
      <c r="M47" s="186"/>
      <c r="N47" s="186"/>
      <c r="O47" s="186"/>
      <c r="P47" s="186"/>
      <c r="Q47" s="186"/>
      <c r="R47" s="186"/>
      <c r="S47" s="186"/>
      <c r="T47" s="186"/>
      <c r="U47" s="186"/>
      <c r="V47" s="186"/>
      <c r="W47" s="186"/>
      <c r="X47" s="186"/>
      <c r="Y47" s="186"/>
      <c r="Z47" s="186"/>
    </row>
    <row r="48" spans="1:26" s="187" customFormat="1" ht="15" customHeight="1">
      <c r="A48" s="259">
        <v>5</v>
      </c>
      <c r="B48" s="513" t="s">
        <v>399</v>
      </c>
      <c r="C48" s="513"/>
      <c r="D48" s="270"/>
      <c r="E48" s="270"/>
      <c r="F48" s="269">
        <f>SUM(F8:F47)</f>
        <v>0</v>
      </c>
      <c r="G48" s="259" t="s">
        <v>400</v>
      </c>
      <c r="H48" s="186"/>
      <c r="I48" s="186"/>
      <c r="J48" s="186"/>
      <c r="K48" s="186"/>
      <c r="L48" s="186"/>
      <c r="M48" s="186"/>
      <c r="N48" s="186"/>
      <c r="O48" s="186"/>
      <c r="P48" s="186"/>
      <c r="Q48" s="186"/>
      <c r="R48" s="186"/>
      <c r="S48" s="186"/>
      <c r="T48" s="186"/>
      <c r="U48" s="186"/>
      <c r="V48" s="186"/>
      <c r="W48" s="186"/>
      <c r="X48" s="186"/>
      <c r="Y48" s="186"/>
      <c r="Z48" s="186"/>
    </row>
    <row r="49" spans="1:26" s="187" customFormat="1" ht="15" customHeight="1">
      <c r="A49" s="259"/>
      <c r="B49" s="260" t="s">
        <v>447</v>
      </c>
      <c r="C49" s="261"/>
      <c r="D49" s="261"/>
      <c r="E49" s="261"/>
      <c r="F49" s="261"/>
      <c r="G49" s="262"/>
      <c r="H49" s="186"/>
      <c r="I49" s="186"/>
      <c r="J49" s="186"/>
      <c r="K49" s="186"/>
      <c r="L49" s="186"/>
      <c r="M49" s="186"/>
      <c r="N49" s="186"/>
      <c r="O49" s="186"/>
      <c r="P49" s="186"/>
      <c r="Q49" s="186"/>
      <c r="R49" s="186"/>
      <c r="S49" s="186"/>
      <c r="T49" s="186"/>
      <c r="U49" s="186"/>
      <c r="V49" s="186"/>
      <c r="W49" s="186"/>
      <c r="X49" s="186"/>
      <c r="Y49" s="186"/>
      <c r="Z49" s="186"/>
    </row>
    <row r="50" spans="1:26" s="187" customFormat="1" ht="13.5">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row>
    <row r="51" spans="1:26">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row>
    <row r="52" spans="1:26">
      <c r="A52" s="186"/>
      <c r="B52" s="186"/>
      <c r="C52" s="186"/>
      <c r="D52" s="186"/>
      <c r="E52" s="186"/>
      <c r="F52" s="186"/>
      <c r="G52" s="186"/>
      <c r="H52" s="186"/>
      <c r="I52" s="186"/>
      <c r="J52" s="186"/>
      <c r="K52" s="186"/>
      <c r="L52" s="186"/>
      <c r="M52" s="186"/>
      <c r="N52" s="186"/>
      <c r="O52" s="186"/>
      <c r="P52" s="186"/>
      <c r="Q52" s="186"/>
      <c r="R52" s="186"/>
      <c r="S52" s="186"/>
      <c r="T52" s="186"/>
      <c r="U52" s="186"/>
      <c r="V52" s="186"/>
      <c r="W52" s="186"/>
      <c r="X52" s="186"/>
      <c r="Y52" s="186"/>
      <c r="Z52" s="186"/>
    </row>
    <row r="53" spans="1:26">
      <c r="A53" s="186"/>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row>
    <row r="54" spans="1:26">
      <c r="A54" s="186"/>
      <c r="B54" s="186"/>
      <c r="C54" s="186"/>
      <c r="D54" s="186"/>
      <c r="E54" s="186"/>
      <c r="F54" s="186"/>
      <c r="G54" s="186"/>
      <c r="H54" s="186"/>
      <c r="I54" s="186"/>
      <c r="J54" s="186"/>
      <c r="K54" s="186"/>
      <c r="L54" s="186"/>
      <c r="M54" s="186"/>
      <c r="N54" s="186"/>
      <c r="O54" s="186"/>
      <c r="P54" s="186"/>
      <c r="Q54" s="186"/>
      <c r="R54" s="186"/>
      <c r="S54" s="186"/>
      <c r="T54" s="186"/>
      <c r="U54" s="186"/>
      <c r="V54" s="186"/>
      <c r="W54" s="186"/>
      <c r="X54" s="186"/>
      <c r="Y54" s="186"/>
      <c r="Z54" s="186"/>
    </row>
    <row r="55" spans="1:26">
      <c r="A55" s="186"/>
      <c r="B55" s="186"/>
      <c r="C55" s="186"/>
      <c r="D55" s="186"/>
      <c r="E55" s="186"/>
      <c r="F55" s="186"/>
      <c r="G55" s="186"/>
      <c r="H55" s="186"/>
      <c r="I55" s="186"/>
      <c r="J55" s="186"/>
      <c r="K55" s="186"/>
      <c r="L55" s="186"/>
      <c r="M55" s="186"/>
      <c r="N55" s="186"/>
      <c r="O55" s="186"/>
      <c r="P55" s="186"/>
      <c r="Q55" s="186"/>
      <c r="R55" s="186"/>
      <c r="S55" s="186"/>
      <c r="T55" s="186"/>
      <c r="U55" s="186"/>
      <c r="V55" s="186"/>
      <c r="W55" s="186"/>
      <c r="X55" s="186"/>
      <c r="Y55" s="186"/>
      <c r="Z55" s="186"/>
    </row>
    <row r="56" spans="1:26">
      <c r="A56" s="186"/>
      <c r="B56" s="186"/>
      <c r="C56" s="186"/>
      <c r="D56" s="186"/>
      <c r="E56" s="186"/>
      <c r="F56" s="186"/>
      <c r="G56" s="186"/>
      <c r="H56" s="186"/>
      <c r="I56" s="186"/>
      <c r="J56" s="186"/>
      <c r="K56" s="186"/>
      <c r="L56" s="186"/>
      <c r="M56" s="186"/>
      <c r="N56" s="186"/>
      <c r="O56" s="186"/>
      <c r="P56" s="186"/>
      <c r="Q56" s="186"/>
      <c r="R56" s="186"/>
      <c r="S56" s="186"/>
      <c r="T56" s="186"/>
      <c r="U56" s="186"/>
      <c r="V56" s="186"/>
      <c r="W56" s="186"/>
      <c r="X56" s="186"/>
      <c r="Y56" s="186"/>
      <c r="Z56" s="186"/>
    </row>
    <row r="57" spans="1:26">
      <c r="A57" s="186"/>
      <c r="B57" s="186"/>
      <c r="C57" s="186"/>
      <c r="D57" s="186"/>
      <c r="E57" s="186"/>
      <c r="F57" s="186"/>
      <c r="G57" s="186"/>
      <c r="H57" s="186"/>
      <c r="I57" s="186"/>
      <c r="J57" s="186"/>
      <c r="K57" s="186"/>
      <c r="L57" s="186"/>
      <c r="M57" s="186"/>
      <c r="N57" s="186"/>
      <c r="O57" s="186"/>
      <c r="P57" s="186"/>
      <c r="Q57" s="186"/>
      <c r="R57" s="186"/>
      <c r="S57" s="186"/>
      <c r="T57" s="186"/>
      <c r="U57" s="186"/>
      <c r="V57" s="186"/>
      <c r="W57" s="186"/>
      <c r="X57" s="186"/>
      <c r="Y57" s="186"/>
      <c r="Z57" s="186"/>
    </row>
    <row r="58" spans="1:26">
      <c r="A58" s="186"/>
      <c r="B58" s="186"/>
      <c r="C58" s="186"/>
      <c r="D58" s="186"/>
      <c r="E58" s="186"/>
      <c r="F58" s="186"/>
      <c r="G58" s="186"/>
      <c r="H58" s="186"/>
      <c r="I58" s="186"/>
      <c r="J58" s="186"/>
      <c r="K58" s="186"/>
      <c r="L58" s="186"/>
      <c r="M58" s="186"/>
      <c r="N58" s="186"/>
      <c r="O58" s="186"/>
      <c r="P58" s="186"/>
      <c r="Q58" s="186"/>
      <c r="R58" s="186"/>
      <c r="S58" s="186"/>
      <c r="T58" s="186"/>
      <c r="U58" s="186"/>
      <c r="V58" s="186"/>
      <c r="W58" s="186"/>
      <c r="X58" s="186"/>
      <c r="Y58" s="186"/>
      <c r="Z58" s="186"/>
    </row>
    <row r="59" spans="1:26">
      <c r="A59" s="186"/>
      <c r="B59" s="186"/>
      <c r="C59" s="186"/>
      <c r="D59" s="186"/>
      <c r="E59" s="186"/>
      <c r="F59" s="186"/>
      <c r="G59" s="186"/>
      <c r="H59" s="186"/>
      <c r="I59" s="186"/>
      <c r="J59" s="186"/>
      <c r="K59" s="186"/>
      <c r="L59" s="186"/>
      <c r="M59" s="186"/>
      <c r="N59" s="186"/>
      <c r="O59" s="186"/>
      <c r="P59" s="186"/>
      <c r="Q59" s="186"/>
      <c r="R59" s="186"/>
      <c r="S59" s="186"/>
      <c r="T59" s="186"/>
      <c r="U59" s="186"/>
      <c r="V59" s="186"/>
      <c r="W59" s="186"/>
      <c r="X59" s="186"/>
      <c r="Y59" s="186"/>
      <c r="Z59" s="186"/>
    </row>
    <row r="60" spans="1:26">
      <c r="A60" s="186"/>
      <c r="B60" s="186"/>
      <c r="C60" s="186"/>
      <c r="D60" s="186"/>
      <c r="E60" s="186"/>
      <c r="F60" s="186"/>
      <c r="G60" s="186"/>
      <c r="H60" s="186"/>
      <c r="I60" s="186"/>
      <c r="J60" s="186"/>
      <c r="K60" s="186"/>
      <c r="L60" s="186"/>
      <c r="M60" s="186"/>
      <c r="N60" s="186"/>
      <c r="O60" s="186"/>
      <c r="P60" s="186"/>
      <c r="Q60" s="186"/>
      <c r="R60" s="186"/>
      <c r="S60" s="186"/>
      <c r="T60" s="186"/>
      <c r="U60" s="186"/>
      <c r="V60" s="186"/>
      <c r="W60" s="186"/>
      <c r="X60" s="186"/>
      <c r="Y60" s="186"/>
      <c r="Z60" s="186"/>
    </row>
    <row r="61" spans="1:26">
      <c r="A61" s="186"/>
      <c r="B61" s="186"/>
      <c r="C61" s="186"/>
      <c r="D61" s="186"/>
      <c r="E61" s="186"/>
      <c r="F61" s="186"/>
      <c r="G61" s="186"/>
      <c r="H61" s="186"/>
      <c r="I61" s="186"/>
      <c r="J61" s="186"/>
      <c r="K61" s="186"/>
      <c r="L61" s="186"/>
      <c r="M61" s="186"/>
      <c r="N61" s="186"/>
      <c r="O61" s="186"/>
      <c r="P61" s="186"/>
      <c r="Q61" s="186"/>
      <c r="R61" s="186"/>
      <c r="S61" s="186"/>
      <c r="T61" s="186"/>
      <c r="U61" s="186"/>
      <c r="V61" s="186"/>
      <c r="W61" s="186"/>
      <c r="X61" s="186"/>
      <c r="Y61" s="186"/>
      <c r="Z61" s="186"/>
    </row>
    <row r="62" spans="1:26">
      <c r="A62" s="186"/>
      <c r="B62" s="186"/>
      <c r="C62" s="186"/>
      <c r="D62" s="186"/>
      <c r="E62" s="186"/>
      <c r="F62" s="186"/>
      <c r="G62" s="186"/>
      <c r="H62" s="186"/>
      <c r="I62" s="186"/>
      <c r="J62" s="186"/>
      <c r="K62" s="186"/>
      <c r="L62" s="186"/>
      <c r="M62" s="186"/>
      <c r="N62" s="186"/>
      <c r="O62" s="186"/>
      <c r="P62" s="186"/>
      <c r="Q62" s="186"/>
      <c r="R62" s="186"/>
      <c r="S62" s="186"/>
      <c r="T62" s="186"/>
      <c r="U62" s="186"/>
      <c r="V62" s="186"/>
      <c r="W62" s="186"/>
      <c r="X62" s="186"/>
      <c r="Y62" s="186"/>
      <c r="Z62" s="186"/>
    </row>
    <row r="63" spans="1:26">
      <c r="A63" s="186"/>
      <c r="B63" s="186"/>
      <c r="C63" s="186"/>
      <c r="D63" s="186"/>
      <c r="E63" s="186"/>
      <c r="F63" s="186"/>
      <c r="G63" s="186"/>
      <c r="H63" s="186"/>
      <c r="I63" s="186"/>
      <c r="J63" s="186"/>
      <c r="K63" s="186"/>
      <c r="L63" s="186"/>
      <c r="M63" s="186"/>
      <c r="N63" s="186"/>
      <c r="O63" s="186"/>
      <c r="P63" s="186"/>
      <c r="Q63" s="186"/>
      <c r="R63" s="186"/>
      <c r="S63" s="186"/>
      <c r="T63" s="186"/>
      <c r="U63" s="186"/>
      <c r="V63" s="186"/>
      <c r="W63" s="186"/>
      <c r="X63" s="186"/>
      <c r="Y63" s="186"/>
      <c r="Z63" s="186"/>
    </row>
    <row r="64" spans="1:26">
      <c r="A64" s="186"/>
      <c r="B64" s="186"/>
      <c r="C64" s="186"/>
      <c r="D64" s="186"/>
      <c r="E64" s="186"/>
      <c r="F64" s="186"/>
      <c r="G64" s="186"/>
      <c r="H64" s="186"/>
      <c r="I64" s="186"/>
      <c r="J64" s="186"/>
      <c r="K64" s="186"/>
      <c r="L64" s="186"/>
      <c r="M64" s="186"/>
      <c r="N64" s="186"/>
      <c r="O64" s="186"/>
      <c r="P64" s="186"/>
      <c r="Q64" s="186"/>
      <c r="R64" s="186"/>
      <c r="S64" s="186"/>
      <c r="T64" s="186"/>
      <c r="U64" s="186"/>
      <c r="V64" s="186"/>
      <c r="W64" s="186"/>
      <c r="X64" s="186"/>
      <c r="Y64" s="186"/>
      <c r="Z64" s="186"/>
    </row>
    <row r="65" spans="1:26">
      <c r="A65" s="186"/>
      <c r="B65" s="186"/>
      <c r="C65" s="186"/>
      <c r="D65" s="186"/>
      <c r="E65" s="186"/>
      <c r="F65" s="186"/>
      <c r="G65" s="186"/>
      <c r="H65" s="186"/>
      <c r="I65" s="186"/>
      <c r="J65" s="186"/>
      <c r="K65" s="186"/>
      <c r="L65" s="186"/>
      <c r="M65" s="186"/>
      <c r="N65" s="186"/>
      <c r="O65" s="186"/>
      <c r="P65" s="186"/>
      <c r="Q65" s="186"/>
      <c r="R65" s="186"/>
      <c r="S65" s="186"/>
      <c r="T65" s="186"/>
      <c r="U65" s="186"/>
      <c r="V65" s="186"/>
      <c r="W65" s="186"/>
      <c r="X65" s="186"/>
      <c r="Y65" s="186"/>
      <c r="Z65" s="186"/>
    </row>
    <row r="66" spans="1:26">
      <c r="A66" s="186"/>
      <c r="B66" s="186"/>
      <c r="C66" s="186"/>
      <c r="D66" s="186"/>
      <c r="E66" s="186"/>
      <c r="F66" s="186"/>
      <c r="G66" s="186"/>
      <c r="H66" s="186"/>
      <c r="I66" s="186"/>
      <c r="J66" s="186"/>
      <c r="K66" s="186"/>
      <c r="L66" s="186"/>
      <c r="M66" s="186"/>
      <c r="N66" s="186"/>
      <c r="O66" s="186"/>
      <c r="P66" s="186"/>
      <c r="Q66" s="186"/>
      <c r="R66" s="186"/>
      <c r="S66" s="186"/>
      <c r="T66" s="186"/>
      <c r="U66" s="186"/>
      <c r="V66" s="186"/>
      <c r="W66" s="186"/>
      <c r="X66" s="186"/>
      <c r="Y66" s="186"/>
      <c r="Z66" s="186"/>
    </row>
    <row r="67" spans="1:26">
      <c r="A67" s="186"/>
      <c r="B67" s="186"/>
      <c r="C67" s="186"/>
      <c r="D67" s="186"/>
      <c r="E67" s="186"/>
      <c r="F67" s="186"/>
      <c r="G67" s="186"/>
      <c r="H67" s="186"/>
      <c r="I67" s="186"/>
      <c r="J67" s="186"/>
      <c r="K67" s="186"/>
      <c r="L67" s="186"/>
      <c r="M67" s="186"/>
      <c r="N67" s="186"/>
      <c r="O67" s="186"/>
      <c r="P67" s="186"/>
      <c r="Q67" s="186"/>
      <c r="R67" s="186"/>
      <c r="S67" s="186"/>
      <c r="T67" s="186"/>
      <c r="U67" s="186"/>
      <c r="V67" s="186"/>
      <c r="W67" s="186"/>
      <c r="X67" s="186"/>
      <c r="Y67" s="186"/>
      <c r="Z67" s="186"/>
    </row>
    <row r="68" spans="1:26">
      <c r="A68" s="186"/>
      <c r="B68" s="186"/>
      <c r="C68" s="186"/>
      <c r="D68" s="186"/>
      <c r="E68" s="186"/>
      <c r="F68" s="186"/>
      <c r="G68" s="186"/>
      <c r="H68" s="186"/>
      <c r="I68" s="186"/>
      <c r="J68" s="186"/>
      <c r="K68" s="186"/>
      <c r="L68" s="186"/>
      <c r="M68" s="186"/>
      <c r="N68" s="186"/>
      <c r="O68" s="186"/>
      <c r="P68" s="186"/>
      <c r="Q68" s="186"/>
      <c r="R68" s="186"/>
      <c r="S68" s="186"/>
      <c r="T68" s="186"/>
      <c r="U68" s="186"/>
      <c r="V68" s="186"/>
      <c r="W68" s="186"/>
      <c r="X68" s="186"/>
      <c r="Y68" s="186"/>
      <c r="Z68" s="186"/>
    </row>
    <row r="69" spans="1:26">
      <c r="A69" s="186"/>
      <c r="B69" s="186"/>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row>
    <row r="70" spans="1:26">
      <c r="A70" s="186"/>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row>
    <row r="71" spans="1:26">
      <c r="A71" s="186"/>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row>
    <row r="72" spans="1:26">
      <c r="A72" s="186"/>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row>
    <row r="73" spans="1:26">
      <c r="A73" s="186"/>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row>
    <row r="74" spans="1:26">
      <c r="A74" s="186"/>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row>
    <row r="75" spans="1:26">
      <c r="A75" s="186"/>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row>
    <row r="76" spans="1:26">
      <c r="A76" s="186"/>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row>
    <row r="77" spans="1:26">
      <c r="A77" s="186"/>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row>
    <row r="78" spans="1:26">
      <c r="A78" s="186"/>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row>
    <row r="79" spans="1:26">
      <c r="A79" s="186"/>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row>
    <row r="80" spans="1:26">
      <c r="A80" s="186"/>
      <c r="B80" s="186"/>
      <c r="C80" s="186"/>
      <c r="D80" s="186"/>
      <c r="E80" s="186"/>
      <c r="F80" s="186"/>
      <c r="G80" s="186"/>
      <c r="H80" s="186"/>
      <c r="I80" s="186"/>
      <c r="J80" s="186"/>
      <c r="K80" s="186"/>
      <c r="L80" s="186"/>
      <c r="M80" s="186"/>
      <c r="N80" s="186"/>
      <c r="O80" s="186"/>
      <c r="P80" s="186"/>
      <c r="Q80" s="186"/>
      <c r="R80" s="186"/>
      <c r="S80" s="186"/>
      <c r="T80" s="186"/>
      <c r="U80" s="186"/>
      <c r="V80" s="186"/>
      <c r="W80" s="186"/>
      <c r="X80" s="186"/>
      <c r="Y80" s="186"/>
      <c r="Z80" s="186"/>
    </row>
    <row r="81" spans="1:26">
      <c r="A81" s="186"/>
      <c r="B81" s="186"/>
      <c r="C81" s="186"/>
      <c r="D81" s="186"/>
      <c r="E81" s="186"/>
      <c r="F81" s="186"/>
      <c r="G81" s="186"/>
      <c r="H81" s="186"/>
      <c r="I81" s="186"/>
      <c r="J81" s="186"/>
      <c r="K81" s="186"/>
      <c r="L81" s="186"/>
      <c r="M81" s="186"/>
      <c r="N81" s="186"/>
      <c r="O81" s="186"/>
      <c r="P81" s="186"/>
      <c r="Q81" s="186"/>
      <c r="R81" s="186"/>
      <c r="S81" s="186"/>
      <c r="T81" s="186"/>
      <c r="U81" s="186"/>
      <c r="V81" s="186"/>
      <c r="W81" s="186"/>
      <c r="X81" s="186"/>
      <c r="Y81" s="186"/>
      <c r="Z81" s="186"/>
    </row>
    <row r="82" spans="1:26">
      <c r="A82" s="186"/>
      <c r="B82" s="186"/>
      <c r="C82" s="186"/>
      <c r="D82" s="186"/>
      <c r="E82" s="186"/>
      <c r="F82" s="186"/>
      <c r="G82" s="186"/>
      <c r="H82" s="186"/>
      <c r="I82" s="186"/>
      <c r="J82" s="186"/>
      <c r="K82" s="186"/>
      <c r="L82" s="186"/>
      <c r="M82" s="186"/>
      <c r="N82" s="186"/>
      <c r="O82" s="186"/>
      <c r="P82" s="186"/>
      <c r="Q82" s="186"/>
      <c r="R82" s="186"/>
      <c r="S82" s="186"/>
      <c r="T82" s="186"/>
      <c r="U82" s="186"/>
      <c r="V82" s="186"/>
      <c r="W82" s="186"/>
      <c r="X82" s="186"/>
      <c r="Y82" s="186"/>
      <c r="Z82" s="186"/>
    </row>
    <row r="83" spans="1:26">
      <c r="A83" s="186"/>
      <c r="B83" s="186"/>
      <c r="C83" s="186"/>
      <c r="D83" s="186"/>
      <c r="E83" s="186"/>
      <c r="F83" s="186"/>
      <c r="G83" s="186"/>
      <c r="H83" s="186"/>
      <c r="I83" s="186"/>
      <c r="J83" s="186"/>
      <c r="K83" s="186"/>
      <c r="L83" s="186"/>
      <c r="M83" s="186"/>
      <c r="N83" s="186"/>
      <c r="O83" s="186"/>
      <c r="P83" s="186"/>
      <c r="Q83" s="186"/>
      <c r="R83" s="186"/>
      <c r="S83" s="186"/>
      <c r="T83" s="186"/>
      <c r="U83" s="186"/>
      <c r="V83" s="186"/>
      <c r="W83" s="186"/>
      <c r="X83" s="186"/>
      <c r="Y83" s="186"/>
      <c r="Z83" s="186"/>
    </row>
    <row r="84" spans="1:26">
      <c r="A84" s="186"/>
      <c r="B84" s="186"/>
      <c r="C84" s="186"/>
      <c r="D84" s="186"/>
      <c r="E84" s="186"/>
      <c r="F84" s="186"/>
      <c r="G84" s="186"/>
      <c r="H84" s="186"/>
      <c r="I84" s="186"/>
      <c r="J84" s="186"/>
      <c r="K84" s="186"/>
      <c r="L84" s="186"/>
      <c r="M84" s="186"/>
      <c r="N84" s="186"/>
      <c r="O84" s="186"/>
      <c r="P84" s="186"/>
      <c r="Q84" s="186"/>
      <c r="R84" s="186"/>
      <c r="S84" s="186"/>
      <c r="T84" s="186"/>
      <c r="U84" s="186"/>
      <c r="V84" s="186"/>
      <c r="W84" s="186"/>
      <c r="X84" s="186"/>
      <c r="Y84" s="186"/>
      <c r="Z84" s="186"/>
    </row>
    <row r="85" spans="1:26">
      <c r="A85" s="186"/>
      <c r="B85" s="186"/>
      <c r="C85" s="186"/>
      <c r="D85" s="186"/>
      <c r="E85" s="186"/>
      <c r="F85" s="186"/>
      <c r="G85" s="186"/>
      <c r="H85" s="186"/>
      <c r="I85" s="186"/>
      <c r="J85" s="186"/>
      <c r="K85" s="186"/>
      <c r="L85" s="186"/>
      <c r="M85" s="186"/>
      <c r="N85" s="186"/>
      <c r="O85" s="186"/>
      <c r="P85" s="186"/>
      <c r="Q85" s="186"/>
      <c r="R85" s="186"/>
      <c r="S85" s="186"/>
      <c r="T85" s="186"/>
      <c r="U85" s="186"/>
      <c r="V85" s="186"/>
      <c r="W85" s="186"/>
      <c r="X85" s="186"/>
      <c r="Y85" s="186"/>
      <c r="Z85" s="186"/>
    </row>
    <row r="86" spans="1:26">
      <c r="A86" s="186"/>
      <c r="B86" s="186"/>
      <c r="C86" s="186"/>
      <c r="D86" s="186"/>
      <c r="E86" s="186"/>
      <c r="F86" s="186"/>
      <c r="G86" s="186"/>
      <c r="H86" s="186"/>
      <c r="I86" s="186"/>
      <c r="J86" s="186"/>
      <c r="K86" s="186"/>
      <c r="L86" s="186"/>
      <c r="M86" s="186"/>
      <c r="N86" s="186"/>
      <c r="O86" s="186"/>
      <c r="P86" s="186"/>
      <c r="Q86" s="186"/>
      <c r="R86" s="186"/>
      <c r="S86" s="186"/>
      <c r="T86" s="186"/>
      <c r="U86" s="186"/>
      <c r="V86" s="186"/>
      <c r="W86" s="186"/>
      <c r="X86" s="186"/>
      <c r="Y86" s="186"/>
      <c r="Z86" s="186"/>
    </row>
    <row r="87" spans="1:26">
      <c r="A87" s="186"/>
      <c r="B87" s="186"/>
      <c r="C87" s="186"/>
      <c r="D87" s="186"/>
      <c r="E87" s="186"/>
      <c r="F87" s="186"/>
      <c r="G87" s="186"/>
      <c r="H87" s="186"/>
      <c r="I87" s="186"/>
      <c r="J87" s="186"/>
      <c r="K87" s="186"/>
      <c r="L87" s="186"/>
      <c r="M87" s="186"/>
      <c r="N87" s="186"/>
      <c r="O87" s="186"/>
      <c r="P87" s="186"/>
      <c r="Q87" s="186"/>
      <c r="R87" s="186"/>
      <c r="S87" s="186"/>
      <c r="T87" s="186"/>
      <c r="U87" s="186"/>
      <c r="V87" s="186"/>
      <c r="W87" s="186"/>
      <c r="X87" s="186"/>
      <c r="Y87" s="186"/>
      <c r="Z87" s="186"/>
    </row>
    <row r="88" spans="1:26">
      <c r="A88" s="186"/>
      <c r="B88" s="186"/>
      <c r="C88" s="186"/>
      <c r="D88" s="186"/>
      <c r="E88" s="186"/>
      <c r="F88" s="186"/>
      <c r="G88" s="186"/>
      <c r="H88" s="186"/>
      <c r="I88" s="186"/>
      <c r="J88" s="186"/>
      <c r="K88" s="186"/>
      <c r="L88" s="186"/>
      <c r="M88" s="186"/>
      <c r="N88" s="186"/>
      <c r="O88" s="186"/>
      <c r="P88" s="186"/>
      <c r="Q88" s="186"/>
      <c r="R88" s="186"/>
      <c r="S88" s="186"/>
      <c r="T88" s="186"/>
      <c r="U88" s="186"/>
      <c r="V88" s="186"/>
      <c r="W88" s="186"/>
      <c r="X88" s="186"/>
      <c r="Y88" s="186"/>
      <c r="Z88" s="186"/>
    </row>
    <row r="89" spans="1:26">
      <c r="A89" s="186"/>
      <c r="B89" s="186"/>
      <c r="C89" s="186"/>
      <c r="D89" s="186"/>
      <c r="E89" s="186"/>
      <c r="F89" s="186"/>
      <c r="G89" s="186"/>
      <c r="H89" s="186"/>
      <c r="I89" s="186"/>
      <c r="J89" s="186"/>
      <c r="K89" s="186"/>
      <c r="L89" s="186"/>
      <c r="M89" s="186"/>
      <c r="N89" s="186"/>
      <c r="O89" s="186"/>
      <c r="P89" s="186"/>
      <c r="Q89" s="186"/>
      <c r="R89" s="186"/>
      <c r="S89" s="186"/>
      <c r="T89" s="186"/>
      <c r="U89" s="186"/>
      <c r="V89" s="186"/>
      <c r="W89" s="186"/>
      <c r="X89" s="186"/>
      <c r="Y89" s="186"/>
      <c r="Z89" s="186"/>
    </row>
    <row r="90" spans="1:26">
      <c r="A90" s="186"/>
      <c r="B90" s="186"/>
      <c r="C90" s="186"/>
      <c r="D90" s="186"/>
      <c r="E90" s="186"/>
      <c r="F90" s="186"/>
      <c r="G90" s="186"/>
      <c r="H90" s="186"/>
      <c r="I90" s="186"/>
      <c r="J90" s="186"/>
      <c r="K90" s="186"/>
      <c r="L90" s="186"/>
      <c r="M90" s="186"/>
      <c r="N90" s="186"/>
      <c r="O90" s="186"/>
      <c r="P90" s="186"/>
      <c r="Q90" s="186"/>
      <c r="R90" s="186"/>
      <c r="S90" s="186"/>
      <c r="T90" s="186"/>
      <c r="U90" s="186"/>
      <c r="V90" s="186"/>
      <c r="W90" s="186"/>
      <c r="X90" s="186"/>
      <c r="Y90" s="186"/>
      <c r="Z90" s="186"/>
    </row>
    <row r="91" spans="1:26">
      <c r="A91" s="186"/>
      <c r="B91" s="186"/>
      <c r="C91" s="186"/>
      <c r="D91" s="186"/>
      <c r="E91" s="186"/>
      <c r="F91" s="186"/>
      <c r="G91" s="186"/>
      <c r="H91" s="186"/>
      <c r="I91" s="186"/>
      <c r="J91" s="186"/>
      <c r="K91" s="186"/>
      <c r="L91" s="186"/>
      <c r="M91" s="186"/>
      <c r="N91" s="186"/>
      <c r="O91" s="186"/>
      <c r="P91" s="186"/>
      <c r="Q91" s="186"/>
      <c r="R91" s="186"/>
      <c r="S91" s="186"/>
      <c r="T91" s="186"/>
      <c r="U91" s="186"/>
      <c r="V91" s="186"/>
      <c r="W91" s="186"/>
      <c r="X91" s="186"/>
      <c r="Y91" s="186"/>
      <c r="Z91" s="186"/>
    </row>
    <row r="92" spans="1:26">
      <c r="A92" s="186"/>
      <c r="B92" s="186"/>
      <c r="C92" s="186"/>
      <c r="D92" s="186"/>
      <c r="E92" s="186"/>
      <c r="F92" s="186"/>
      <c r="G92" s="186"/>
      <c r="H92" s="186"/>
      <c r="I92" s="186"/>
      <c r="J92" s="186"/>
      <c r="K92" s="186"/>
      <c r="L92" s="186"/>
      <c r="M92" s="186"/>
      <c r="N92" s="186"/>
      <c r="O92" s="186"/>
      <c r="P92" s="186"/>
      <c r="Q92" s="186"/>
      <c r="R92" s="186"/>
      <c r="S92" s="186"/>
      <c r="T92" s="186"/>
      <c r="U92" s="186"/>
      <c r="V92" s="186"/>
      <c r="W92" s="186"/>
      <c r="X92" s="186"/>
      <c r="Y92" s="186"/>
      <c r="Z92" s="186"/>
    </row>
    <row r="93" spans="1:26">
      <c r="A93" s="186"/>
      <c r="B93" s="186"/>
      <c r="C93" s="186"/>
      <c r="D93" s="186"/>
      <c r="E93" s="186"/>
      <c r="F93" s="186"/>
      <c r="G93" s="186"/>
      <c r="H93" s="186"/>
      <c r="I93" s="186"/>
      <c r="J93" s="186"/>
      <c r="K93" s="186"/>
      <c r="L93" s="186"/>
      <c r="M93" s="186"/>
      <c r="N93" s="186"/>
      <c r="O93" s="186"/>
      <c r="P93" s="186"/>
      <c r="Q93" s="186"/>
      <c r="R93" s="186"/>
      <c r="S93" s="186"/>
      <c r="T93" s="186"/>
      <c r="U93" s="186"/>
      <c r="V93" s="186"/>
      <c r="W93" s="186"/>
      <c r="X93" s="186"/>
      <c r="Y93" s="186"/>
      <c r="Z93" s="186"/>
    </row>
    <row r="94" spans="1:26">
      <c r="A94" s="186"/>
      <c r="B94" s="186"/>
      <c r="C94" s="186"/>
      <c r="D94" s="186"/>
      <c r="E94" s="186"/>
      <c r="F94" s="186"/>
      <c r="G94" s="186"/>
      <c r="H94" s="186"/>
      <c r="I94" s="186"/>
      <c r="J94" s="186"/>
      <c r="K94" s="186"/>
      <c r="L94" s="186"/>
      <c r="M94" s="186"/>
      <c r="N94" s="186"/>
      <c r="O94" s="186"/>
      <c r="P94" s="186"/>
      <c r="Q94" s="186"/>
      <c r="R94" s="186"/>
      <c r="S94" s="186"/>
      <c r="T94" s="186"/>
      <c r="U94" s="186"/>
      <c r="V94" s="186"/>
      <c r="W94" s="186"/>
      <c r="X94" s="186"/>
      <c r="Y94" s="186"/>
      <c r="Z94" s="186"/>
    </row>
    <row r="95" spans="1:26">
      <c r="A95" s="186"/>
      <c r="B95" s="186"/>
      <c r="C95" s="186"/>
      <c r="D95" s="186"/>
      <c r="E95" s="186"/>
      <c r="F95" s="186"/>
      <c r="G95" s="186"/>
      <c r="H95" s="186"/>
      <c r="I95" s="186"/>
      <c r="J95" s="186"/>
      <c r="K95" s="186"/>
      <c r="L95" s="186"/>
      <c r="M95" s="186"/>
      <c r="N95" s="186"/>
      <c r="O95" s="186"/>
      <c r="P95" s="186"/>
      <c r="Q95" s="186"/>
      <c r="R95" s="186"/>
      <c r="S95" s="186"/>
      <c r="T95" s="186"/>
      <c r="U95" s="186"/>
      <c r="V95" s="186"/>
      <c r="W95" s="186"/>
      <c r="X95" s="186"/>
      <c r="Y95" s="186"/>
      <c r="Z95" s="186"/>
    </row>
    <row r="96" spans="1:26">
      <c r="A96" s="186"/>
      <c r="B96" s="186"/>
      <c r="C96" s="186"/>
      <c r="D96" s="186"/>
      <c r="E96" s="186"/>
      <c r="F96" s="186"/>
      <c r="G96" s="186"/>
      <c r="H96" s="186"/>
      <c r="I96" s="186"/>
      <c r="J96" s="186"/>
      <c r="K96" s="186"/>
      <c r="L96" s="186"/>
      <c r="M96" s="186"/>
      <c r="N96" s="186"/>
      <c r="O96" s="186"/>
      <c r="P96" s="186"/>
      <c r="Q96" s="186"/>
      <c r="R96" s="186"/>
      <c r="S96" s="186"/>
      <c r="T96" s="186"/>
      <c r="U96" s="186"/>
      <c r="V96" s="186"/>
      <c r="W96" s="186"/>
      <c r="X96" s="186"/>
      <c r="Y96" s="186"/>
      <c r="Z96" s="186"/>
    </row>
    <row r="97" spans="1:26">
      <c r="A97" s="186"/>
      <c r="B97" s="186"/>
      <c r="C97" s="186"/>
      <c r="D97" s="186"/>
      <c r="E97" s="186"/>
      <c r="F97" s="186"/>
      <c r="G97" s="186"/>
      <c r="H97" s="186"/>
      <c r="I97" s="186"/>
      <c r="J97" s="186"/>
      <c r="K97" s="186"/>
      <c r="L97" s="186"/>
      <c r="M97" s="186"/>
      <c r="N97" s="186"/>
      <c r="O97" s="186"/>
      <c r="P97" s="186"/>
      <c r="Q97" s="186"/>
      <c r="R97" s="186"/>
      <c r="S97" s="186"/>
      <c r="T97" s="186"/>
      <c r="U97" s="186"/>
      <c r="V97" s="186"/>
      <c r="W97" s="186"/>
      <c r="X97" s="186"/>
      <c r="Y97" s="186"/>
      <c r="Z97" s="186"/>
    </row>
    <row r="98" spans="1:26">
      <c r="A98" s="186"/>
      <c r="B98" s="186"/>
      <c r="C98" s="186"/>
      <c r="D98" s="186"/>
      <c r="E98" s="186"/>
      <c r="F98" s="186"/>
      <c r="G98" s="186"/>
      <c r="H98" s="186"/>
      <c r="I98" s="186"/>
      <c r="J98" s="186"/>
      <c r="K98" s="186"/>
      <c r="L98" s="186"/>
      <c r="M98" s="186"/>
      <c r="N98" s="186"/>
      <c r="O98" s="186"/>
      <c r="P98" s="186"/>
      <c r="Q98" s="186"/>
      <c r="R98" s="186"/>
      <c r="S98" s="186"/>
      <c r="T98" s="186"/>
      <c r="U98" s="186"/>
      <c r="V98" s="186"/>
      <c r="W98" s="186"/>
      <c r="X98" s="186"/>
      <c r="Y98" s="186"/>
      <c r="Z98" s="186"/>
    </row>
    <row r="99" spans="1:26">
      <c r="A99" s="186"/>
      <c r="B99" s="186"/>
      <c r="C99" s="186"/>
      <c r="D99" s="186"/>
      <c r="E99" s="186"/>
      <c r="F99" s="186"/>
      <c r="G99" s="186"/>
      <c r="H99" s="186"/>
      <c r="I99" s="186"/>
      <c r="J99" s="186"/>
      <c r="K99" s="186"/>
      <c r="L99" s="186"/>
      <c r="M99" s="186"/>
      <c r="N99" s="186"/>
      <c r="O99" s="186"/>
      <c r="P99" s="186"/>
      <c r="Q99" s="186"/>
      <c r="R99" s="186"/>
      <c r="S99" s="186"/>
      <c r="T99" s="186"/>
      <c r="U99" s="186"/>
      <c r="V99" s="186"/>
      <c r="W99" s="186"/>
      <c r="X99" s="186"/>
      <c r="Y99" s="186"/>
      <c r="Z99" s="186"/>
    </row>
    <row r="100" spans="1:26">
      <c r="A100" s="186"/>
      <c r="B100" s="186"/>
      <c r="C100" s="186"/>
      <c r="D100" s="186"/>
      <c r="E100" s="186"/>
      <c r="F100" s="186"/>
      <c r="G100" s="186"/>
      <c r="H100" s="186"/>
      <c r="I100" s="186"/>
      <c r="J100" s="186"/>
      <c r="K100" s="186"/>
      <c r="L100" s="186"/>
      <c r="M100" s="186"/>
      <c r="N100" s="186"/>
      <c r="O100" s="186"/>
      <c r="P100" s="186"/>
      <c r="Q100" s="186"/>
      <c r="R100" s="186"/>
      <c r="S100" s="186"/>
      <c r="T100" s="186"/>
      <c r="U100" s="186"/>
      <c r="V100" s="186"/>
      <c r="W100" s="186"/>
      <c r="X100" s="186"/>
      <c r="Y100" s="186"/>
      <c r="Z100" s="186"/>
    </row>
    <row r="101" spans="1:26">
      <c r="A101" s="186"/>
      <c r="B101" s="186"/>
      <c r="C101" s="186"/>
      <c r="D101" s="186"/>
      <c r="E101" s="186"/>
      <c r="F101" s="186"/>
      <c r="G101" s="186"/>
      <c r="H101" s="186"/>
      <c r="I101" s="186"/>
      <c r="J101" s="186"/>
      <c r="K101" s="186"/>
      <c r="L101" s="186"/>
      <c r="M101" s="186"/>
      <c r="N101" s="186"/>
      <c r="O101" s="186"/>
      <c r="P101" s="186"/>
      <c r="Q101" s="186"/>
      <c r="R101" s="186"/>
      <c r="S101" s="186"/>
      <c r="T101" s="186"/>
      <c r="U101" s="186"/>
      <c r="V101" s="186"/>
      <c r="W101" s="186"/>
      <c r="X101" s="186"/>
      <c r="Y101" s="186"/>
      <c r="Z101" s="186"/>
    </row>
    <row r="102" spans="1:26">
      <c r="A102" s="186"/>
      <c r="B102" s="186"/>
      <c r="C102" s="186"/>
      <c r="D102" s="186"/>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row>
    <row r="103" spans="1:26">
      <c r="A103" s="186"/>
      <c r="B103" s="186"/>
      <c r="C103" s="186"/>
      <c r="D103" s="186"/>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row>
    <row r="104" spans="1:26">
      <c r="A104" s="186"/>
      <c r="B104" s="186"/>
      <c r="C104" s="186"/>
      <c r="D104" s="186"/>
      <c r="E104" s="186"/>
      <c r="F104" s="186"/>
      <c r="G104" s="186"/>
      <c r="H104" s="186"/>
      <c r="I104" s="186"/>
      <c r="J104" s="186"/>
      <c r="K104" s="186"/>
      <c r="L104" s="186"/>
      <c r="M104" s="186"/>
      <c r="N104" s="186"/>
      <c r="O104" s="186"/>
      <c r="P104" s="186"/>
      <c r="Q104" s="186"/>
      <c r="R104" s="186"/>
      <c r="S104" s="186"/>
      <c r="T104" s="186"/>
      <c r="U104" s="186"/>
      <c r="V104" s="186"/>
      <c r="W104" s="186"/>
      <c r="X104" s="186"/>
      <c r="Y104" s="186"/>
      <c r="Z104" s="186"/>
    </row>
    <row r="105" spans="1:26">
      <c r="A105" s="186"/>
      <c r="B105" s="186"/>
      <c r="C105" s="186"/>
      <c r="D105" s="186"/>
      <c r="E105" s="186"/>
      <c r="F105" s="186"/>
      <c r="G105" s="186"/>
      <c r="H105" s="186"/>
      <c r="I105" s="186"/>
      <c r="J105" s="186"/>
      <c r="K105" s="186"/>
      <c r="L105" s="186"/>
      <c r="M105" s="186"/>
      <c r="N105" s="186"/>
      <c r="O105" s="186"/>
      <c r="P105" s="186"/>
      <c r="Q105" s="186"/>
      <c r="R105" s="186"/>
      <c r="S105" s="186"/>
      <c r="T105" s="186"/>
      <c r="U105" s="186"/>
      <c r="V105" s="186"/>
      <c r="W105" s="186"/>
      <c r="X105" s="186"/>
      <c r="Y105" s="186"/>
      <c r="Z105" s="186"/>
    </row>
    <row r="106" spans="1:26">
      <c r="A106" s="186"/>
      <c r="B106" s="186"/>
      <c r="C106" s="186"/>
      <c r="D106" s="186"/>
      <c r="E106" s="186"/>
      <c r="F106" s="186"/>
      <c r="G106" s="186"/>
      <c r="H106" s="186"/>
      <c r="I106" s="186"/>
      <c r="J106" s="186"/>
      <c r="K106" s="186"/>
      <c r="L106" s="186"/>
      <c r="M106" s="186"/>
      <c r="N106" s="186"/>
      <c r="O106" s="186"/>
      <c r="P106" s="186"/>
      <c r="Q106" s="186"/>
      <c r="R106" s="186"/>
      <c r="S106" s="186"/>
      <c r="T106" s="186"/>
      <c r="U106" s="186"/>
      <c r="V106" s="186"/>
      <c r="W106" s="186"/>
      <c r="X106" s="186"/>
      <c r="Y106" s="186"/>
      <c r="Z106" s="186"/>
    </row>
    <row r="107" spans="1:26">
      <c r="A107" s="186"/>
      <c r="B107" s="186"/>
      <c r="C107" s="186"/>
      <c r="D107" s="186"/>
      <c r="E107" s="186"/>
      <c r="F107" s="186"/>
      <c r="G107" s="186"/>
      <c r="H107" s="186"/>
      <c r="I107" s="186"/>
      <c r="J107" s="186"/>
      <c r="K107" s="186"/>
      <c r="L107" s="186"/>
      <c r="M107" s="186"/>
      <c r="N107" s="186"/>
      <c r="O107" s="186"/>
      <c r="P107" s="186"/>
      <c r="Q107" s="186"/>
      <c r="R107" s="186"/>
      <c r="S107" s="186"/>
      <c r="T107" s="186"/>
      <c r="U107" s="186"/>
      <c r="V107" s="186"/>
      <c r="W107" s="186"/>
      <c r="X107" s="186"/>
      <c r="Y107" s="186"/>
      <c r="Z107" s="186"/>
    </row>
  </sheetData>
  <sheetProtection algorithmName="SHA-512" hashValue="UtqzoHO6/qZqMndQH/N7aPh8Rxj7yzOs7JK5Mphuw6c3/Xoa+X44i7D4fnFL3wwZwBJphfHm85UOD4cMe93ZVQ==" saltValue="YdiYXgAE8DOcKQNHdwY7rQ==" spinCount="100000" sheet="1" selectLockedCells="1"/>
  <protectedRanges>
    <protectedRange sqref="F7 C7:D7" name="Range1"/>
    <protectedRange sqref="G20" name="Range5"/>
  </protectedRanges>
  <mergeCells count="1">
    <mergeCell ref="B48:C48"/>
  </mergeCells>
  <printOptions horizontalCentered="1"/>
  <pageMargins left="0.74803149606299213" right="0.74803149606299213" top="0.98425196850393704" bottom="0.98425196850393704" header="0.51181102362204722" footer="0.51181102362204722"/>
  <pageSetup paperSize="9" scale="94" orientation="portrait" r:id="rId1"/>
  <headerFooter scaleWithDoc="0" alignWithMargins="0">
    <oddHeader>&amp;L&amp;"-,Regular"&amp;8&amp;F&amp;R&amp;"-,Regular"&amp;8&amp;A
______________________________________________________________________________________________</oddHeader>
    <oddFooter>&amp;L&amp;"-,Regular"&amp;8_____________________________________________________________________________________________
NZ Transport Agency’s Economic evaluation manual 
Effective from Jul 2013</oddFooter>
  </headerFooter>
  <colBreaks count="1" manualBreakCount="1">
    <brk id="7" max="1048575" man="1"/>
  </col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A7622-D0BF-44FE-8C4D-D9717B4F060B}">
  <sheetPr>
    <pageSetUpPr fitToPage="1"/>
  </sheetPr>
  <dimension ref="A1:AA107"/>
  <sheetViews>
    <sheetView zoomScaleNormal="100" workbookViewId="0"/>
  </sheetViews>
  <sheetFormatPr defaultColWidth="7.75" defaultRowHeight="12.75"/>
  <cols>
    <col min="1" max="1" width="3.5" style="188" customWidth="1"/>
    <col min="2" max="3" width="2.375" style="188" customWidth="1"/>
    <col min="4" max="8" width="10" style="188" customWidth="1"/>
    <col min="9" max="9" width="10.625" style="188" customWidth="1"/>
    <col min="10" max="10" width="7.5" style="188" customWidth="1"/>
    <col min="11" max="12" width="10" style="188" customWidth="1"/>
    <col min="13" max="13" width="2.5" style="188" customWidth="1"/>
    <col min="14" max="22" width="7.75" style="188" customWidth="1"/>
    <col min="23" max="256" width="7.75" style="188"/>
    <col min="257" max="257" width="3.5" style="188" customWidth="1"/>
    <col min="258" max="259" width="2.375" style="188" customWidth="1"/>
    <col min="260" max="264" width="10" style="188" customWidth="1"/>
    <col min="265" max="265" width="10.625" style="188" customWidth="1"/>
    <col min="266" max="266" width="7.5" style="188" customWidth="1"/>
    <col min="267" max="268" width="10" style="188" customWidth="1"/>
    <col min="269" max="269" width="2.5" style="188" customWidth="1"/>
    <col min="270" max="512" width="7.75" style="188"/>
    <col min="513" max="513" width="3.5" style="188" customWidth="1"/>
    <col min="514" max="515" width="2.375" style="188" customWidth="1"/>
    <col min="516" max="520" width="10" style="188" customWidth="1"/>
    <col min="521" max="521" width="10.625" style="188" customWidth="1"/>
    <col min="522" max="522" width="7.5" style="188" customWidth="1"/>
    <col min="523" max="524" width="10" style="188" customWidth="1"/>
    <col min="525" max="525" width="2.5" style="188" customWidth="1"/>
    <col min="526" max="768" width="7.75" style="188"/>
    <col min="769" max="769" width="3.5" style="188" customWidth="1"/>
    <col min="770" max="771" width="2.375" style="188" customWidth="1"/>
    <col min="772" max="776" width="10" style="188" customWidth="1"/>
    <col min="777" max="777" width="10.625" style="188" customWidth="1"/>
    <col min="778" max="778" width="7.5" style="188" customWidth="1"/>
    <col min="779" max="780" width="10" style="188" customWidth="1"/>
    <col min="781" max="781" width="2.5" style="188" customWidth="1"/>
    <col min="782" max="1024" width="7.75" style="188"/>
    <col min="1025" max="1025" width="3.5" style="188" customWidth="1"/>
    <col min="1026" max="1027" width="2.375" style="188" customWidth="1"/>
    <col min="1028" max="1032" width="10" style="188" customWidth="1"/>
    <col min="1033" max="1033" width="10.625" style="188" customWidth="1"/>
    <col min="1034" max="1034" width="7.5" style="188" customWidth="1"/>
    <col min="1035" max="1036" width="10" style="188" customWidth="1"/>
    <col min="1037" max="1037" width="2.5" style="188" customWidth="1"/>
    <col min="1038" max="1280" width="7.75" style="188"/>
    <col min="1281" max="1281" width="3.5" style="188" customWidth="1"/>
    <col min="1282" max="1283" width="2.375" style="188" customWidth="1"/>
    <col min="1284" max="1288" width="10" style="188" customWidth="1"/>
    <col min="1289" max="1289" width="10.625" style="188" customWidth="1"/>
    <col min="1290" max="1290" width="7.5" style="188" customWidth="1"/>
    <col min="1291" max="1292" width="10" style="188" customWidth="1"/>
    <col min="1293" max="1293" width="2.5" style="188" customWidth="1"/>
    <col min="1294" max="1536" width="7.75" style="188"/>
    <col min="1537" max="1537" width="3.5" style="188" customWidth="1"/>
    <col min="1538" max="1539" width="2.375" style="188" customWidth="1"/>
    <col min="1540" max="1544" width="10" style="188" customWidth="1"/>
    <col min="1545" max="1545" width="10.625" style="188" customWidth="1"/>
    <col min="1546" max="1546" width="7.5" style="188" customWidth="1"/>
    <col min="1547" max="1548" width="10" style="188" customWidth="1"/>
    <col min="1549" max="1549" width="2.5" style="188" customWidth="1"/>
    <col min="1550" max="1792" width="7.75" style="188"/>
    <col min="1793" max="1793" width="3.5" style="188" customWidth="1"/>
    <col min="1794" max="1795" width="2.375" style="188" customWidth="1"/>
    <col min="1796" max="1800" width="10" style="188" customWidth="1"/>
    <col min="1801" max="1801" width="10.625" style="188" customWidth="1"/>
    <col min="1802" max="1802" width="7.5" style="188" customWidth="1"/>
    <col min="1803" max="1804" width="10" style="188" customWidth="1"/>
    <col min="1805" max="1805" width="2.5" style="188" customWidth="1"/>
    <col min="1806" max="2048" width="7.75" style="188"/>
    <col min="2049" max="2049" width="3.5" style="188" customWidth="1"/>
    <col min="2050" max="2051" width="2.375" style="188" customWidth="1"/>
    <col min="2052" max="2056" width="10" style="188" customWidth="1"/>
    <col min="2057" max="2057" width="10.625" style="188" customWidth="1"/>
    <col min="2058" max="2058" width="7.5" style="188" customWidth="1"/>
    <col min="2059" max="2060" width="10" style="188" customWidth="1"/>
    <col min="2061" max="2061" width="2.5" style="188" customWidth="1"/>
    <col min="2062" max="2304" width="7.75" style="188"/>
    <col min="2305" max="2305" width="3.5" style="188" customWidth="1"/>
    <col min="2306" max="2307" width="2.375" style="188" customWidth="1"/>
    <col min="2308" max="2312" width="10" style="188" customWidth="1"/>
    <col min="2313" max="2313" width="10.625" style="188" customWidth="1"/>
    <col min="2314" max="2314" width="7.5" style="188" customWidth="1"/>
    <col min="2315" max="2316" width="10" style="188" customWidth="1"/>
    <col min="2317" max="2317" width="2.5" style="188" customWidth="1"/>
    <col min="2318" max="2560" width="7.75" style="188"/>
    <col min="2561" max="2561" width="3.5" style="188" customWidth="1"/>
    <col min="2562" max="2563" width="2.375" style="188" customWidth="1"/>
    <col min="2564" max="2568" width="10" style="188" customWidth="1"/>
    <col min="2569" max="2569" width="10.625" style="188" customWidth="1"/>
    <col min="2570" max="2570" width="7.5" style="188" customWidth="1"/>
    <col min="2571" max="2572" width="10" style="188" customWidth="1"/>
    <col min="2573" max="2573" width="2.5" style="188" customWidth="1"/>
    <col min="2574" max="2816" width="7.75" style="188"/>
    <col min="2817" max="2817" width="3.5" style="188" customWidth="1"/>
    <col min="2818" max="2819" width="2.375" style="188" customWidth="1"/>
    <col min="2820" max="2824" width="10" style="188" customWidth="1"/>
    <col min="2825" max="2825" width="10.625" style="188" customWidth="1"/>
    <col min="2826" max="2826" width="7.5" style="188" customWidth="1"/>
    <col min="2827" max="2828" width="10" style="188" customWidth="1"/>
    <col min="2829" max="2829" width="2.5" style="188" customWidth="1"/>
    <col min="2830" max="3072" width="7.75" style="188"/>
    <col min="3073" max="3073" width="3.5" style="188" customWidth="1"/>
    <col min="3074" max="3075" width="2.375" style="188" customWidth="1"/>
    <col min="3076" max="3080" width="10" style="188" customWidth="1"/>
    <col min="3081" max="3081" width="10.625" style="188" customWidth="1"/>
    <col min="3082" max="3082" width="7.5" style="188" customWidth="1"/>
    <col min="3083" max="3084" width="10" style="188" customWidth="1"/>
    <col min="3085" max="3085" width="2.5" style="188" customWidth="1"/>
    <col min="3086" max="3328" width="7.75" style="188"/>
    <col min="3329" max="3329" width="3.5" style="188" customWidth="1"/>
    <col min="3330" max="3331" width="2.375" style="188" customWidth="1"/>
    <col min="3332" max="3336" width="10" style="188" customWidth="1"/>
    <col min="3337" max="3337" width="10.625" style="188" customWidth="1"/>
    <col min="3338" max="3338" width="7.5" style="188" customWidth="1"/>
    <col min="3339" max="3340" width="10" style="188" customWidth="1"/>
    <col min="3341" max="3341" width="2.5" style="188" customWidth="1"/>
    <col min="3342" max="3584" width="7.75" style="188"/>
    <col min="3585" max="3585" width="3.5" style="188" customWidth="1"/>
    <col min="3586" max="3587" width="2.375" style="188" customWidth="1"/>
    <col min="3588" max="3592" width="10" style="188" customWidth="1"/>
    <col min="3593" max="3593" width="10.625" style="188" customWidth="1"/>
    <col min="3594" max="3594" width="7.5" style="188" customWidth="1"/>
    <col min="3595" max="3596" width="10" style="188" customWidth="1"/>
    <col min="3597" max="3597" width="2.5" style="188" customWidth="1"/>
    <col min="3598" max="3840" width="7.75" style="188"/>
    <col min="3841" max="3841" width="3.5" style="188" customWidth="1"/>
    <col min="3842" max="3843" width="2.375" style="188" customWidth="1"/>
    <col min="3844" max="3848" width="10" style="188" customWidth="1"/>
    <col min="3849" max="3849" width="10.625" style="188" customWidth="1"/>
    <col min="3850" max="3850" width="7.5" style="188" customWidth="1"/>
    <col min="3851" max="3852" width="10" style="188" customWidth="1"/>
    <col min="3853" max="3853" width="2.5" style="188" customWidth="1"/>
    <col min="3854" max="4096" width="7.75" style="188"/>
    <col min="4097" max="4097" width="3.5" style="188" customWidth="1"/>
    <col min="4098" max="4099" width="2.375" style="188" customWidth="1"/>
    <col min="4100" max="4104" width="10" style="188" customWidth="1"/>
    <col min="4105" max="4105" width="10.625" style="188" customWidth="1"/>
    <col min="4106" max="4106" width="7.5" style="188" customWidth="1"/>
    <col min="4107" max="4108" width="10" style="188" customWidth="1"/>
    <col min="4109" max="4109" width="2.5" style="188" customWidth="1"/>
    <col min="4110" max="4352" width="7.75" style="188"/>
    <col min="4353" max="4353" width="3.5" style="188" customWidth="1"/>
    <col min="4354" max="4355" width="2.375" style="188" customWidth="1"/>
    <col min="4356" max="4360" width="10" style="188" customWidth="1"/>
    <col min="4361" max="4361" width="10.625" style="188" customWidth="1"/>
    <col min="4362" max="4362" width="7.5" style="188" customWidth="1"/>
    <col min="4363" max="4364" width="10" style="188" customWidth="1"/>
    <col min="4365" max="4365" width="2.5" style="188" customWidth="1"/>
    <col min="4366" max="4608" width="7.75" style="188"/>
    <col min="4609" max="4609" width="3.5" style="188" customWidth="1"/>
    <col min="4610" max="4611" width="2.375" style="188" customWidth="1"/>
    <col min="4612" max="4616" width="10" style="188" customWidth="1"/>
    <col min="4617" max="4617" width="10.625" style="188" customWidth="1"/>
    <col min="4618" max="4618" width="7.5" style="188" customWidth="1"/>
    <col min="4619" max="4620" width="10" style="188" customWidth="1"/>
    <col min="4621" max="4621" width="2.5" style="188" customWidth="1"/>
    <col min="4622" max="4864" width="7.75" style="188"/>
    <col min="4865" max="4865" width="3.5" style="188" customWidth="1"/>
    <col min="4866" max="4867" width="2.375" style="188" customWidth="1"/>
    <col min="4868" max="4872" width="10" style="188" customWidth="1"/>
    <col min="4873" max="4873" width="10.625" style="188" customWidth="1"/>
    <col min="4874" max="4874" width="7.5" style="188" customWidth="1"/>
    <col min="4875" max="4876" width="10" style="188" customWidth="1"/>
    <col min="4877" max="4877" width="2.5" style="188" customWidth="1"/>
    <col min="4878" max="5120" width="7.75" style="188"/>
    <col min="5121" max="5121" width="3.5" style="188" customWidth="1"/>
    <col min="5122" max="5123" width="2.375" style="188" customWidth="1"/>
    <col min="5124" max="5128" width="10" style="188" customWidth="1"/>
    <col min="5129" max="5129" width="10.625" style="188" customWidth="1"/>
    <col min="5130" max="5130" width="7.5" style="188" customWidth="1"/>
    <col min="5131" max="5132" width="10" style="188" customWidth="1"/>
    <col min="5133" max="5133" width="2.5" style="188" customWidth="1"/>
    <col min="5134" max="5376" width="7.75" style="188"/>
    <col min="5377" max="5377" width="3.5" style="188" customWidth="1"/>
    <col min="5378" max="5379" width="2.375" style="188" customWidth="1"/>
    <col min="5380" max="5384" width="10" style="188" customWidth="1"/>
    <col min="5385" max="5385" width="10.625" style="188" customWidth="1"/>
    <col min="5386" max="5386" width="7.5" style="188" customWidth="1"/>
    <col min="5387" max="5388" width="10" style="188" customWidth="1"/>
    <col min="5389" max="5389" width="2.5" style="188" customWidth="1"/>
    <col min="5390" max="5632" width="7.75" style="188"/>
    <col min="5633" max="5633" width="3.5" style="188" customWidth="1"/>
    <col min="5634" max="5635" width="2.375" style="188" customWidth="1"/>
    <col min="5636" max="5640" width="10" style="188" customWidth="1"/>
    <col min="5641" max="5641" width="10.625" style="188" customWidth="1"/>
    <col min="5642" max="5642" width="7.5" style="188" customWidth="1"/>
    <col min="5643" max="5644" width="10" style="188" customWidth="1"/>
    <col min="5645" max="5645" width="2.5" style="188" customWidth="1"/>
    <col min="5646" max="5888" width="7.75" style="188"/>
    <col min="5889" max="5889" width="3.5" style="188" customWidth="1"/>
    <col min="5890" max="5891" width="2.375" style="188" customWidth="1"/>
    <col min="5892" max="5896" width="10" style="188" customWidth="1"/>
    <col min="5897" max="5897" width="10.625" style="188" customWidth="1"/>
    <col min="5898" max="5898" width="7.5" style="188" customWidth="1"/>
    <col min="5899" max="5900" width="10" style="188" customWidth="1"/>
    <col min="5901" max="5901" width="2.5" style="188" customWidth="1"/>
    <col min="5902" max="6144" width="7.75" style="188"/>
    <col min="6145" max="6145" width="3.5" style="188" customWidth="1"/>
    <col min="6146" max="6147" width="2.375" style="188" customWidth="1"/>
    <col min="6148" max="6152" width="10" style="188" customWidth="1"/>
    <col min="6153" max="6153" width="10.625" style="188" customWidth="1"/>
    <col min="6154" max="6154" width="7.5" style="188" customWidth="1"/>
    <col min="6155" max="6156" width="10" style="188" customWidth="1"/>
    <col min="6157" max="6157" width="2.5" style="188" customWidth="1"/>
    <col min="6158" max="6400" width="7.75" style="188"/>
    <col min="6401" max="6401" width="3.5" style="188" customWidth="1"/>
    <col min="6402" max="6403" width="2.375" style="188" customWidth="1"/>
    <col min="6404" max="6408" width="10" style="188" customWidth="1"/>
    <col min="6409" max="6409" width="10.625" style="188" customWidth="1"/>
    <col min="6410" max="6410" width="7.5" style="188" customWidth="1"/>
    <col min="6411" max="6412" width="10" style="188" customWidth="1"/>
    <col min="6413" max="6413" width="2.5" style="188" customWidth="1"/>
    <col min="6414" max="6656" width="7.75" style="188"/>
    <col min="6657" max="6657" width="3.5" style="188" customWidth="1"/>
    <col min="6658" max="6659" width="2.375" style="188" customWidth="1"/>
    <col min="6660" max="6664" width="10" style="188" customWidth="1"/>
    <col min="6665" max="6665" width="10.625" style="188" customWidth="1"/>
    <col min="6666" max="6666" width="7.5" style="188" customWidth="1"/>
    <col min="6667" max="6668" width="10" style="188" customWidth="1"/>
    <col min="6669" max="6669" width="2.5" style="188" customWidth="1"/>
    <col min="6670" max="6912" width="7.75" style="188"/>
    <col min="6913" max="6913" width="3.5" style="188" customWidth="1"/>
    <col min="6914" max="6915" width="2.375" style="188" customWidth="1"/>
    <col min="6916" max="6920" width="10" style="188" customWidth="1"/>
    <col min="6921" max="6921" width="10.625" style="188" customWidth="1"/>
    <col min="6922" max="6922" width="7.5" style="188" customWidth="1"/>
    <col min="6923" max="6924" width="10" style="188" customWidth="1"/>
    <col min="6925" max="6925" width="2.5" style="188" customWidth="1"/>
    <col min="6926" max="7168" width="7.75" style="188"/>
    <col min="7169" max="7169" width="3.5" style="188" customWidth="1"/>
    <col min="7170" max="7171" width="2.375" style="188" customWidth="1"/>
    <col min="7172" max="7176" width="10" style="188" customWidth="1"/>
    <col min="7177" max="7177" width="10.625" style="188" customWidth="1"/>
    <col min="7178" max="7178" width="7.5" style="188" customWidth="1"/>
    <col min="7179" max="7180" width="10" style="188" customWidth="1"/>
    <col min="7181" max="7181" width="2.5" style="188" customWidth="1"/>
    <col min="7182" max="7424" width="7.75" style="188"/>
    <col min="7425" max="7425" width="3.5" style="188" customWidth="1"/>
    <col min="7426" max="7427" width="2.375" style="188" customWidth="1"/>
    <col min="7428" max="7432" width="10" style="188" customWidth="1"/>
    <col min="7433" max="7433" width="10.625" style="188" customWidth="1"/>
    <col min="7434" max="7434" width="7.5" style="188" customWidth="1"/>
    <col min="7435" max="7436" width="10" style="188" customWidth="1"/>
    <col min="7437" max="7437" width="2.5" style="188" customWidth="1"/>
    <col min="7438" max="7680" width="7.75" style="188"/>
    <col min="7681" max="7681" width="3.5" style="188" customWidth="1"/>
    <col min="7682" max="7683" width="2.375" style="188" customWidth="1"/>
    <col min="7684" max="7688" width="10" style="188" customWidth="1"/>
    <col min="7689" max="7689" width="10.625" style="188" customWidth="1"/>
    <col min="7690" max="7690" width="7.5" style="188" customWidth="1"/>
    <col min="7691" max="7692" width="10" style="188" customWidth="1"/>
    <col min="7693" max="7693" width="2.5" style="188" customWidth="1"/>
    <col min="7694" max="7936" width="7.75" style="188"/>
    <col min="7937" max="7937" width="3.5" style="188" customWidth="1"/>
    <col min="7938" max="7939" width="2.375" style="188" customWidth="1"/>
    <col min="7940" max="7944" width="10" style="188" customWidth="1"/>
    <col min="7945" max="7945" width="10.625" style="188" customWidth="1"/>
    <col min="7946" max="7946" width="7.5" style="188" customWidth="1"/>
    <col min="7947" max="7948" width="10" style="188" customWidth="1"/>
    <col min="7949" max="7949" width="2.5" style="188" customWidth="1"/>
    <col min="7950" max="8192" width="7.75" style="188"/>
    <col min="8193" max="8193" width="3.5" style="188" customWidth="1"/>
    <col min="8194" max="8195" width="2.375" style="188" customWidth="1"/>
    <col min="8196" max="8200" width="10" style="188" customWidth="1"/>
    <col min="8201" max="8201" width="10.625" style="188" customWidth="1"/>
    <col min="8202" max="8202" width="7.5" style="188" customWidth="1"/>
    <col min="8203" max="8204" width="10" style="188" customWidth="1"/>
    <col min="8205" max="8205" width="2.5" style="188" customWidth="1"/>
    <col min="8206" max="8448" width="7.75" style="188"/>
    <col min="8449" max="8449" width="3.5" style="188" customWidth="1"/>
    <col min="8450" max="8451" width="2.375" style="188" customWidth="1"/>
    <col min="8452" max="8456" width="10" style="188" customWidth="1"/>
    <col min="8457" max="8457" width="10.625" style="188" customWidth="1"/>
    <col min="8458" max="8458" width="7.5" style="188" customWidth="1"/>
    <col min="8459" max="8460" width="10" style="188" customWidth="1"/>
    <col min="8461" max="8461" width="2.5" style="188" customWidth="1"/>
    <col min="8462" max="8704" width="7.75" style="188"/>
    <col min="8705" max="8705" width="3.5" style="188" customWidth="1"/>
    <col min="8706" max="8707" width="2.375" style="188" customWidth="1"/>
    <col min="8708" max="8712" width="10" style="188" customWidth="1"/>
    <col min="8713" max="8713" width="10.625" style="188" customWidth="1"/>
    <col min="8714" max="8714" width="7.5" style="188" customWidth="1"/>
    <col min="8715" max="8716" width="10" style="188" customWidth="1"/>
    <col min="8717" max="8717" width="2.5" style="188" customWidth="1"/>
    <col min="8718" max="8960" width="7.75" style="188"/>
    <col min="8961" max="8961" width="3.5" style="188" customWidth="1"/>
    <col min="8962" max="8963" width="2.375" style="188" customWidth="1"/>
    <col min="8964" max="8968" width="10" style="188" customWidth="1"/>
    <col min="8969" max="8969" width="10.625" style="188" customWidth="1"/>
    <col min="8970" max="8970" width="7.5" style="188" customWidth="1"/>
    <col min="8971" max="8972" width="10" style="188" customWidth="1"/>
    <col min="8973" max="8973" width="2.5" style="188" customWidth="1"/>
    <col min="8974" max="9216" width="7.75" style="188"/>
    <col min="9217" max="9217" width="3.5" style="188" customWidth="1"/>
    <col min="9218" max="9219" width="2.375" style="188" customWidth="1"/>
    <col min="9220" max="9224" width="10" style="188" customWidth="1"/>
    <col min="9225" max="9225" width="10.625" style="188" customWidth="1"/>
    <col min="9226" max="9226" width="7.5" style="188" customWidth="1"/>
    <col min="9227" max="9228" width="10" style="188" customWidth="1"/>
    <col min="9229" max="9229" width="2.5" style="188" customWidth="1"/>
    <col min="9230" max="9472" width="7.75" style="188"/>
    <col min="9473" max="9473" width="3.5" style="188" customWidth="1"/>
    <col min="9474" max="9475" width="2.375" style="188" customWidth="1"/>
    <col min="9476" max="9480" width="10" style="188" customWidth="1"/>
    <col min="9481" max="9481" width="10.625" style="188" customWidth="1"/>
    <col min="9482" max="9482" width="7.5" style="188" customWidth="1"/>
    <col min="9483" max="9484" width="10" style="188" customWidth="1"/>
    <col min="9485" max="9485" width="2.5" style="188" customWidth="1"/>
    <col min="9486" max="9728" width="7.75" style="188"/>
    <col min="9729" max="9729" width="3.5" style="188" customWidth="1"/>
    <col min="9730" max="9731" width="2.375" style="188" customWidth="1"/>
    <col min="9732" max="9736" width="10" style="188" customWidth="1"/>
    <col min="9737" max="9737" width="10.625" style="188" customWidth="1"/>
    <col min="9738" max="9738" width="7.5" style="188" customWidth="1"/>
    <col min="9739" max="9740" width="10" style="188" customWidth="1"/>
    <col min="9741" max="9741" width="2.5" style="188" customWidth="1"/>
    <col min="9742" max="9984" width="7.75" style="188"/>
    <col min="9985" max="9985" width="3.5" style="188" customWidth="1"/>
    <col min="9986" max="9987" width="2.375" style="188" customWidth="1"/>
    <col min="9988" max="9992" width="10" style="188" customWidth="1"/>
    <col min="9993" max="9993" width="10.625" style="188" customWidth="1"/>
    <col min="9994" max="9994" width="7.5" style="188" customWidth="1"/>
    <col min="9995" max="9996" width="10" style="188" customWidth="1"/>
    <col min="9997" max="9997" width="2.5" style="188" customWidth="1"/>
    <col min="9998" max="10240" width="7.75" style="188"/>
    <col min="10241" max="10241" width="3.5" style="188" customWidth="1"/>
    <col min="10242" max="10243" width="2.375" style="188" customWidth="1"/>
    <col min="10244" max="10248" width="10" style="188" customWidth="1"/>
    <col min="10249" max="10249" width="10.625" style="188" customWidth="1"/>
    <col min="10250" max="10250" width="7.5" style="188" customWidth="1"/>
    <col min="10251" max="10252" width="10" style="188" customWidth="1"/>
    <col min="10253" max="10253" width="2.5" style="188" customWidth="1"/>
    <col min="10254" max="10496" width="7.75" style="188"/>
    <col min="10497" max="10497" width="3.5" style="188" customWidth="1"/>
    <col min="10498" max="10499" width="2.375" style="188" customWidth="1"/>
    <col min="10500" max="10504" width="10" style="188" customWidth="1"/>
    <col min="10505" max="10505" width="10.625" style="188" customWidth="1"/>
    <col min="10506" max="10506" width="7.5" style="188" customWidth="1"/>
    <col min="10507" max="10508" width="10" style="188" customWidth="1"/>
    <col min="10509" max="10509" width="2.5" style="188" customWidth="1"/>
    <col min="10510" max="10752" width="7.75" style="188"/>
    <col min="10753" max="10753" width="3.5" style="188" customWidth="1"/>
    <col min="10754" max="10755" width="2.375" style="188" customWidth="1"/>
    <col min="10756" max="10760" width="10" style="188" customWidth="1"/>
    <col min="10761" max="10761" width="10.625" style="188" customWidth="1"/>
    <col min="10762" max="10762" width="7.5" style="188" customWidth="1"/>
    <col min="10763" max="10764" width="10" style="188" customWidth="1"/>
    <col min="10765" max="10765" width="2.5" style="188" customWidth="1"/>
    <col min="10766" max="11008" width="7.75" style="188"/>
    <col min="11009" max="11009" width="3.5" style="188" customWidth="1"/>
    <col min="11010" max="11011" width="2.375" style="188" customWidth="1"/>
    <col min="11012" max="11016" width="10" style="188" customWidth="1"/>
    <col min="11017" max="11017" width="10.625" style="188" customWidth="1"/>
    <col min="11018" max="11018" width="7.5" style="188" customWidth="1"/>
    <col min="11019" max="11020" width="10" style="188" customWidth="1"/>
    <col min="11021" max="11021" width="2.5" style="188" customWidth="1"/>
    <col min="11022" max="11264" width="7.75" style="188"/>
    <col min="11265" max="11265" width="3.5" style="188" customWidth="1"/>
    <col min="11266" max="11267" width="2.375" style="188" customWidth="1"/>
    <col min="11268" max="11272" width="10" style="188" customWidth="1"/>
    <col min="11273" max="11273" width="10.625" style="188" customWidth="1"/>
    <col min="11274" max="11274" width="7.5" style="188" customWidth="1"/>
    <col min="11275" max="11276" width="10" style="188" customWidth="1"/>
    <col min="11277" max="11277" width="2.5" style="188" customWidth="1"/>
    <col min="11278" max="11520" width="7.75" style="188"/>
    <col min="11521" max="11521" width="3.5" style="188" customWidth="1"/>
    <col min="11522" max="11523" width="2.375" style="188" customWidth="1"/>
    <col min="11524" max="11528" width="10" style="188" customWidth="1"/>
    <col min="11529" max="11529" width="10.625" style="188" customWidth="1"/>
    <col min="11530" max="11530" width="7.5" style="188" customWidth="1"/>
    <col min="11531" max="11532" width="10" style="188" customWidth="1"/>
    <col min="11533" max="11533" width="2.5" style="188" customWidth="1"/>
    <col min="11534" max="11776" width="7.75" style="188"/>
    <col min="11777" max="11777" width="3.5" style="188" customWidth="1"/>
    <col min="11778" max="11779" width="2.375" style="188" customWidth="1"/>
    <col min="11780" max="11784" width="10" style="188" customWidth="1"/>
    <col min="11785" max="11785" width="10.625" style="188" customWidth="1"/>
    <col min="11786" max="11786" width="7.5" style="188" customWidth="1"/>
    <col min="11787" max="11788" width="10" style="188" customWidth="1"/>
    <col min="11789" max="11789" width="2.5" style="188" customWidth="1"/>
    <col min="11790" max="12032" width="7.75" style="188"/>
    <col min="12033" max="12033" width="3.5" style="188" customWidth="1"/>
    <col min="12034" max="12035" width="2.375" style="188" customWidth="1"/>
    <col min="12036" max="12040" width="10" style="188" customWidth="1"/>
    <col min="12041" max="12041" width="10.625" style="188" customWidth="1"/>
    <col min="12042" max="12042" width="7.5" style="188" customWidth="1"/>
    <col min="12043" max="12044" width="10" style="188" customWidth="1"/>
    <col min="12045" max="12045" width="2.5" style="188" customWidth="1"/>
    <col min="12046" max="12288" width="7.75" style="188"/>
    <col min="12289" max="12289" width="3.5" style="188" customWidth="1"/>
    <col min="12290" max="12291" width="2.375" style="188" customWidth="1"/>
    <col min="12292" max="12296" width="10" style="188" customWidth="1"/>
    <col min="12297" max="12297" width="10.625" style="188" customWidth="1"/>
    <col min="12298" max="12298" width="7.5" style="188" customWidth="1"/>
    <col min="12299" max="12300" width="10" style="188" customWidth="1"/>
    <col min="12301" max="12301" width="2.5" style="188" customWidth="1"/>
    <col min="12302" max="12544" width="7.75" style="188"/>
    <col min="12545" max="12545" width="3.5" style="188" customWidth="1"/>
    <col min="12546" max="12547" width="2.375" style="188" customWidth="1"/>
    <col min="12548" max="12552" width="10" style="188" customWidth="1"/>
    <col min="12553" max="12553" width="10.625" style="188" customWidth="1"/>
    <col min="12554" max="12554" width="7.5" style="188" customWidth="1"/>
    <col min="12555" max="12556" width="10" style="188" customWidth="1"/>
    <col min="12557" max="12557" width="2.5" style="188" customWidth="1"/>
    <col min="12558" max="12800" width="7.75" style="188"/>
    <col min="12801" max="12801" width="3.5" style="188" customWidth="1"/>
    <col min="12802" max="12803" width="2.375" style="188" customWidth="1"/>
    <col min="12804" max="12808" width="10" style="188" customWidth="1"/>
    <col min="12809" max="12809" width="10.625" style="188" customWidth="1"/>
    <col min="12810" max="12810" width="7.5" style="188" customWidth="1"/>
    <col min="12811" max="12812" width="10" style="188" customWidth="1"/>
    <col min="12813" max="12813" width="2.5" style="188" customWidth="1"/>
    <col min="12814" max="13056" width="7.75" style="188"/>
    <col min="13057" max="13057" width="3.5" style="188" customWidth="1"/>
    <col min="13058" max="13059" width="2.375" style="188" customWidth="1"/>
    <col min="13060" max="13064" width="10" style="188" customWidth="1"/>
    <col min="13065" max="13065" width="10.625" style="188" customWidth="1"/>
    <col min="13066" max="13066" width="7.5" style="188" customWidth="1"/>
    <col min="13067" max="13068" width="10" style="188" customWidth="1"/>
    <col min="13069" max="13069" width="2.5" style="188" customWidth="1"/>
    <col min="13070" max="13312" width="7.75" style="188"/>
    <col min="13313" max="13313" width="3.5" style="188" customWidth="1"/>
    <col min="13314" max="13315" width="2.375" style="188" customWidth="1"/>
    <col min="13316" max="13320" width="10" style="188" customWidth="1"/>
    <col min="13321" max="13321" width="10.625" style="188" customWidth="1"/>
    <col min="13322" max="13322" width="7.5" style="188" customWidth="1"/>
    <col min="13323" max="13324" width="10" style="188" customWidth="1"/>
    <col min="13325" max="13325" width="2.5" style="188" customWidth="1"/>
    <col min="13326" max="13568" width="7.75" style="188"/>
    <col min="13569" max="13569" width="3.5" style="188" customWidth="1"/>
    <col min="13570" max="13571" width="2.375" style="188" customWidth="1"/>
    <col min="13572" max="13576" width="10" style="188" customWidth="1"/>
    <col min="13577" max="13577" width="10.625" style="188" customWidth="1"/>
    <col min="13578" max="13578" width="7.5" style="188" customWidth="1"/>
    <col min="13579" max="13580" width="10" style="188" customWidth="1"/>
    <col min="13581" max="13581" width="2.5" style="188" customWidth="1"/>
    <col min="13582" max="13824" width="7.75" style="188"/>
    <col min="13825" max="13825" width="3.5" style="188" customWidth="1"/>
    <col min="13826" max="13827" width="2.375" style="188" customWidth="1"/>
    <col min="13828" max="13832" width="10" style="188" customWidth="1"/>
    <col min="13833" max="13833" width="10.625" style="188" customWidth="1"/>
    <col min="13834" max="13834" width="7.5" style="188" customWidth="1"/>
    <col min="13835" max="13836" width="10" style="188" customWidth="1"/>
    <col min="13837" max="13837" width="2.5" style="188" customWidth="1"/>
    <col min="13838" max="14080" width="7.75" style="188"/>
    <col min="14081" max="14081" width="3.5" style="188" customWidth="1"/>
    <col min="14082" max="14083" width="2.375" style="188" customWidth="1"/>
    <col min="14084" max="14088" width="10" style="188" customWidth="1"/>
    <col min="14089" max="14089" width="10.625" style="188" customWidth="1"/>
    <col min="14090" max="14090" width="7.5" style="188" customWidth="1"/>
    <col min="14091" max="14092" width="10" style="188" customWidth="1"/>
    <col min="14093" max="14093" width="2.5" style="188" customWidth="1"/>
    <col min="14094" max="14336" width="7.75" style="188"/>
    <col min="14337" max="14337" width="3.5" style="188" customWidth="1"/>
    <col min="14338" max="14339" width="2.375" style="188" customWidth="1"/>
    <col min="14340" max="14344" width="10" style="188" customWidth="1"/>
    <col min="14345" max="14345" width="10.625" style="188" customWidth="1"/>
    <col min="14346" max="14346" width="7.5" style="188" customWidth="1"/>
    <col min="14347" max="14348" width="10" style="188" customWidth="1"/>
    <col min="14349" max="14349" width="2.5" style="188" customWidth="1"/>
    <col min="14350" max="14592" width="7.75" style="188"/>
    <col min="14593" max="14593" width="3.5" style="188" customWidth="1"/>
    <col min="14594" max="14595" width="2.375" style="188" customWidth="1"/>
    <col min="14596" max="14600" width="10" style="188" customWidth="1"/>
    <col min="14601" max="14601" width="10.625" style="188" customWidth="1"/>
    <col min="14602" max="14602" width="7.5" style="188" customWidth="1"/>
    <col min="14603" max="14604" width="10" style="188" customWidth="1"/>
    <col min="14605" max="14605" width="2.5" style="188" customWidth="1"/>
    <col min="14606" max="14848" width="7.75" style="188"/>
    <col min="14849" max="14849" width="3.5" style="188" customWidth="1"/>
    <col min="14850" max="14851" width="2.375" style="188" customWidth="1"/>
    <col min="14852" max="14856" width="10" style="188" customWidth="1"/>
    <col min="14857" max="14857" width="10.625" style="188" customWidth="1"/>
    <col min="14858" max="14858" width="7.5" style="188" customWidth="1"/>
    <col min="14859" max="14860" width="10" style="188" customWidth="1"/>
    <col min="14861" max="14861" width="2.5" style="188" customWidth="1"/>
    <col min="14862" max="15104" width="7.75" style="188"/>
    <col min="15105" max="15105" width="3.5" style="188" customWidth="1"/>
    <col min="15106" max="15107" width="2.375" style="188" customWidth="1"/>
    <col min="15108" max="15112" width="10" style="188" customWidth="1"/>
    <col min="15113" max="15113" width="10.625" style="188" customWidth="1"/>
    <col min="15114" max="15114" width="7.5" style="188" customWidth="1"/>
    <col min="15115" max="15116" width="10" style="188" customWidth="1"/>
    <col min="15117" max="15117" width="2.5" style="188" customWidth="1"/>
    <col min="15118" max="15360" width="7.75" style="188"/>
    <col min="15361" max="15361" width="3.5" style="188" customWidth="1"/>
    <col min="15362" max="15363" width="2.375" style="188" customWidth="1"/>
    <col min="15364" max="15368" width="10" style="188" customWidth="1"/>
    <col min="15369" max="15369" width="10.625" style="188" customWidth="1"/>
    <col min="15370" max="15370" width="7.5" style="188" customWidth="1"/>
    <col min="15371" max="15372" width="10" style="188" customWidth="1"/>
    <col min="15373" max="15373" width="2.5" style="188" customWidth="1"/>
    <col min="15374" max="15616" width="7.75" style="188"/>
    <col min="15617" max="15617" width="3.5" style="188" customWidth="1"/>
    <col min="15618" max="15619" width="2.375" style="188" customWidth="1"/>
    <col min="15620" max="15624" width="10" style="188" customWidth="1"/>
    <col min="15625" max="15625" width="10.625" style="188" customWidth="1"/>
    <col min="15626" max="15626" width="7.5" style="188" customWidth="1"/>
    <col min="15627" max="15628" width="10" style="188" customWidth="1"/>
    <col min="15629" max="15629" width="2.5" style="188" customWidth="1"/>
    <col min="15630" max="15872" width="7.75" style="188"/>
    <col min="15873" max="15873" width="3.5" style="188" customWidth="1"/>
    <col min="15874" max="15875" width="2.375" style="188" customWidth="1"/>
    <col min="15876" max="15880" width="10" style="188" customWidth="1"/>
    <col min="15881" max="15881" width="10.625" style="188" customWidth="1"/>
    <col min="15882" max="15882" width="7.5" style="188" customWidth="1"/>
    <col min="15883" max="15884" width="10" style="188" customWidth="1"/>
    <col min="15885" max="15885" width="2.5" style="188" customWidth="1"/>
    <col min="15886" max="16128" width="7.75" style="188"/>
    <col min="16129" max="16129" width="3.5" style="188" customWidth="1"/>
    <col min="16130" max="16131" width="2.375" style="188" customWidth="1"/>
    <col min="16132" max="16136" width="10" style="188" customWidth="1"/>
    <col min="16137" max="16137" width="10.625" style="188" customWidth="1"/>
    <col min="16138" max="16138" width="7.5" style="188" customWidth="1"/>
    <col min="16139" max="16140" width="10" style="188" customWidth="1"/>
    <col min="16141" max="16141" width="2.5" style="188" customWidth="1"/>
    <col min="16142" max="16384" width="7.75" style="188"/>
  </cols>
  <sheetData>
    <row r="1" spans="1:27" s="185" customFormat="1" ht="16.5" customHeight="1">
      <c r="N1" s="161" t="s">
        <v>365</v>
      </c>
    </row>
    <row r="2" spans="1:27" s="181" customFormat="1" ht="19.5" customHeight="1">
      <c r="A2" s="162" t="s">
        <v>366</v>
      </c>
      <c r="B2" s="161"/>
      <c r="C2" s="161"/>
      <c r="D2" s="161"/>
      <c r="E2" s="161"/>
      <c r="F2" s="161"/>
      <c r="G2" s="161"/>
      <c r="H2" s="161"/>
      <c r="I2" s="161"/>
      <c r="J2" s="161"/>
      <c r="K2" s="163" t="str">
        <f>'SP8-1'!L2</f>
        <v>Spreadsheet May 2025</v>
      </c>
      <c r="L2" s="161"/>
      <c r="M2" s="161"/>
      <c r="N2" s="164" t="s">
        <v>367</v>
      </c>
      <c r="O2" s="161"/>
      <c r="P2" s="161"/>
      <c r="Q2" s="161"/>
      <c r="R2" s="161"/>
      <c r="S2" s="161"/>
      <c r="T2" s="161"/>
      <c r="U2" s="161"/>
      <c r="V2" s="161"/>
      <c r="W2" s="161"/>
      <c r="X2" s="161"/>
      <c r="Y2" s="161"/>
      <c r="Z2" s="161"/>
      <c r="AA2" s="161"/>
    </row>
    <row r="3" spans="1:27" s="185" customFormat="1" ht="11.25" customHeight="1">
      <c r="A3" s="165" t="s">
        <v>448</v>
      </c>
      <c r="B3" s="161"/>
      <c r="C3" s="161"/>
      <c r="D3" s="161"/>
      <c r="E3" s="161"/>
      <c r="F3" s="161"/>
      <c r="G3" s="161"/>
      <c r="H3" s="161"/>
      <c r="I3" s="161"/>
      <c r="J3" s="161"/>
      <c r="K3" s="161"/>
      <c r="L3" s="161"/>
      <c r="M3" s="161"/>
      <c r="N3" s="161"/>
      <c r="O3" s="161"/>
      <c r="P3" s="161"/>
      <c r="Q3" s="161"/>
      <c r="R3" s="161"/>
      <c r="S3" s="161"/>
      <c r="T3" s="161"/>
      <c r="U3" s="161"/>
      <c r="V3" s="161"/>
      <c r="W3" s="161"/>
      <c r="X3" s="161"/>
      <c r="Y3" s="161"/>
      <c r="Z3" s="161"/>
      <c r="AA3" s="161"/>
    </row>
    <row r="4" spans="1:27" s="181" customFormat="1" ht="32.25" customHeight="1">
      <c r="A4" s="162"/>
      <c r="B4" s="482" t="s">
        <v>449</v>
      </c>
      <c r="C4" s="482"/>
      <c r="D4" s="482"/>
      <c r="E4" s="482"/>
      <c r="F4" s="482"/>
      <c r="G4" s="482"/>
      <c r="H4" s="482"/>
      <c r="I4" s="482"/>
      <c r="J4" s="482"/>
      <c r="K4" s="482"/>
      <c r="L4" s="482"/>
      <c r="M4" s="482"/>
      <c r="N4" s="161"/>
      <c r="O4" s="161"/>
      <c r="P4" s="161"/>
      <c r="Q4" s="161"/>
      <c r="R4" s="161"/>
      <c r="S4" s="161"/>
      <c r="T4" s="161"/>
      <c r="U4" s="161"/>
      <c r="V4" s="161"/>
      <c r="W4" s="161"/>
      <c r="X4" s="161"/>
      <c r="Y4" s="161"/>
      <c r="Z4" s="161"/>
      <c r="AA4" s="161"/>
    </row>
    <row r="5" spans="1:27" s="185" customFormat="1" ht="15.95" customHeight="1">
      <c r="A5" s="160"/>
      <c r="B5" s="161"/>
      <c r="C5" s="161"/>
      <c r="D5" s="161"/>
      <c r="E5" s="161"/>
      <c r="F5" s="161"/>
      <c r="G5" s="161"/>
      <c r="H5" s="161"/>
      <c r="I5" s="161"/>
      <c r="J5" s="161"/>
      <c r="K5" s="161"/>
      <c r="L5" s="161"/>
      <c r="M5" s="161"/>
      <c r="N5" s="161"/>
      <c r="O5" s="161"/>
      <c r="P5" s="161"/>
      <c r="Q5" s="161"/>
      <c r="R5" s="161"/>
      <c r="S5" s="161"/>
      <c r="T5" s="161"/>
      <c r="U5" s="161"/>
      <c r="V5" s="161"/>
      <c r="W5" s="161"/>
      <c r="X5" s="161"/>
      <c r="Y5" s="161"/>
      <c r="Z5" s="161"/>
      <c r="AA5" s="161"/>
    </row>
    <row r="6" spans="1:27" s="161" customFormat="1" ht="3.75" customHeight="1">
      <c r="A6" s="262"/>
      <c r="B6" s="264"/>
      <c r="C6" s="264"/>
      <c r="D6" s="264"/>
      <c r="E6" s="264"/>
      <c r="F6" s="264"/>
      <c r="G6" s="264"/>
      <c r="H6" s="264"/>
      <c r="I6" s="264"/>
      <c r="J6" s="264"/>
      <c r="K6" s="264"/>
      <c r="L6" s="264"/>
      <c r="M6" s="264"/>
    </row>
    <row r="7" spans="1:27" s="189" customFormat="1" ht="12.75" customHeight="1">
      <c r="A7" s="272">
        <v>1</v>
      </c>
      <c r="B7" s="513" t="s">
        <v>450</v>
      </c>
      <c r="C7" s="513"/>
      <c r="D7" s="513"/>
      <c r="E7" s="513"/>
      <c r="F7" s="513"/>
      <c r="G7" s="513"/>
      <c r="H7" s="513"/>
      <c r="I7" s="513"/>
      <c r="J7" s="273"/>
      <c r="K7" s="514"/>
      <c r="L7" s="514"/>
      <c r="M7" s="264"/>
      <c r="N7" s="161"/>
      <c r="O7" s="161"/>
      <c r="P7" s="161"/>
      <c r="Q7" s="161"/>
      <c r="R7" s="161"/>
      <c r="S7" s="161"/>
      <c r="T7" s="161"/>
      <c r="U7" s="161"/>
      <c r="V7" s="161"/>
      <c r="W7" s="161"/>
      <c r="X7" s="161"/>
      <c r="Y7" s="161"/>
      <c r="Z7" s="161"/>
      <c r="AA7" s="161"/>
    </row>
    <row r="8" spans="1:27" s="189" customFormat="1" ht="12.75" customHeight="1">
      <c r="A8" s="272">
        <v>2</v>
      </c>
      <c r="B8" s="513" t="s">
        <v>451</v>
      </c>
      <c r="C8" s="513"/>
      <c r="D8" s="513"/>
      <c r="E8" s="513"/>
      <c r="F8" s="513"/>
      <c r="G8" s="513"/>
      <c r="H8" s="513"/>
      <c r="I8" s="513"/>
      <c r="J8" s="273"/>
      <c r="K8" s="515"/>
      <c r="L8" s="515"/>
      <c r="M8" s="264"/>
      <c r="N8" s="161"/>
      <c r="O8" s="161"/>
      <c r="P8" s="161"/>
      <c r="Q8" s="161"/>
      <c r="R8" s="161"/>
      <c r="S8" s="161"/>
      <c r="T8" s="161"/>
      <c r="U8" s="161"/>
      <c r="V8" s="161"/>
      <c r="W8" s="161"/>
      <c r="X8" s="161"/>
      <c r="Y8" s="161"/>
      <c r="Z8" s="161"/>
      <c r="AA8" s="161"/>
    </row>
    <row r="9" spans="1:27" s="189" customFormat="1" ht="12.75" customHeight="1">
      <c r="A9" s="272">
        <v>3</v>
      </c>
      <c r="B9" s="513" t="s">
        <v>452</v>
      </c>
      <c r="C9" s="513"/>
      <c r="D9" s="513"/>
      <c r="E9" s="513"/>
      <c r="F9" s="513"/>
      <c r="G9" s="513"/>
      <c r="H9" s="513"/>
      <c r="I9" s="513"/>
      <c r="J9" s="273"/>
      <c r="K9" s="516"/>
      <c r="L9" s="516"/>
      <c r="M9" s="264"/>
      <c r="N9" s="161"/>
      <c r="O9" s="161"/>
      <c r="P9" s="161"/>
      <c r="Q9" s="161"/>
      <c r="R9" s="161"/>
      <c r="S9" s="161"/>
      <c r="T9" s="161"/>
      <c r="U9" s="161"/>
      <c r="V9" s="161"/>
      <c r="W9" s="161"/>
      <c r="X9" s="161"/>
      <c r="Y9" s="161"/>
      <c r="Z9" s="161"/>
      <c r="AA9" s="161"/>
    </row>
    <row r="10" spans="1:27" s="189" customFormat="1" ht="12.75" customHeight="1">
      <c r="A10" s="272">
        <v>4</v>
      </c>
      <c r="B10" s="513" t="s">
        <v>453</v>
      </c>
      <c r="C10" s="513"/>
      <c r="D10" s="513"/>
      <c r="E10" s="513"/>
      <c r="F10" s="513"/>
      <c r="G10" s="513"/>
      <c r="H10" s="513"/>
      <c r="I10" s="513"/>
      <c r="J10" s="273"/>
      <c r="K10" s="516"/>
      <c r="L10" s="516"/>
      <c r="M10" s="264"/>
      <c r="N10" s="161"/>
      <c r="O10" s="161"/>
      <c r="P10" s="161"/>
      <c r="Q10" s="161"/>
      <c r="R10" s="161"/>
      <c r="S10" s="161"/>
      <c r="T10" s="161"/>
      <c r="U10" s="161"/>
      <c r="V10" s="161"/>
      <c r="W10" s="161"/>
      <c r="X10" s="161"/>
      <c r="Y10" s="161"/>
      <c r="Z10" s="161"/>
      <c r="AA10" s="161"/>
    </row>
    <row r="11" spans="1:27" s="189" customFormat="1" ht="12.75" customHeight="1">
      <c r="A11" s="272">
        <v>5</v>
      </c>
      <c r="B11" s="513" t="s">
        <v>454</v>
      </c>
      <c r="C11" s="513"/>
      <c r="D11" s="513"/>
      <c r="E11" s="513"/>
      <c r="F11" s="513"/>
      <c r="G11" s="513"/>
      <c r="H11" s="513"/>
      <c r="I11" s="513"/>
      <c r="J11" s="273"/>
      <c r="K11" s="517"/>
      <c r="L11" s="517"/>
      <c r="M11" s="264"/>
      <c r="N11" s="161"/>
      <c r="O11" s="161"/>
      <c r="P11" s="161"/>
      <c r="Q11" s="161"/>
      <c r="R11" s="161"/>
      <c r="S11" s="161"/>
      <c r="T11" s="161"/>
      <c r="U11" s="161"/>
      <c r="V11" s="161"/>
      <c r="W11" s="161"/>
      <c r="X11" s="161"/>
      <c r="Y11" s="161"/>
      <c r="Z11" s="161"/>
      <c r="AA11" s="161"/>
    </row>
    <row r="12" spans="1:27" s="189" customFormat="1" ht="12.75" customHeight="1">
      <c r="A12" s="272">
        <v>6</v>
      </c>
      <c r="B12" s="513" t="s">
        <v>455</v>
      </c>
      <c r="C12" s="513"/>
      <c r="D12" s="513"/>
      <c r="E12" s="513"/>
      <c r="F12" s="513"/>
      <c r="G12" s="513"/>
      <c r="H12" s="513"/>
      <c r="I12" s="513"/>
      <c r="J12" s="273"/>
      <c r="K12" s="515"/>
      <c r="L12" s="515"/>
      <c r="M12" s="264"/>
      <c r="N12" s="161"/>
      <c r="O12" s="161"/>
      <c r="P12" s="161"/>
      <c r="Q12" s="161"/>
      <c r="R12" s="161"/>
      <c r="S12" s="161"/>
      <c r="T12" s="161"/>
      <c r="U12" s="161"/>
      <c r="V12" s="161"/>
      <c r="W12" s="161"/>
      <c r="X12" s="161"/>
      <c r="Y12" s="161"/>
      <c r="Z12" s="161"/>
      <c r="AA12" s="161"/>
    </row>
    <row r="13" spans="1:27" s="189" customFormat="1" ht="12.75" customHeight="1">
      <c r="A13" s="272">
        <v>7</v>
      </c>
      <c r="B13" s="513" t="s">
        <v>456</v>
      </c>
      <c r="C13" s="513"/>
      <c r="D13" s="513"/>
      <c r="E13" s="513"/>
      <c r="F13" s="513"/>
      <c r="G13" s="513"/>
      <c r="H13" s="513"/>
      <c r="I13" s="513"/>
      <c r="J13" s="273"/>
      <c r="K13" s="516"/>
      <c r="L13" s="516"/>
      <c r="M13" s="264"/>
      <c r="N13" s="161"/>
      <c r="O13" s="161"/>
      <c r="P13" s="161"/>
      <c r="Q13" s="161"/>
      <c r="R13" s="161"/>
      <c r="S13" s="161"/>
      <c r="T13" s="161"/>
      <c r="U13" s="161"/>
      <c r="V13" s="161"/>
      <c r="W13" s="161"/>
      <c r="X13" s="161"/>
      <c r="Y13" s="161"/>
      <c r="Z13" s="161"/>
      <c r="AA13" s="161"/>
    </row>
    <row r="14" spans="1:27" s="189" customFormat="1" ht="12.75" customHeight="1">
      <c r="A14" s="272">
        <v>8</v>
      </c>
      <c r="B14" s="513" t="s">
        <v>457</v>
      </c>
      <c r="C14" s="513"/>
      <c r="D14" s="513"/>
      <c r="E14" s="513"/>
      <c r="F14" s="513"/>
      <c r="G14" s="513"/>
      <c r="H14" s="513"/>
      <c r="I14" s="513"/>
      <c r="J14" s="273"/>
      <c r="K14" s="516"/>
      <c r="L14" s="516"/>
      <c r="M14" s="264"/>
      <c r="N14" s="161"/>
      <c r="O14" s="161"/>
      <c r="P14" s="161"/>
      <c r="Q14" s="161"/>
      <c r="R14" s="161"/>
      <c r="S14" s="161"/>
      <c r="T14" s="161"/>
      <c r="U14" s="161"/>
      <c r="V14" s="161"/>
      <c r="W14" s="161"/>
      <c r="X14" s="161"/>
      <c r="Y14" s="161"/>
      <c r="Z14" s="161"/>
      <c r="AA14" s="161"/>
    </row>
    <row r="15" spans="1:27" s="189" customFormat="1" ht="12.75" customHeight="1">
      <c r="A15" s="272">
        <v>9</v>
      </c>
      <c r="B15" s="513" t="s">
        <v>458</v>
      </c>
      <c r="C15" s="513"/>
      <c r="D15" s="513"/>
      <c r="E15" s="513"/>
      <c r="F15" s="513"/>
      <c r="G15" s="513"/>
      <c r="H15" s="513"/>
      <c r="I15" s="513"/>
      <c r="J15" s="273"/>
      <c r="K15" s="517"/>
      <c r="L15" s="517"/>
      <c r="M15" s="264"/>
      <c r="N15" s="161"/>
      <c r="O15" s="161"/>
      <c r="P15" s="161"/>
      <c r="Q15" s="161"/>
      <c r="R15" s="161"/>
      <c r="S15" s="161"/>
      <c r="T15" s="161"/>
      <c r="U15" s="161"/>
      <c r="V15" s="161"/>
      <c r="W15" s="161"/>
      <c r="X15" s="161"/>
      <c r="Y15" s="161"/>
      <c r="Z15" s="161"/>
      <c r="AA15" s="161"/>
    </row>
    <row r="16" spans="1:27" s="189" customFormat="1" ht="3" customHeight="1">
      <c r="A16" s="274"/>
      <c r="B16" s="273"/>
      <c r="C16" s="273"/>
      <c r="D16" s="273"/>
      <c r="E16" s="273"/>
      <c r="F16" s="273"/>
      <c r="G16" s="273"/>
      <c r="H16" s="273"/>
      <c r="I16" s="273"/>
      <c r="J16" s="273"/>
      <c r="K16" s="273"/>
      <c r="L16" s="273"/>
      <c r="M16" s="264"/>
      <c r="N16" s="161"/>
      <c r="O16" s="161"/>
      <c r="P16" s="161"/>
      <c r="Q16" s="161"/>
      <c r="R16" s="161"/>
      <c r="S16" s="161"/>
      <c r="T16" s="161"/>
      <c r="U16" s="161"/>
      <c r="V16" s="172"/>
      <c r="W16" s="161"/>
      <c r="X16" s="161"/>
      <c r="Y16" s="161"/>
      <c r="Z16" s="161"/>
      <c r="AA16" s="161"/>
    </row>
    <row r="17" spans="1:27" s="189" customFormat="1" ht="53.25" customHeight="1">
      <c r="A17" s="274"/>
      <c r="B17" s="519" t="s">
        <v>459</v>
      </c>
      <c r="C17" s="519"/>
      <c r="D17" s="265" t="s">
        <v>460</v>
      </c>
      <c r="E17" s="265" t="s">
        <v>461</v>
      </c>
      <c r="F17" s="265" t="s">
        <v>462</v>
      </c>
      <c r="G17" s="265" t="s">
        <v>463</v>
      </c>
      <c r="H17" s="265" t="s">
        <v>464</v>
      </c>
      <c r="I17" s="265" t="s">
        <v>465</v>
      </c>
      <c r="J17" s="265" t="s">
        <v>466</v>
      </c>
      <c r="K17" s="265" t="s">
        <v>467</v>
      </c>
      <c r="L17" s="265" t="s">
        <v>468</v>
      </c>
      <c r="M17" s="271"/>
      <c r="N17" s="190"/>
      <c r="O17" s="190"/>
      <c r="P17" s="190"/>
      <c r="Q17" s="190"/>
      <c r="R17" s="190"/>
      <c r="S17" s="161"/>
      <c r="T17" s="161"/>
      <c r="U17" s="161"/>
      <c r="V17" s="161"/>
      <c r="W17" s="161"/>
      <c r="X17" s="161"/>
      <c r="Y17" s="161"/>
      <c r="Z17" s="161"/>
      <c r="AA17" s="161"/>
    </row>
    <row r="18" spans="1:27" s="189" customFormat="1" ht="12.75" customHeight="1">
      <c r="A18" s="274"/>
      <c r="B18" s="518">
        <v>1</v>
      </c>
      <c r="C18" s="518"/>
      <c r="D18" s="275"/>
      <c r="E18" s="275"/>
      <c r="F18" s="275"/>
      <c r="G18" s="269">
        <f>IF(B18="n/a",,(((K$12*K$13*K$14)-(K$8*K$9*K$10))*((1+K$15-K$11)^(B18-1))+F18))</f>
        <v>0</v>
      </c>
      <c r="H18" s="275"/>
      <c r="I18" s="269">
        <f>(G18+H18)-(D18+E18)</f>
        <v>0</v>
      </c>
      <c r="J18" s="268">
        <f>IF(B18="n/a",,(1/(1+$K$7)))</f>
        <v>1</v>
      </c>
      <c r="K18" s="269">
        <f>I18*J18</f>
        <v>0</v>
      </c>
      <c r="L18" s="269">
        <f>H18*J18</f>
        <v>0</v>
      </c>
      <c r="M18" s="264"/>
      <c r="N18" s="161"/>
      <c r="O18" s="161"/>
      <c r="P18" s="161"/>
      <c r="Q18" s="191"/>
      <c r="R18" s="161"/>
      <c r="S18" s="161"/>
      <c r="T18" s="161"/>
      <c r="U18" s="161"/>
      <c r="V18" s="161"/>
      <c r="W18" s="161"/>
      <c r="X18" s="161"/>
      <c r="Y18" s="161"/>
      <c r="Z18" s="161"/>
      <c r="AA18" s="161"/>
    </row>
    <row r="19" spans="1:27" s="189" customFormat="1" ht="12.75" customHeight="1">
      <c r="A19" s="274"/>
      <c r="B19" s="518" t="str">
        <f>IF(B18&lt;&gt;"n/a",IF(B18&lt;'SP8-1'!$I$21,(B18+1),"n/a"),"n/a")</f>
        <v>n/a</v>
      </c>
      <c r="C19" s="518"/>
      <c r="D19" s="275"/>
      <c r="E19" s="275"/>
      <c r="F19" s="275"/>
      <c r="G19" s="269">
        <f>IF(B19="n/a",,(((K$12*K$13*K$14)-(K$8*K$9*K$10))*((1+K$15-K$11)^(B19-1))+F19))</f>
        <v>0</v>
      </c>
      <c r="H19" s="275"/>
      <c r="I19" s="269">
        <f t="shared" ref="I19:I57" si="0">(G19+H19)-(D19+E19)</f>
        <v>0</v>
      </c>
      <c r="J19" s="268">
        <f>IF(B19="n/a",,(1/(1+$K$7)^B19))</f>
        <v>0</v>
      </c>
      <c r="K19" s="269">
        <f t="shared" ref="K19:K57" si="1">I19*J19</f>
        <v>0</v>
      </c>
      <c r="L19" s="269">
        <f t="shared" ref="L19:L57" si="2">H19*J19</f>
        <v>0</v>
      </c>
      <c r="M19" s="264"/>
      <c r="N19" s="161"/>
      <c r="O19" s="161"/>
      <c r="P19" s="161"/>
      <c r="Q19" s="191"/>
      <c r="R19" s="161"/>
      <c r="S19" s="161"/>
      <c r="T19" s="161"/>
      <c r="U19" s="161"/>
      <c r="V19" s="161"/>
      <c r="W19" s="161"/>
      <c r="X19" s="161"/>
      <c r="Y19" s="161"/>
      <c r="Z19" s="161"/>
      <c r="AA19" s="161"/>
    </row>
    <row r="20" spans="1:27" s="189" customFormat="1" ht="12.75" customHeight="1">
      <c r="A20" s="274"/>
      <c r="B20" s="518" t="str">
        <f>IF(B19&lt;&gt;"n/a",IF(B19&lt;'SP8-1'!$I$21,(B19+1),"n/a"),"n/a")</f>
        <v>n/a</v>
      </c>
      <c r="C20" s="518"/>
      <c r="D20" s="275"/>
      <c r="E20" s="275"/>
      <c r="F20" s="275"/>
      <c r="G20" s="269">
        <f t="shared" ref="G20:G57" si="3">IF(B20="n/a",,(((K$12*K$13*K$14)-(K$8*K$9*K$10))*((1+K$15-K$11)^(B20-1))+F20))</f>
        <v>0</v>
      </c>
      <c r="H20" s="275"/>
      <c r="I20" s="269">
        <f t="shared" si="0"/>
        <v>0</v>
      </c>
      <c r="J20" s="268">
        <f t="shared" ref="J20:J57" si="4">IF(B20="n/a",,(1/(1+$K$7)^B20))</f>
        <v>0</v>
      </c>
      <c r="K20" s="269">
        <f t="shared" si="1"/>
        <v>0</v>
      </c>
      <c r="L20" s="269">
        <f t="shared" si="2"/>
        <v>0</v>
      </c>
      <c r="M20" s="264"/>
      <c r="N20" s="161"/>
      <c r="O20" s="161"/>
      <c r="P20" s="161"/>
      <c r="Q20" s="191"/>
      <c r="R20" s="161"/>
      <c r="S20" s="161"/>
      <c r="T20" s="161"/>
      <c r="U20" s="161"/>
      <c r="V20" s="161"/>
      <c r="W20" s="161"/>
      <c r="X20" s="161"/>
      <c r="Y20" s="161"/>
      <c r="Z20" s="161"/>
      <c r="AA20" s="161"/>
    </row>
    <row r="21" spans="1:27" s="189" customFormat="1" ht="12.75" customHeight="1">
      <c r="A21" s="274"/>
      <c r="B21" s="518" t="str">
        <f>IF(B20&lt;&gt;"n/a",IF(B20&lt;'SP8-1'!$I$21,(B20+1),"n/a"),"n/a")</f>
        <v>n/a</v>
      </c>
      <c r="C21" s="518"/>
      <c r="D21" s="275"/>
      <c r="E21" s="275"/>
      <c r="F21" s="275"/>
      <c r="G21" s="269">
        <f t="shared" si="3"/>
        <v>0</v>
      </c>
      <c r="H21" s="275"/>
      <c r="I21" s="269">
        <f t="shared" si="0"/>
        <v>0</v>
      </c>
      <c r="J21" s="268">
        <f t="shared" si="4"/>
        <v>0</v>
      </c>
      <c r="K21" s="269">
        <f t="shared" si="1"/>
        <v>0</v>
      </c>
      <c r="L21" s="269">
        <f t="shared" si="2"/>
        <v>0</v>
      </c>
      <c r="M21" s="264"/>
      <c r="N21" s="161"/>
      <c r="O21" s="161"/>
      <c r="P21" s="161"/>
      <c r="Q21" s="191"/>
      <c r="R21" s="161"/>
      <c r="S21" s="161"/>
      <c r="T21" s="161"/>
      <c r="U21" s="161"/>
      <c r="V21" s="161"/>
      <c r="W21" s="161"/>
      <c r="X21" s="161"/>
      <c r="Y21" s="161"/>
      <c r="Z21" s="161"/>
      <c r="AA21" s="161"/>
    </row>
    <row r="22" spans="1:27" s="189" customFormat="1" ht="12.75" customHeight="1">
      <c r="A22" s="274"/>
      <c r="B22" s="518" t="str">
        <f>IF(B21&lt;&gt;"n/a",IF(B21&lt;'SP8-1'!$I$21,(B21+1),"n/a"),"n/a")</f>
        <v>n/a</v>
      </c>
      <c r="C22" s="518"/>
      <c r="D22" s="275"/>
      <c r="E22" s="275"/>
      <c r="F22" s="275"/>
      <c r="G22" s="269">
        <f t="shared" si="3"/>
        <v>0</v>
      </c>
      <c r="H22" s="275"/>
      <c r="I22" s="269">
        <f t="shared" si="0"/>
        <v>0</v>
      </c>
      <c r="J22" s="268">
        <f t="shared" si="4"/>
        <v>0</v>
      </c>
      <c r="K22" s="269">
        <f t="shared" si="1"/>
        <v>0</v>
      </c>
      <c r="L22" s="269">
        <f t="shared" si="2"/>
        <v>0</v>
      </c>
      <c r="M22" s="264"/>
      <c r="N22" s="161"/>
      <c r="O22" s="161"/>
      <c r="P22" s="161"/>
      <c r="Q22" s="191"/>
      <c r="R22" s="161"/>
      <c r="S22" s="161"/>
      <c r="T22" s="161"/>
      <c r="U22" s="161"/>
      <c r="V22" s="161"/>
      <c r="W22" s="161"/>
      <c r="X22" s="161"/>
      <c r="Y22" s="161"/>
      <c r="Z22" s="161"/>
      <c r="AA22" s="161"/>
    </row>
    <row r="23" spans="1:27" s="189" customFormat="1" ht="12.75" customHeight="1">
      <c r="A23" s="274"/>
      <c r="B23" s="518" t="str">
        <f>IF(B22&lt;&gt;"n/a",IF(B22&lt;'SP8-1'!$I$21,(B22+1),"n/a"),"n/a")</f>
        <v>n/a</v>
      </c>
      <c r="C23" s="518"/>
      <c r="D23" s="275"/>
      <c r="E23" s="275"/>
      <c r="F23" s="275"/>
      <c r="G23" s="269">
        <f t="shared" si="3"/>
        <v>0</v>
      </c>
      <c r="H23" s="275"/>
      <c r="I23" s="269">
        <f t="shared" si="0"/>
        <v>0</v>
      </c>
      <c r="J23" s="268">
        <f t="shared" si="4"/>
        <v>0</v>
      </c>
      <c r="K23" s="269">
        <f t="shared" si="1"/>
        <v>0</v>
      </c>
      <c r="L23" s="269">
        <f t="shared" si="2"/>
        <v>0</v>
      </c>
      <c r="M23" s="264"/>
      <c r="N23" s="161"/>
      <c r="O23" s="161"/>
      <c r="P23" s="161"/>
      <c r="Q23" s="191"/>
      <c r="R23" s="161"/>
      <c r="S23" s="161"/>
      <c r="T23" s="161"/>
      <c r="U23" s="161"/>
      <c r="V23" s="161"/>
      <c r="W23" s="161"/>
      <c r="X23" s="161"/>
      <c r="Y23" s="161"/>
      <c r="Z23" s="161"/>
      <c r="AA23" s="161"/>
    </row>
    <row r="24" spans="1:27" s="189" customFormat="1" ht="12.75" customHeight="1">
      <c r="A24" s="274"/>
      <c r="B24" s="518" t="str">
        <f>IF(B23&lt;&gt;"n/a",IF(B23&lt;'SP8-1'!$I$21,(B23+1),"n/a"),"n/a")</f>
        <v>n/a</v>
      </c>
      <c r="C24" s="518"/>
      <c r="D24" s="275"/>
      <c r="E24" s="275"/>
      <c r="F24" s="275"/>
      <c r="G24" s="269">
        <f t="shared" si="3"/>
        <v>0</v>
      </c>
      <c r="H24" s="275"/>
      <c r="I24" s="269">
        <f t="shared" si="0"/>
        <v>0</v>
      </c>
      <c r="J24" s="268">
        <f t="shared" si="4"/>
        <v>0</v>
      </c>
      <c r="K24" s="269">
        <f t="shared" si="1"/>
        <v>0</v>
      </c>
      <c r="L24" s="269">
        <f t="shared" si="2"/>
        <v>0</v>
      </c>
      <c r="M24" s="264"/>
      <c r="N24" s="161"/>
      <c r="O24" s="161"/>
      <c r="P24" s="161"/>
      <c r="Q24" s="191"/>
      <c r="R24" s="161"/>
      <c r="S24" s="161"/>
      <c r="T24" s="161"/>
      <c r="U24" s="161"/>
      <c r="V24" s="161"/>
      <c r="W24" s="161"/>
      <c r="X24" s="161"/>
      <c r="Y24" s="161"/>
      <c r="Z24" s="161"/>
      <c r="AA24" s="161"/>
    </row>
    <row r="25" spans="1:27" s="189" customFormat="1" ht="12.75" customHeight="1">
      <c r="A25" s="274"/>
      <c r="B25" s="518" t="str">
        <f>IF(B24&lt;&gt;"n/a",IF(B24&lt;'SP8-1'!$I$21,(B24+1),"n/a"),"n/a")</f>
        <v>n/a</v>
      </c>
      <c r="C25" s="518"/>
      <c r="D25" s="275"/>
      <c r="E25" s="275"/>
      <c r="F25" s="275"/>
      <c r="G25" s="269">
        <f t="shared" si="3"/>
        <v>0</v>
      </c>
      <c r="H25" s="275"/>
      <c r="I25" s="269">
        <f t="shared" si="0"/>
        <v>0</v>
      </c>
      <c r="J25" s="268">
        <f t="shared" si="4"/>
        <v>0</v>
      </c>
      <c r="K25" s="269">
        <f t="shared" si="1"/>
        <v>0</v>
      </c>
      <c r="L25" s="269">
        <f t="shared" si="2"/>
        <v>0</v>
      </c>
      <c r="M25" s="264"/>
      <c r="N25" s="161"/>
      <c r="O25" s="161"/>
      <c r="P25" s="161"/>
      <c r="Q25" s="191"/>
      <c r="R25" s="161"/>
      <c r="S25" s="161"/>
      <c r="T25" s="161"/>
      <c r="U25" s="161"/>
      <c r="V25" s="161"/>
      <c r="W25" s="161"/>
      <c r="X25" s="161"/>
      <c r="Y25" s="161"/>
      <c r="Z25" s="161"/>
      <c r="AA25" s="161"/>
    </row>
    <row r="26" spans="1:27" s="189" customFormat="1" ht="12.75" customHeight="1">
      <c r="A26" s="274"/>
      <c r="B26" s="518" t="str">
        <f>IF(B25&lt;&gt;"n/a",IF(B25&lt;'SP8-1'!$I$21,(B25+1),"n/a"),"n/a")</f>
        <v>n/a</v>
      </c>
      <c r="C26" s="518"/>
      <c r="D26" s="275"/>
      <c r="E26" s="275"/>
      <c r="F26" s="275"/>
      <c r="G26" s="269">
        <f t="shared" si="3"/>
        <v>0</v>
      </c>
      <c r="H26" s="275"/>
      <c r="I26" s="269">
        <f t="shared" si="0"/>
        <v>0</v>
      </c>
      <c r="J26" s="268">
        <f t="shared" si="4"/>
        <v>0</v>
      </c>
      <c r="K26" s="269">
        <f t="shared" si="1"/>
        <v>0</v>
      </c>
      <c r="L26" s="269">
        <f t="shared" si="2"/>
        <v>0</v>
      </c>
      <c r="M26" s="264"/>
      <c r="N26" s="161"/>
      <c r="O26" s="161"/>
      <c r="P26" s="161"/>
      <c r="Q26" s="191"/>
      <c r="R26" s="161"/>
      <c r="S26" s="161"/>
      <c r="T26" s="161"/>
      <c r="U26" s="161"/>
      <c r="V26" s="161"/>
      <c r="W26" s="161"/>
      <c r="X26" s="161"/>
      <c r="Y26" s="161"/>
      <c r="Z26" s="161"/>
      <c r="AA26" s="161"/>
    </row>
    <row r="27" spans="1:27" s="189" customFormat="1" ht="12.75" customHeight="1">
      <c r="A27" s="274"/>
      <c r="B27" s="518" t="str">
        <f>IF(B26&lt;&gt;"n/a",IF(B26&lt;'SP8-1'!$I$21,(B26+1),"n/a"),"n/a")</f>
        <v>n/a</v>
      </c>
      <c r="C27" s="518"/>
      <c r="D27" s="275"/>
      <c r="E27" s="275"/>
      <c r="F27" s="275"/>
      <c r="G27" s="269">
        <f t="shared" si="3"/>
        <v>0</v>
      </c>
      <c r="H27" s="275"/>
      <c r="I27" s="269">
        <f t="shared" si="0"/>
        <v>0</v>
      </c>
      <c r="J27" s="268">
        <f t="shared" si="4"/>
        <v>0</v>
      </c>
      <c r="K27" s="269">
        <f t="shared" si="1"/>
        <v>0</v>
      </c>
      <c r="L27" s="269">
        <f t="shared" si="2"/>
        <v>0</v>
      </c>
      <c r="M27" s="264"/>
      <c r="N27" s="161"/>
      <c r="O27" s="161"/>
      <c r="P27" s="161"/>
      <c r="Q27" s="191"/>
      <c r="R27" s="161"/>
      <c r="S27" s="161"/>
      <c r="T27" s="161"/>
      <c r="U27" s="161"/>
      <c r="V27" s="161"/>
      <c r="W27" s="161"/>
      <c r="X27" s="161"/>
      <c r="Y27" s="161"/>
      <c r="Z27" s="161"/>
      <c r="AA27" s="161"/>
    </row>
    <row r="28" spans="1:27" s="189" customFormat="1" ht="12.75" customHeight="1">
      <c r="A28" s="274"/>
      <c r="B28" s="518" t="str">
        <f>IF(B27&lt;&gt;"n/a",IF(B27&lt;'SP8-1'!$I$21,(B27+1),"n/a"),"n/a")</f>
        <v>n/a</v>
      </c>
      <c r="C28" s="518"/>
      <c r="D28" s="275"/>
      <c r="E28" s="275"/>
      <c r="F28" s="275"/>
      <c r="G28" s="269">
        <f t="shared" si="3"/>
        <v>0</v>
      </c>
      <c r="H28" s="275"/>
      <c r="I28" s="269">
        <f t="shared" si="0"/>
        <v>0</v>
      </c>
      <c r="J28" s="268">
        <f t="shared" si="4"/>
        <v>0</v>
      </c>
      <c r="K28" s="269">
        <f t="shared" si="1"/>
        <v>0</v>
      </c>
      <c r="L28" s="269">
        <f t="shared" si="2"/>
        <v>0</v>
      </c>
      <c r="M28" s="264"/>
      <c r="N28" s="161"/>
      <c r="O28" s="161"/>
      <c r="P28" s="161"/>
      <c r="Q28" s="191"/>
      <c r="R28" s="161"/>
      <c r="S28" s="161"/>
      <c r="T28" s="161"/>
      <c r="U28" s="161"/>
      <c r="V28" s="161"/>
      <c r="W28" s="161"/>
      <c r="X28" s="161"/>
      <c r="Y28" s="161"/>
      <c r="Z28" s="161"/>
      <c r="AA28" s="161"/>
    </row>
    <row r="29" spans="1:27" s="189" customFormat="1" ht="12.75" customHeight="1">
      <c r="A29" s="274"/>
      <c r="B29" s="518" t="str">
        <f>IF(B28&lt;&gt;"n/a",IF(B28&lt;'SP8-1'!$I$21,(B28+1),"n/a"),"n/a")</f>
        <v>n/a</v>
      </c>
      <c r="C29" s="518"/>
      <c r="D29" s="275"/>
      <c r="E29" s="275"/>
      <c r="F29" s="275"/>
      <c r="G29" s="269">
        <f t="shared" si="3"/>
        <v>0</v>
      </c>
      <c r="H29" s="275"/>
      <c r="I29" s="269">
        <f t="shared" si="0"/>
        <v>0</v>
      </c>
      <c r="J29" s="268">
        <f t="shared" si="4"/>
        <v>0</v>
      </c>
      <c r="K29" s="269">
        <f t="shared" si="1"/>
        <v>0</v>
      </c>
      <c r="L29" s="269">
        <f t="shared" si="2"/>
        <v>0</v>
      </c>
      <c r="M29" s="264"/>
      <c r="N29" s="161"/>
      <c r="O29" s="161"/>
      <c r="P29" s="161"/>
      <c r="Q29" s="191"/>
      <c r="R29" s="161"/>
      <c r="S29" s="161"/>
      <c r="T29" s="161"/>
      <c r="U29" s="161"/>
      <c r="V29" s="161"/>
      <c r="W29" s="161"/>
      <c r="X29" s="161"/>
      <c r="Y29" s="161"/>
      <c r="Z29" s="161"/>
      <c r="AA29" s="161"/>
    </row>
    <row r="30" spans="1:27" s="189" customFormat="1" ht="12.75" customHeight="1">
      <c r="A30" s="274"/>
      <c r="B30" s="518" t="str">
        <f>IF(B29&lt;&gt;"n/a",IF(B29&lt;'SP8-1'!$I$21,(B29+1),"n/a"),"n/a")</f>
        <v>n/a</v>
      </c>
      <c r="C30" s="518"/>
      <c r="D30" s="275"/>
      <c r="E30" s="275"/>
      <c r="F30" s="275"/>
      <c r="G30" s="269">
        <f t="shared" si="3"/>
        <v>0</v>
      </c>
      <c r="H30" s="275"/>
      <c r="I30" s="269">
        <f t="shared" si="0"/>
        <v>0</v>
      </c>
      <c r="J30" s="268">
        <f t="shared" si="4"/>
        <v>0</v>
      </c>
      <c r="K30" s="269">
        <f t="shared" si="1"/>
        <v>0</v>
      </c>
      <c r="L30" s="269">
        <f t="shared" si="2"/>
        <v>0</v>
      </c>
      <c r="M30" s="264"/>
      <c r="N30" s="161"/>
      <c r="O30" s="161"/>
      <c r="P30" s="161"/>
      <c r="Q30" s="191"/>
      <c r="R30" s="161"/>
      <c r="S30" s="161"/>
      <c r="T30" s="161"/>
      <c r="U30" s="161"/>
      <c r="V30" s="161"/>
      <c r="W30" s="161"/>
      <c r="X30" s="161"/>
      <c r="Y30" s="161"/>
      <c r="Z30" s="161"/>
      <c r="AA30" s="161"/>
    </row>
    <row r="31" spans="1:27" s="189" customFormat="1" ht="12.75" customHeight="1">
      <c r="A31" s="274"/>
      <c r="B31" s="518" t="str">
        <f>IF(B30&lt;&gt;"n/a",IF(B30&lt;'SP8-1'!$I$21,(B30+1),"n/a"),"n/a")</f>
        <v>n/a</v>
      </c>
      <c r="C31" s="518"/>
      <c r="D31" s="275"/>
      <c r="E31" s="275"/>
      <c r="F31" s="275"/>
      <c r="G31" s="269">
        <f t="shared" si="3"/>
        <v>0</v>
      </c>
      <c r="H31" s="275"/>
      <c r="I31" s="269">
        <f t="shared" si="0"/>
        <v>0</v>
      </c>
      <c r="J31" s="268">
        <f t="shared" si="4"/>
        <v>0</v>
      </c>
      <c r="K31" s="269">
        <f t="shared" si="1"/>
        <v>0</v>
      </c>
      <c r="L31" s="269">
        <f t="shared" si="2"/>
        <v>0</v>
      </c>
      <c r="M31" s="264"/>
      <c r="N31" s="161"/>
      <c r="O31" s="161"/>
      <c r="P31" s="161"/>
      <c r="Q31" s="191"/>
      <c r="R31" s="161"/>
      <c r="S31" s="161"/>
      <c r="T31" s="161"/>
      <c r="U31" s="161"/>
      <c r="V31" s="161"/>
      <c r="W31" s="161"/>
      <c r="X31" s="161"/>
      <c r="Y31" s="161"/>
      <c r="Z31" s="161"/>
      <c r="AA31" s="161"/>
    </row>
    <row r="32" spans="1:27" s="189" customFormat="1" ht="12.75" customHeight="1">
      <c r="A32" s="274"/>
      <c r="B32" s="518" t="str">
        <f>IF(B31&lt;&gt;"n/a",IF(B31&lt;'SP8-1'!$I$21,(B31+1),"n/a"),"n/a")</f>
        <v>n/a</v>
      </c>
      <c r="C32" s="518"/>
      <c r="D32" s="275"/>
      <c r="E32" s="275"/>
      <c r="F32" s="275"/>
      <c r="G32" s="269">
        <f t="shared" si="3"/>
        <v>0</v>
      </c>
      <c r="H32" s="275"/>
      <c r="I32" s="269">
        <f t="shared" si="0"/>
        <v>0</v>
      </c>
      <c r="J32" s="268">
        <f t="shared" si="4"/>
        <v>0</v>
      </c>
      <c r="K32" s="269">
        <f t="shared" si="1"/>
        <v>0</v>
      </c>
      <c r="L32" s="269">
        <f t="shared" si="2"/>
        <v>0</v>
      </c>
      <c r="M32" s="264"/>
      <c r="N32" s="161"/>
      <c r="O32" s="161"/>
      <c r="P32" s="161"/>
      <c r="Q32" s="191"/>
      <c r="R32" s="161"/>
      <c r="S32" s="161"/>
      <c r="T32" s="161"/>
      <c r="U32" s="161"/>
      <c r="V32" s="161"/>
      <c r="W32" s="161"/>
      <c r="X32" s="161"/>
      <c r="Y32" s="161"/>
      <c r="Z32" s="161"/>
      <c r="AA32" s="161"/>
    </row>
    <row r="33" spans="1:27" s="189" customFormat="1" ht="12.75" customHeight="1">
      <c r="A33" s="274"/>
      <c r="B33" s="518" t="str">
        <f>IF(B32&lt;&gt;"n/a",IF(B32&lt;'SP8-1'!$I$21,(B32+1),"n/a"),"n/a")</f>
        <v>n/a</v>
      </c>
      <c r="C33" s="518"/>
      <c r="D33" s="275"/>
      <c r="E33" s="275"/>
      <c r="F33" s="275"/>
      <c r="G33" s="269">
        <f t="shared" si="3"/>
        <v>0</v>
      </c>
      <c r="H33" s="275"/>
      <c r="I33" s="269">
        <f t="shared" si="0"/>
        <v>0</v>
      </c>
      <c r="J33" s="268">
        <f t="shared" si="4"/>
        <v>0</v>
      </c>
      <c r="K33" s="269">
        <f t="shared" si="1"/>
        <v>0</v>
      </c>
      <c r="L33" s="269">
        <f t="shared" si="2"/>
        <v>0</v>
      </c>
      <c r="M33" s="264"/>
      <c r="N33" s="161"/>
      <c r="O33" s="161"/>
      <c r="P33" s="161"/>
      <c r="Q33" s="191"/>
      <c r="R33" s="161"/>
      <c r="S33" s="161"/>
      <c r="T33" s="161"/>
      <c r="U33" s="161"/>
      <c r="V33" s="161"/>
      <c r="W33" s="161"/>
      <c r="X33" s="161"/>
      <c r="Y33" s="161"/>
      <c r="Z33" s="161"/>
      <c r="AA33" s="161"/>
    </row>
    <row r="34" spans="1:27" s="189" customFormat="1" ht="12.75" customHeight="1">
      <c r="A34" s="274"/>
      <c r="B34" s="518" t="str">
        <f>IF(B33&lt;&gt;"n/a",IF(B33&lt;'SP8-1'!$I$21,(B33+1),"n/a"),"n/a")</f>
        <v>n/a</v>
      </c>
      <c r="C34" s="518"/>
      <c r="D34" s="275"/>
      <c r="E34" s="275"/>
      <c r="F34" s="275"/>
      <c r="G34" s="269">
        <f t="shared" si="3"/>
        <v>0</v>
      </c>
      <c r="H34" s="275"/>
      <c r="I34" s="269">
        <f t="shared" si="0"/>
        <v>0</v>
      </c>
      <c r="J34" s="268">
        <f t="shared" si="4"/>
        <v>0</v>
      </c>
      <c r="K34" s="269">
        <f t="shared" si="1"/>
        <v>0</v>
      </c>
      <c r="L34" s="269">
        <f t="shared" si="2"/>
        <v>0</v>
      </c>
      <c r="M34" s="264"/>
      <c r="N34" s="161"/>
      <c r="O34" s="161"/>
      <c r="P34" s="161"/>
      <c r="Q34" s="191"/>
      <c r="R34" s="161"/>
      <c r="S34" s="161"/>
      <c r="T34" s="161"/>
      <c r="U34" s="161"/>
      <c r="V34" s="161"/>
      <c r="W34" s="161"/>
      <c r="X34" s="161"/>
      <c r="Y34" s="161"/>
      <c r="Z34" s="161"/>
      <c r="AA34" s="161"/>
    </row>
    <row r="35" spans="1:27" s="189" customFormat="1" ht="12.75" customHeight="1">
      <c r="A35" s="274"/>
      <c r="B35" s="518" t="str">
        <f>IF(B34&lt;&gt;"n/a",IF(B34&lt;'SP8-1'!$I$21,(B34+1),"n/a"),"n/a")</f>
        <v>n/a</v>
      </c>
      <c r="C35" s="518"/>
      <c r="D35" s="275"/>
      <c r="E35" s="275"/>
      <c r="F35" s="275"/>
      <c r="G35" s="269">
        <f t="shared" si="3"/>
        <v>0</v>
      </c>
      <c r="H35" s="275"/>
      <c r="I35" s="269">
        <f t="shared" si="0"/>
        <v>0</v>
      </c>
      <c r="J35" s="268">
        <f t="shared" si="4"/>
        <v>0</v>
      </c>
      <c r="K35" s="269">
        <f t="shared" si="1"/>
        <v>0</v>
      </c>
      <c r="L35" s="269">
        <f t="shared" si="2"/>
        <v>0</v>
      </c>
      <c r="M35" s="264"/>
      <c r="N35" s="161"/>
      <c r="O35" s="161"/>
      <c r="P35" s="161"/>
      <c r="Q35" s="191"/>
      <c r="R35" s="161"/>
      <c r="S35" s="161"/>
      <c r="T35" s="161"/>
      <c r="U35" s="161"/>
      <c r="V35" s="161"/>
      <c r="W35" s="161"/>
      <c r="X35" s="161"/>
      <c r="Y35" s="161"/>
      <c r="Z35" s="161"/>
      <c r="AA35" s="161"/>
    </row>
    <row r="36" spans="1:27" s="189" customFormat="1" ht="12.75" customHeight="1">
      <c r="A36" s="274"/>
      <c r="B36" s="518" t="str">
        <f>IF(B35&lt;&gt;"n/a",IF(B35&lt;'SP8-1'!$I$21,(B35+1),"n/a"),"n/a")</f>
        <v>n/a</v>
      </c>
      <c r="C36" s="518"/>
      <c r="D36" s="275"/>
      <c r="E36" s="275"/>
      <c r="F36" s="275"/>
      <c r="G36" s="269">
        <f t="shared" si="3"/>
        <v>0</v>
      </c>
      <c r="H36" s="275"/>
      <c r="I36" s="269">
        <f t="shared" si="0"/>
        <v>0</v>
      </c>
      <c r="J36" s="268">
        <f t="shared" si="4"/>
        <v>0</v>
      </c>
      <c r="K36" s="269">
        <f t="shared" si="1"/>
        <v>0</v>
      </c>
      <c r="L36" s="269">
        <f t="shared" si="2"/>
        <v>0</v>
      </c>
      <c r="M36" s="264"/>
      <c r="N36" s="161"/>
      <c r="O36" s="161"/>
      <c r="P36" s="161"/>
      <c r="Q36" s="191"/>
      <c r="R36" s="161"/>
      <c r="S36" s="161"/>
      <c r="T36" s="161"/>
      <c r="U36" s="161"/>
      <c r="V36" s="161"/>
      <c r="W36" s="161"/>
      <c r="X36" s="161"/>
      <c r="Y36" s="161"/>
      <c r="Z36" s="161"/>
      <c r="AA36" s="161"/>
    </row>
    <row r="37" spans="1:27" s="189" customFormat="1" ht="12.75" customHeight="1">
      <c r="A37" s="274"/>
      <c r="B37" s="518" t="str">
        <f>IF(B36&lt;&gt;"n/a",IF(B36&lt;'SP8-1'!$I$21,(B36+1),"n/a"),"n/a")</f>
        <v>n/a</v>
      </c>
      <c r="C37" s="518"/>
      <c r="D37" s="275"/>
      <c r="E37" s="275"/>
      <c r="F37" s="275"/>
      <c r="G37" s="269">
        <f t="shared" si="3"/>
        <v>0</v>
      </c>
      <c r="H37" s="275"/>
      <c r="I37" s="269">
        <f t="shared" si="0"/>
        <v>0</v>
      </c>
      <c r="J37" s="268">
        <f t="shared" si="4"/>
        <v>0</v>
      </c>
      <c r="K37" s="269">
        <f t="shared" si="1"/>
        <v>0</v>
      </c>
      <c r="L37" s="269">
        <f t="shared" si="2"/>
        <v>0</v>
      </c>
      <c r="M37" s="264"/>
      <c r="N37" s="161"/>
      <c r="O37" s="161"/>
      <c r="P37" s="161"/>
      <c r="Q37" s="191"/>
      <c r="R37" s="161"/>
      <c r="S37" s="161"/>
      <c r="T37" s="161"/>
      <c r="U37" s="161"/>
      <c r="V37" s="161"/>
      <c r="W37" s="161"/>
      <c r="X37" s="161"/>
      <c r="Y37" s="161"/>
      <c r="Z37" s="161"/>
      <c r="AA37" s="161"/>
    </row>
    <row r="38" spans="1:27" s="189" customFormat="1" ht="12.75" customHeight="1">
      <c r="A38" s="274"/>
      <c r="B38" s="518" t="str">
        <f>IF(B37&lt;&gt;"n/a",IF(B37&lt;'SP8-1'!$I$21,(B37+1),"n/a"),"n/a")</f>
        <v>n/a</v>
      </c>
      <c r="C38" s="518"/>
      <c r="D38" s="275"/>
      <c r="E38" s="275"/>
      <c r="F38" s="275"/>
      <c r="G38" s="269">
        <f t="shared" si="3"/>
        <v>0</v>
      </c>
      <c r="H38" s="275"/>
      <c r="I38" s="269">
        <f t="shared" si="0"/>
        <v>0</v>
      </c>
      <c r="J38" s="268">
        <f t="shared" si="4"/>
        <v>0</v>
      </c>
      <c r="K38" s="269">
        <f t="shared" si="1"/>
        <v>0</v>
      </c>
      <c r="L38" s="269">
        <f t="shared" si="2"/>
        <v>0</v>
      </c>
      <c r="M38" s="264"/>
      <c r="N38" s="161"/>
      <c r="O38" s="161"/>
      <c r="P38" s="161"/>
      <c r="Q38" s="191"/>
      <c r="R38" s="161"/>
      <c r="S38" s="161"/>
      <c r="T38" s="161"/>
      <c r="U38" s="161"/>
      <c r="V38" s="161"/>
      <c r="W38" s="161"/>
      <c r="X38" s="161"/>
      <c r="Y38" s="161"/>
      <c r="Z38" s="161"/>
      <c r="AA38" s="161"/>
    </row>
    <row r="39" spans="1:27" s="189" customFormat="1" ht="12.75" customHeight="1">
      <c r="A39" s="274"/>
      <c r="B39" s="518" t="str">
        <f>IF(B38&lt;&gt;"n/a",IF(B38&lt;'SP8-1'!$I$21,(B38+1),"n/a"),"n/a")</f>
        <v>n/a</v>
      </c>
      <c r="C39" s="518"/>
      <c r="D39" s="275"/>
      <c r="E39" s="275"/>
      <c r="F39" s="275"/>
      <c r="G39" s="269">
        <f t="shared" si="3"/>
        <v>0</v>
      </c>
      <c r="H39" s="275"/>
      <c r="I39" s="269">
        <f t="shared" si="0"/>
        <v>0</v>
      </c>
      <c r="J39" s="268">
        <f t="shared" si="4"/>
        <v>0</v>
      </c>
      <c r="K39" s="269">
        <f t="shared" si="1"/>
        <v>0</v>
      </c>
      <c r="L39" s="269">
        <f t="shared" si="2"/>
        <v>0</v>
      </c>
      <c r="M39" s="264"/>
      <c r="N39" s="161"/>
      <c r="O39" s="161"/>
      <c r="P39" s="161"/>
      <c r="Q39" s="191"/>
      <c r="R39" s="161"/>
      <c r="S39" s="161"/>
      <c r="T39" s="161"/>
      <c r="U39" s="161"/>
      <c r="V39" s="161"/>
      <c r="W39" s="161"/>
      <c r="X39" s="161"/>
      <c r="Y39" s="161"/>
      <c r="Z39" s="161"/>
      <c r="AA39" s="161"/>
    </row>
    <row r="40" spans="1:27" s="189" customFormat="1" ht="12.75" customHeight="1">
      <c r="A40" s="274"/>
      <c r="B40" s="518" t="str">
        <f>IF(B39&lt;&gt;"n/a",IF(B39&lt;'SP8-1'!$I$21,(B39+1),"n/a"),"n/a")</f>
        <v>n/a</v>
      </c>
      <c r="C40" s="518"/>
      <c r="D40" s="275"/>
      <c r="E40" s="275"/>
      <c r="F40" s="275"/>
      <c r="G40" s="269">
        <f t="shared" si="3"/>
        <v>0</v>
      </c>
      <c r="H40" s="275"/>
      <c r="I40" s="269">
        <f t="shared" si="0"/>
        <v>0</v>
      </c>
      <c r="J40" s="268">
        <f t="shared" si="4"/>
        <v>0</v>
      </c>
      <c r="K40" s="269">
        <f t="shared" si="1"/>
        <v>0</v>
      </c>
      <c r="L40" s="269">
        <f t="shared" si="2"/>
        <v>0</v>
      </c>
      <c r="M40" s="264"/>
      <c r="N40" s="161"/>
      <c r="O40" s="161"/>
      <c r="P40" s="161"/>
      <c r="Q40" s="191"/>
      <c r="R40" s="161"/>
      <c r="S40" s="161"/>
      <c r="T40" s="161"/>
      <c r="U40" s="161"/>
      <c r="V40" s="161"/>
      <c r="W40" s="161"/>
      <c r="X40" s="161"/>
      <c r="Y40" s="161"/>
      <c r="Z40" s="161"/>
      <c r="AA40" s="161"/>
    </row>
    <row r="41" spans="1:27" s="189" customFormat="1" ht="12.75" customHeight="1">
      <c r="A41" s="274"/>
      <c r="B41" s="518" t="str">
        <f>IF(B40&lt;&gt;"n/a",IF(B40&lt;'SP8-1'!$I$21,(B40+1),"n/a"),"n/a")</f>
        <v>n/a</v>
      </c>
      <c r="C41" s="518"/>
      <c r="D41" s="275"/>
      <c r="E41" s="275"/>
      <c r="F41" s="275"/>
      <c r="G41" s="269">
        <f t="shared" si="3"/>
        <v>0</v>
      </c>
      <c r="H41" s="275"/>
      <c r="I41" s="269">
        <f t="shared" si="0"/>
        <v>0</v>
      </c>
      <c r="J41" s="268">
        <f t="shared" si="4"/>
        <v>0</v>
      </c>
      <c r="K41" s="269">
        <f t="shared" si="1"/>
        <v>0</v>
      </c>
      <c r="L41" s="269">
        <f t="shared" si="2"/>
        <v>0</v>
      </c>
      <c r="M41" s="264"/>
      <c r="N41" s="161"/>
      <c r="O41" s="161"/>
      <c r="P41" s="161"/>
      <c r="Q41" s="191"/>
      <c r="R41" s="161"/>
      <c r="S41" s="161"/>
      <c r="T41" s="161"/>
      <c r="U41" s="161"/>
      <c r="V41" s="161"/>
      <c r="W41" s="161"/>
      <c r="X41" s="161"/>
      <c r="Y41" s="161"/>
      <c r="Z41" s="161"/>
      <c r="AA41" s="161"/>
    </row>
    <row r="42" spans="1:27" s="189" customFormat="1" ht="12.75" customHeight="1">
      <c r="A42" s="274"/>
      <c r="B42" s="518" t="str">
        <f>IF(B41&lt;&gt;"n/a",IF(B41&lt;'SP8-1'!$I$21,(B41+1),"n/a"),"n/a")</f>
        <v>n/a</v>
      </c>
      <c r="C42" s="518"/>
      <c r="D42" s="275"/>
      <c r="E42" s="275"/>
      <c r="F42" s="275"/>
      <c r="G42" s="269">
        <f t="shared" si="3"/>
        <v>0</v>
      </c>
      <c r="H42" s="275"/>
      <c r="I42" s="269">
        <f t="shared" si="0"/>
        <v>0</v>
      </c>
      <c r="J42" s="268">
        <f t="shared" si="4"/>
        <v>0</v>
      </c>
      <c r="K42" s="269">
        <f t="shared" si="1"/>
        <v>0</v>
      </c>
      <c r="L42" s="269">
        <f t="shared" si="2"/>
        <v>0</v>
      </c>
      <c r="M42" s="264"/>
      <c r="N42" s="161"/>
      <c r="O42" s="161"/>
      <c r="P42" s="161"/>
      <c r="Q42" s="191"/>
      <c r="R42" s="161"/>
      <c r="S42" s="161"/>
      <c r="T42" s="161"/>
      <c r="U42" s="161"/>
      <c r="V42" s="161"/>
      <c r="W42" s="161"/>
      <c r="X42" s="161"/>
      <c r="Y42" s="161"/>
      <c r="Z42" s="161"/>
      <c r="AA42" s="161"/>
    </row>
    <row r="43" spans="1:27" s="189" customFormat="1" ht="12.75" customHeight="1">
      <c r="A43" s="274"/>
      <c r="B43" s="518" t="str">
        <f>IF(B42&lt;&gt;"n/a",IF(B42&lt;'SP8-1'!$I$21,(B42+1),"n/a"),"n/a")</f>
        <v>n/a</v>
      </c>
      <c r="C43" s="518"/>
      <c r="D43" s="275"/>
      <c r="E43" s="275"/>
      <c r="F43" s="275"/>
      <c r="G43" s="269">
        <f t="shared" si="3"/>
        <v>0</v>
      </c>
      <c r="H43" s="275"/>
      <c r="I43" s="269">
        <f t="shared" si="0"/>
        <v>0</v>
      </c>
      <c r="J43" s="268">
        <f t="shared" si="4"/>
        <v>0</v>
      </c>
      <c r="K43" s="269">
        <f t="shared" si="1"/>
        <v>0</v>
      </c>
      <c r="L43" s="269">
        <f t="shared" si="2"/>
        <v>0</v>
      </c>
      <c r="M43" s="264"/>
      <c r="N43" s="161"/>
      <c r="O43" s="161"/>
      <c r="P43" s="161"/>
      <c r="Q43" s="191"/>
      <c r="R43" s="161"/>
      <c r="S43" s="161"/>
      <c r="T43" s="161"/>
      <c r="U43" s="161"/>
      <c r="V43" s="161"/>
      <c r="W43" s="161"/>
      <c r="X43" s="161"/>
      <c r="Y43" s="161"/>
      <c r="Z43" s="161"/>
      <c r="AA43" s="161"/>
    </row>
    <row r="44" spans="1:27" s="189" customFormat="1" ht="12.75" customHeight="1">
      <c r="A44" s="274"/>
      <c r="B44" s="518" t="str">
        <f>IF(B43&lt;&gt;"n/a",IF(B43&lt;'SP8-1'!$I$21,(B43+1),"n/a"),"n/a")</f>
        <v>n/a</v>
      </c>
      <c r="C44" s="518"/>
      <c r="D44" s="275"/>
      <c r="E44" s="275"/>
      <c r="F44" s="275"/>
      <c r="G44" s="269">
        <f t="shared" si="3"/>
        <v>0</v>
      </c>
      <c r="H44" s="275"/>
      <c r="I44" s="269">
        <f t="shared" si="0"/>
        <v>0</v>
      </c>
      <c r="J44" s="268">
        <f t="shared" si="4"/>
        <v>0</v>
      </c>
      <c r="K44" s="269">
        <f t="shared" si="1"/>
        <v>0</v>
      </c>
      <c r="L44" s="269">
        <f t="shared" si="2"/>
        <v>0</v>
      </c>
      <c r="M44" s="264"/>
      <c r="N44" s="161"/>
      <c r="O44" s="161"/>
      <c r="P44" s="161"/>
      <c r="Q44" s="191"/>
      <c r="R44" s="161"/>
      <c r="S44" s="161"/>
      <c r="T44" s="161"/>
      <c r="U44" s="161"/>
      <c r="V44" s="161"/>
      <c r="W44" s="161"/>
      <c r="X44" s="161"/>
      <c r="Y44" s="161"/>
      <c r="Z44" s="161"/>
      <c r="AA44" s="161"/>
    </row>
    <row r="45" spans="1:27" s="189" customFormat="1" ht="12.75" customHeight="1">
      <c r="A45" s="274"/>
      <c r="B45" s="518" t="str">
        <f>IF(B44&lt;&gt;"n/a",IF(B44&lt;'SP8-1'!$I$21,(B44+1),"n/a"),"n/a")</f>
        <v>n/a</v>
      </c>
      <c r="C45" s="518"/>
      <c r="D45" s="275"/>
      <c r="E45" s="275"/>
      <c r="F45" s="275"/>
      <c r="G45" s="269">
        <f t="shared" si="3"/>
        <v>0</v>
      </c>
      <c r="H45" s="275"/>
      <c r="I45" s="269">
        <f t="shared" si="0"/>
        <v>0</v>
      </c>
      <c r="J45" s="268">
        <f t="shared" si="4"/>
        <v>0</v>
      </c>
      <c r="K45" s="269">
        <f t="shared" si="1"/>
        <v>0</v>
      </c>
      <c r="L45" s="269">
        <f t="shared" si="2"/>
        <v>0</v>
      </c>
      <c r="M45" s="264"/>
      <c r="N45" s="161"/>
      <c r="O45" s="161"/>
      <c r="P45" s="161"/>
      <c r="Q45" s="191"/>
      <c r="R45" s="161"/>
      <c r="S45" s="161"/>
      <c r="T45" s="161"/>
      <c r="U45" s="161"/>
      <c r="V45" s="161"/>
      <c r="W45" s="161"/>
      <c r="X45" s="161"/>
      <c r="Y45" s="161"/>
      <c r="Z45" s="161"/>
      <c r="AA45" s="161"/>
    </row>
    <row r="46" spans="1:27" s="189" customFormat="1" ht="12.75" customHeight="1">
      <c r="A46" s="274"/>
      <c r="B46" s="518" t="str">
        <f>IF(B45&lt;&gt;"n/a",IF(B45&lt;'SP8-1'!$I$21,(B45+1),"n/a"),"n/a")</f>
        <v>n/a</v>
      </c>
      <c r="C46" s="518"/>
      <c r="D46" s="275"/>
      <c r="E46" s="275"/>
      <c r="F46" s="275"/>
      <c r="G46" s="269">
        <f t="shared" si="3"/>
        <v>0</v>
      </c>
      <c r="H46" s="275"/>
      <c r="I46" s="269">
        <f t="shared" si="0"/>
        <v>0</v>
      </c>
      <c r="J46" s="268">
        <f t="shared" si="4"/>
        <v>0</v>
      </c>
      <c r="K46" s="269">
        <f t="shared" si="1"/>
        <v>0</v>
      </c>
      <c r="L46" s="269">
        <f t="shared" si="2"/>
        <v>0</v>
      </c>
      <c r="M46" s="264"/>
      <c r="N46" s="161"/>
      <c r="O46" s="161"/>
      <c r="P46" s="161"/>
      <c r="Q46" s="191"/>
      <c r="R46" s="161"/>
      <c r="S46" s="161"/>
      <c r="T46" s="161"/>
      <c r="U46" s="161"/>
      <c r="V46" s="161"/>
      <c r="W46" s="161"/>
      <c r="X46" s="161"/>
      <c r="Y46" s="161"/>
      <c r="Z46" s="161"/>
      <c r="AA46" s="161"/>
    </row>
    <row r="47" spans="1:27" s="189" customFormat="1" ht="12.75" customHeight="1">
      <c r="A47" s="274"/>
      <c r="B47" s="518" t="str">
        <f>IF(B46&lt;&gt;"n/a",IF(B46&lt;'SP8-1'!$I$21,(B46+1),"n/a"),"n/a")</f>
        <v>n/a</v>
      </c>
      <c r="C47" s="518"/>
      <c r="D47" s="275"/>
      <c r="E47" s="275"/>
      <c r="F47" s="275"/>
      <c r="G47" s="269">
        <f t="shared" si="3"/>
        <v>0</v>
      </c>
      <c r="H47" s="275"/>
      <c r="I47" s="269">
        <f t="shared" si="0"/>
        <v>0</v>
      </c>
      <c r="J47" s="268">
        <f t="shared" si="4"/>
        <v>0</v>
      </c>
      <c r="K47" s="269">
        <f t="shared" si="1"/>
        <v>0</v>
      </c>
      <c r="L47" s="269">
        <f t="shared" si="2"/>
        <v>0</v>
      </c>
      <c r="M47" s="264"/>
      <c r="N47" s="161"/>
      <c r="O47" s="161"/>
      <c r="P47" s="161"/>
      <c r="Q47" s="191"/>
      <c r="R47" s="161"/>
      <c r="S47" s="161"/>
      <c r="T47" s="161"/>
      <c r="U47" s="161"/>
      <c r="V47" s="161"/>
      <c r="W47" s="161"/>
      <c r="X47" s="161"/>
      <c r="Y47" s="161"/>
      <c r="Z47" s="161"/>
      <c r="AA47" s="161"/>
    </row>
    <row r="48" spans="1:27" s="189" customFormat="1" ht="12.75" customHeight="1">
      <c r="A48" s="274"/>
      <c r="B48" s="518" t="str">
        <f>IF(B47&lt;&gt;"n/a",IF(B47&lt;'SP8-1'!$I$21,(B47+1),"n/a"),"n/a")</f>
        <v>n/a</v>
      </c>
      <c r="C48" s="518"/>
      <c r="D48" s="275"/>
      <c r="E48" s="275"/>
      <c r="F48" s="275"/>
      <c r="G48" s="269">
        <f t="shared" si="3"/>
        <v>0</v>
      </c>
      <c r="H48" s="275"/>
      <c r="I48" s="269">
        <f t="shared" si="0"/>
        <v>0</v>
      </c>
      <c r="J48" s="268">
        <f t="shared" si="4"/>
        <v>0</v>
      </c>
      <c r="K48" s="269">
        <f t="shared" si="1"/>
        <v>0</v>
      </c>
      <c r="L48" s="269">
        <f t="shared" si="2"/>
        <v>0</v>
      </c>
      <c r="M48" s="264"/>
      <c r="N48" s="161"/>
      <c r="O48" s="161"/>
      <c r="P48" s="161"/>
      <c r="Q48" s="191"/>
      <c r="R48" s="161"/>
      <c r="S48" s="161"/>
      <c r="T48" s="161"/>
      <c r="U48" s="161"/>
      <c r="V48" s="161"/>
      <c r="W48" s="161"/>
      <c r="X48" s="161"/>
      <c r="Y48" s="161"/>
      <c r="Z48" s="161"/>
      <c r="AA48" s="161"/>
    </row>
    <row r="49" spans="1:27" s="189" customFormat="1" ht="12.75" customHeight="1">
      <c r="A49" s="274"/>
      <c r="B49" s="518" t="str">
        <f>IF(B48&lt;&gt;"n/a",IF(B48&lt;'SP8-1'!$I$21,(B48+1),"n/a"),"n/a")</f>
        <v>n/a</v>
      </c>
      <c r="C49" s="518"/>
      <c r="D49" s="275"/>
      <c r="E49" s="275"/>
      <c r="F49" s="275"/>
      <c r="G49" s="269">
        <f t="shared" si="3"/>
        <v>0</v>
      </c>
      <c r="H49" s="275"/>
      <c r="I49" s="269">
        <f t="shared" si="0"/>
        <v>0</v>
      </c>
      <c r="J49" s="268">
        <f t="shared" si="4"/>
        <v>0</v>
      </c>
      <c r="K49" s="269">
        <f t="shared" si="1"/>
        <v>0</v>
      </c>
      <c r="L49" s="269">
        <f t="shared" si="2"/>
        <v>0</v>
      </c>
      <c r="M49" s="264"/>
      <c r="N49" s="161"/>
      <c r="O49" s="161"/>
      <c r="P49" s="161"/>
      <c r="Q49" s="191"/>
      <c r="R49" s="161"/>
      <c r="S49" s="161"/>
      <c r="T49" s="161"/>
      <c r="U49" s="161"/>
      <c r="V49" s="161"/>
      <c r="W49" s="161"/>
      <c r="X49" s="161"/>
      <c r="Y49" s="161"/>
      <c r="Z49" s="161"/>
      <c r="AA49" s="161"/>
    </row>
    <row r="50" spans="1:27" s="189" customFormat="1" ht="12.75" customHeight="1">
      <c r="A50" s="274"/>
      <c r="B50" s="518" t="str">
        <f>IF(B49&lt;&gt;"n/a",IF(B49&lt;'SP8-1'!$I$21,(B49+1),"n/a"),"n/a")</f>
        <v>n/a</v>
      </c>
      <c r="C50" s="518"/>
      <c r="D50" s="275"/>
      <c r="E50" s="275"/>
      <c r="F50" s="275"/>
      <c r="G50" s="269">
        <f t="shared" si="3"/>
        <v>0</v>
      </c>
      <c r="H50" s="275"/>
      <c r="I50" s="269">
        <f t="shared" si="0"/>
        <v>0</v>
      </c>
      <c r="J50" s="268">
        <f t="shared" si="4"/>
        <v>0</v>
      </c>
      <c r="K50" s="269">
        <f t="shared" si="1"/>
        <v>0</v>
      </c>
      <c r="L50" s="269">
        <f t="shared" si="2"/>
        <v>0</v>
      </c>
      <c r="M50" s="264"/>
      <c r="N50" s="161"/>
      <c r="O50" s="161"/>
      <c r="P50" s="161"/>
      <c r="Q50" s="191"/>
      <c r="R50" s="161"/>
      <c r="S50" s="161"/>
      <c r="T50" s="161"/>
      <c r="U50" s="161"/>
      <c r="V50" s="161"/>
      <c r="W50" s="161"/>
      <c r="X50" s="161"/>
      <c r="Y50" s="161"/>
      <c r="Z50" s="161"/>
      <c r="AA50" s="161"/>
    </row>
    <row r="51" spans="1:27" s="189" customFormat="1" ht="12.75" customHeight="1">
      <c r="A51" s="274"/>
      <c r="B51" s="518" t="str">
        <f>IF(B50&lt;&gt;"n/a",IF(B50&lt;'SP8-1'!$I$21,(B50+1),"n/a"),"n/a")</f>
        <v>n/a</v>
      </c>
      <c r="C51" s="518"/>
      <c r="D51" s="275"/>
      <c r="E51" s="275"/>
      <c r="F51" s="275"/>
      <c r="G51" s="269">
        <f t="shared" si="3"/>
        <v>0</v>
      </c>
      <c r="H51" s="275"/>
      <c r="I51" s="269">
        <f t="shared" si="0"/>
        <v>0</v>
      </c>
      <c r="J51" s="268">
        <f t="shared" si="4"/>
        <v>0</v>
      </c>
      <c r="K51" s="269">
        <f t="shared" si="1"/>
        <v>0</v>
      </c>
      <c r="L51" s="269">
        <f t="shared" si="2"/>
        <v>0</v>
      </c>
      <c r="M51" s="264"/>
      <c r="N51" s="161"/>
      <c r="O51" s="161"/>
      <c r="P51" s="161"/>
      <c r="Q51" s="191"/>
      <c r="R51" s="161"/>
      <c r="S51" s="161"/>
      <c r="T51" s="161"/>
      <c r="U51" s="161"/>
      <c r="V51" s="161"/>
      <c r="W51" s="161"/>
      <c r="X51" s="161"/>
      <c r="Y51" s="161"/>
      <c r="Z51" s="161"/>
      <c r="AA51" s="161"/>
    </row>
    <row r="52" spans="1:27" s="189" customFormat="1" ht="12.75" customHeight="1">
      <c r="A52" s="274"/>
      <c r="B52" s="518" t="str">
        <f>IF(B51&lt;&gt;"n/a",IF(B51&lt;'SP8-1'!$I$21,(B51+1),"n/a"),"n/a")</f>
        <v>n/a</v>
      </c>
      <c r="C52" s="518"/>
      <c r="D52" s="275"/>
      <c r="E52" s="275"/>
      <c r="F52" s="275"/>
      <c r="G52" s="269">
        <f t="shared" si="3"/>
        <v>0</v>
      </c>
      <c r="H52" s="275"/>
      <c r="I52" s="269">
        <f t="shared" si="0"/>
        <v>0</v>
      </c>
      <c r="J52" s="268">
        <f t="shared" si="4"/>
        <v>0</v>
      </c>
      <c r="K52" s="269">
        <f t="shared" si="1"/>
        <v>0</v>
      </c>
      <c r="L52" s="269">
        <f t="shared" si="2"/>
        <v>0</v>
      </c>
      <c r="M52" s="264"/>
      <c r="N52" s="161"/>
      <c r="O52" s="161"/>
      <c r="P52" s="161"/>
      <c r="Q52" s="191"/>
      <c r="R52" s="161"/>
      <c r="S52" s="161"/>
      <c r="T52" s="161"/>
      <c r="U52" s="161"/>
      <c r="V52" s="161"/>
      <c r="W52" s="161"/>
      <c r="X52" s="161"/>
      <c r="Y52" s="161"/>
      <c r="Z52" s="161"/>
      <c r="AA52" s="161"/>
    </row>
    <row r="53" spans="1:27" s="189" customFormat="1" ht="12.75" customHeight="1">
      <c r="A53" s="274"/>
      <c r="B53" s="518" t="str">
        <f>IF(B52&lt;&gt;"n/a",IF(B52&lt;'SP8-1'!$I$21,(B52+1),"n/a"),"n/a")</f>
        <v>n/a</v>
      </c>
      <c r="C53" s="518"/>
      <c r="D53" s="275"/>
      <c r="E53" s="275"/>
      <c r="F53" s="275"/>
      <c r="G53" s="269">
        <f t="shared" si="3"/>
        <v>0</v>
      </c>
      <c r="H53" s="275"/>
      <c r="I53" s="269">
        <f t="shared" si="0"/>
        <v>0</v>
      </c>
      <c r="J53" s="268">
        <f t="shared" si="4"/>
        <v>0</v>
      </c>
      <c r="K53" s="269">
        <f t="shared" si="1"/>
        <v>0</v>
      </c>
      <c r="L53" s="269">
        <f>H53*J53</f>
        <v>0</v>
      </c>
      <c r="M53" s="264"/>
      <c r="N53" s="161"/>
      <c r="O53" s="161"/>
      <c r="P53" s="161"/>
      <c r="Q53" s="191"/>
      <c r="R53" s="161"/>
      <c r="S53" s="161"/>
      <c r="T53" s="161"/>
      <c r="U53" s="161"/>
      <c r="V53" s="161"/>
      <c r="W53" s="161"/>
      <c r="X53" s="161"/>
      <c r="Y53" s="161"/>
      <c r="Z53" s="161"/>
      <c r="AA53" s="161"/>
    </row>
    <row r="54" spans="1:27" s="189" customFormat="1" ht="12.75" customHeight="1">
      <c r="A54" s="274"/>
      <c r="B54" s="518" t="str">
        <f>IF(B53&lt;&gt;"n/a",IF(B53&lt;'SP8-1'!$I$21,(B53+1),"n/a"),"n/a")</f>
        <v>n/a</v>
      </c>
      <c r="C54" s="518"/>
      <c r="D54" s="275"/>
      <c r="E54" s="275"/>
      <c r="F54" s="275"/>
      <c r="G54" s="269">
        <f t="shared" si="3"/>
        <v>0</v>
      </c>
      <c r="H54" s="275"/>
      <c r="I54" s="269">
        <f t="shared" si="0"/>
        <v>0</v>
      </c>
      <c r="J54" s="268">
        <f t="shared" si="4"/>
        <v>0</v>
      </c>
      <c r="K54" s="269">
        <f t="shared" si="1"/>
        <v>0</v>
      </c>
      <c r="L54" s="269">
        <f t="shared" si="2"/>
        <v>0</v>
      </c>
      <c r="M54" s="264"/>
      <c r="N54" s="520" t="str">
        <f>IF(ABS(L$59)&lt;0.5,"Funding Gap has been calculated","Funding Gap needs Recalculation  - use instructions below")</f>
        <v>Funding Gap has been calculated</v>
      </c>
      <c r="O54" s="520"/>
      <c r="P54" s="520"/>
      <c r="Q54" s="520"/>
      <c r="R54" s="520"/>
      <c r="S54" s="520"/>
      <c r="T54" s="520"/>
      <c r="U54" s="520"/>
      <c r="V54" s="161"/>
      <c r="W54" s="161"/>
      <c r="X54" s="161"/>
      <c r="Y54" s="161"/>
      <c r="Z54" s="161"/>
      <c r="AA54" s="161"/>
    </row>
    <row r="55" spans="1:27" s="189" customFormat="1" ht="12.75" customHeight="1">
      <c r="A55" s="274"/>
      <c r="B55" s="518" t="str">
        <f>IF(B54&lt;&gt;"n/a",IF(B54&lt;'SP8-1'!$I$21,(B54+1),"n/a"),"n/a")</f>
        <v>n/a</v>
      </c>
      <c r="C55" s="518"/>
      <c r="D55" s="275"/>
      <c r="E55" s="275"/>
      <c r="F55" s="275"/>
      <c r="G55" s="269">
        <f t="shared" si="3"/>
        <v>0</v>
      </c>
      <c r="H55" s="275"/>
      <c r="I55" s="269">
        <f t="shared" si="0"/>
        <v>0</v>
      </c>
      <c r="J55" s="268">
        <f t="shared" si="4"/>
        <v>0</v>
      </c>
      <c r="K55" s="269">
        <f t="shared" si="1"/>
        <v>0</v>
      </c>
      <c r="L55" s="269">
        <f t="shared" si="2"/>
        <v>0</v>
      </c>
      <c r="M55" s="264"/>
      <c r="N55" s="520"/>
      <c r="O55" s="520"/>
      <c r="P55" s="520"/>
      <c r="Q55" s="520"/>
      <c r="R55" s="520"/>
      <c r="S55" s="520"/>
      <c r="T55" s="520"/>
      <c r="U55" s="520"/>
      <c r="V55" s="161"/>
      <c r="W55" s="161"/>
      <c r="X55" s="161"/>
      <c r="Y55" s="161"/>
      <c r="Z55" s="161"/>
      <c r="AA55" s="161"/>
    </row>
    <row r="56" spans="1:27" s="189" customFormat="1" ht="12.75" customHeight="1">
      <c r="A56" s="274"/>
      <c r="B56" s="518" t="str">
        <f>IF(B55&lt;&gt;"n/a",IF(B55&lt;'SP8-1'!$I$21,(B55+1),"n/a"),"n/a")</f>
        <v>n/a</v>
      </c>
      <c r="C56" s="518"/>
      <c r="D56" s="275"/>
      <c r="E56" s="275"/>
      <c r="F56" s="275"/>
      <c r="G56" s="269">
        <f t="shared" si="3"/>
        <v>0</v>
      </c>
      <c r="H56" s="275"/>
      <c r="I56" s="269">
        <f t="shared" si="0"/>
        <v>0</v>
      </c>
      <c r="J56" s="268">
        <f t="shared" si="4"/>
        <v>0</v>
      </c>
      <c r="K56" s="269">
        <f t="shared" si="1"/>
        <v>0</v>
      </c>
      <c r="L56" s="269">
        <f t="shared" si="2"/>
        <v>0</v>
      </c>
      <c r="M56" s="264"/>
      <c r="N56" s="520"/>
      <c r="O56" s="520"/>
      <c r="P56" s="520"/>
      <c r="Q56" s="520"/>
      <c r="R56" s="520"/>
      <c r="S56" s="520"/>
      <c r="T56" s="520"/>
      <c r="U56" s="520"/>
      <c r="V56" s="161"/>
      <c r="W56" s="161"/>
      <c r="X56" s="161"/>
      <c r="Y56" s="161"/>
      <c r="Z56" s="161"/>
      <c r="AA56" s="161"/>
    </row>
    <row r="57" spans="1:27" s="189" customFormat="1" ht="12.75" customHeight="1">
      <c r="A57" s="274"/>
      <c r="B57" s="518" t="str">
        <f>IF(B56&lt;&gt;"n/a",IF(B56&lt;'SP8-1'!$I$21,(B56+1),"n/a"),"n/a")</f>
        <v>n/a</v>
      </c>
      <c r="C57" s="518"/>
      <c r="D57" s="275"/>
      <c r="E57" s="275"/>
      <c r="F57" s="275"/>
      <c r="G57" s="269">
        <f t="shared" si="3"/>
        <v>0</v>
      </c>
      <c r="H57" s="275"/>
      <c r="I57" s="269">
        <f t="shared" si="0"/>
        <v>0</v>
      </c>
      <c r="J57" s="268">
        <f t="shared" si="4"/>
        <v>0</v>
      </c>
      <c r="K57" s="269">
        <f t="shared" si="1"/>
        <v>0</v>
      </c>
      <c r="L57" s="269">
        <f t="shared" si="2"/>
        <v>0</v>
      </c>
      <c r="M57" s="264"/>
      <c r="N57" s="161"/>
      <c r="O57" s="161"/>
      <c r="P57" s="161"/>
      <c r="Q57" s="191"/>
      <c r="R57" s="161"/>
      <c r="S57" s="161"/>
      <c r="T57" s="161"/>
      <c r="U57" s="161"/>
      <c r="V57" s="161"/>
      <c r="W57" s="161"/>
      <c r="X57" s="161"/>
      <c r="Y57" s="161"/>
      <c r="Z57" s="161"/>
      <c r="AA57" s="161"/>
    </row>
    <row r="58" spans="1:27" s="189" customFormat="1" ht="3" customHeight="1">
      <c r="A58" s="274"/>
      <c r="B58" s="273"/>
      <c r="C58" s="273"/>
      <c r="D58" s="273"/>
      <c r="E58" s="273"/>
      <c r="F58" s="273"/>
      <c r="G58" s="273"/>
      <c r="H58" s="273"/>
      <c r="I58" s="273"/>
      <c r="J58" s="273"/>
      <c r="K58" s="273"/>
      <c r="L58" s="273"/>
      <c r="M58" s="264"/>
      <c r="N58" s="161"/>
      <c r="O58" s="161"/>
      <c r="P58" s="161"/>
      <c r="Q58" s="161"/>
      <c r="R58" s="161"/>
      <c r="S58" s="161"/>
      <c r="T58" s="161"/>
      <c r="U58" s="161"/>
      <c r="V58" s="183"/>
      <c r="W58" s="161"/>
      <c r="X58" s="161"/>
      <c r="Y58" s="161"/>
      <c r="Z58" s="161"/>
      <c r="AA58" s="161"/>
    </row>
    <row r="59" spans="1:27" s="189" customFormat="1" ht="12.75" customHeight="1">
      <c r="A59" s="272">
        <v>18</v>
      </c>
      <c r="B59" s="513" t="s">
        <v>469</v>
      </c>
      <c r="C59" s="513"/>
      <c r="D59" s="513"/>
      <c r="E59" s="513"/>
      <c r="F59" s="273"/>
      <c r="G59" s="273"/>
      <c r="H59" s="273"/>
      <c r="I59" s="273"/>
      <c r="J59" s="273"/>
      <c r="K59" s="276" t="s">
        <v>470</v>
      </c>
      <c r="L59" s="400">
        <f>SUM(K18:K57)</f>
        <v>0</v>
      </c>
      <c r="M59" s="264"/>
      <c r="N59" s="521" t="s">
        <v>471</v>
      </c>
      <c r="O59" s="521"/>
      <c r="P59" s="521"/>
      <c r="Q59" s="521"/>
      <c r="R59" s="521"/>
      <c r="S59" s="521"/>
      <c r="T59" s="521"/>
      <c r="U59" s="521"/>
      <c r="V59" s="161"/>
      <c r="W59" s="161"/>
      <c r="X59" s="161"/>
      <c r="Y59" s="161"/>
      <c r="Z59" s="161"/>
      <c r="AA59" s="161"/>
    </row>
    <row r="60" spans="1:27" s="189" customFormat="1" ht="12.75" customHeight="1">
      <c r="A60" s="272">
        <v>19</v>
      </c>
      <c r="B60" s="513" t="s">
        <v>472</v>
      </c>
      <c r="C60" s="513"/>
      <c r="D60" s="513"/>
      <c r="E60" s="513"/>
      <c r="F60" s="273"/>
      <c r="G60" s="273"/>
      <c r="H60" s="273"/>
      <c r="I60" s="273"/>
      <c r="J60" s="273"/>
      <c r="K60" s="276" t="s">
        <v>473</v>
      </c>
      <c r="L60" s="269">
        <f>SUM(H18:H57)</f>
        <v>0</v>
      </c>
      <c r="M60" s="264"/>
      <c r="N60" s="521"/>
      <c r="O60" s="521"/>
      <c r="P60" s="521"/>
      <c r="Q60" s="521"/>
      <c r="R60" s="521"/>
      <c r="S60" s="521"/>
      <c r="T60" s="521"/>
      <c r="U60" s="521"/>
      <c r="V60" s="161"/>
      <c r="W60" s="161"/>
      <c r="X60" s="161"/>
      <c r="Y60" s="161"/>
      <c r="Z60" s="161"/>
      <c r="AA60" s="161"/>
    </row>
    <row r="61" spans="1:27" s="189" customFormat="1" ht="12.75" customHeight="1">
      <c r="A61" s="272">
        <v>20</v>
      </c>
      <c r="B61" s="513" t="s">
        <v>474</v>
      </c>
      <c r="C61" s="513"/>
      <c r="D61" s="513"/>
      <c r="E61" s="513"/>
      <c r="F61" s="273"/>
      <c r="G61" s="273"/>
      <c r="H61" s="273"/>
      <c r="I61" s="273"/>
      <c r="J61" s="273"/>
      <c r="K61" s="276" t="s">
        <v>475</v>
      </c>
      <c r="L61" s="269">
        <f>SUM(L18:L57)</f>
        <v>0</v>
      </c>
      <c r="M61" s="264"/>
      <c r="N61" s="521"/>
      <c r="O61" s="521"/>
      <c r="P61" s="521"/>
      <c r="Q61" s="521"/>
      <c r="R61" s="521"/>
      <c r="S61" s="521"/>
      <c r="T61" s="521"/>
      <c r="U61" s="521"/>
      <c r="V61" s="161"/>
      <c r="W61" s="161"/>
      <c r="X61" s="161"/>
      <c r="Y61" s="161"/>
      <c r="Z61" s="161"/>
      <c r="AA61" s="161"/>
    </row>
    <row r="62" spans="1:27" s="189" customFormat="1" ht="15" customHeight="1">
      <c r="A62" s="274"/>
      <c r="B62" s="270" t="s">
        <v>476</v>
      </c>
      <c r="C62" s="270"/>
      <c r="D62" s="273"/>
      <c r="E62" s="273"/>
      <c r="F62" s="273"/>
      <c r="G62" s="273"/>
      <c r="H62" s="273"/>
      <c r="I62" s="273"/>
      <c r="J62" s="273"/>
      <c r="K62" s="273"/>
      <c r="L62" s="273"/>
      <c r="M62" s="264"/>
      <c r="N62" s="190"/>
      <c r="O62" s="190"/>
      <c r="P62" s="190"/>
      <c r="Q62" s="190"/>
      <c r="R62" s="190"/>
      <c r="S62" s="190"/>
      <c r="T62" s="190"/>
      <c r="U62" s="190"/>
      <c r="V62" s="161"/>
      <c r="W62" s="161"/>
      <c r="X62" s="161"/>
      <c r="Y62" s="161"/>
      <c r="Z62" s="161"/>
      <c r="AA62" s="161"/>
    </row>
    <row r="63" spans="1:27" s="189" customFormat="1" ht="38.25" customHeight="1">
      <c r="A63" s="274"/>
      <c r="B63" s="519" t="s">
        <v>459</v>
      </c>
      <c r="C63" s="519"/>
      <c r="D63" s="519" t="s">
        <v>477</v>
      </c>
      <c r="E63" s="519"/>
      <c r="F63" s="519"/>
      <c r="G63" s="519"/>
      <c r="H63" s="519"/>
      <c r="I63" s="519"/>
      <c r="J63" s="519"/>
      <c r="K63" s="265" t="s">
        <v>478</v>
      </c>
      <c r="L63" s="265" t="s">
        <v>479</v>
      </c>
      <c r="M63" s="264"/>
      <c r="N63" s="161"/>
      <c r="O63" s="161"/>
      <c r="P63" s="161"/>
      <c r="Q63" s="161"/>
      <c r="R63" s="161"/>
      <c r="S63" s="161"/>
      <c r="T63" s="161"/>
      <c r="U63" s="161"/>
      <c r="V63" s="161"/>
      <c r="W63" s="161"/>
      <c r="X63" s="161"/>
      <c r="Y63" s="161"/>
      <c r="Z63" s="161"/>
      <c r="AA63" s="161"/>
    </row>
    <row r="64" spans="1:27" s="189" customFormat="1" ht="12.75" customHeight="1">
      <c r="A64" s="274"/>
      <c r="B64" s="518">
        <v>1</v>
      </c>
      <c r="C64" s="518"/>
      <c r="D64" s="515"/>
      <c r="E64" s="515"/>
      <c r="F64" s="515"/>
      <c r="G64" s="515"/>
      <c r="H64" s="515"/>
      <c r="I64" s="515"/>
      <c r="J64" s="515"/>
      <c r="K64" s="268">
        <f>Tables!F6</f>
        <v>0.98039215686274506</v>
      </c>
      <c r="L64" s="269">
        <f>D64*K64</f>
        <v>0</v>
      </c>
      <c r="M64" s="264"/>
      <c r="N64" s="161"/>
      <c r="O64" s="161"/>
      <c r="P64" s="161"/>
      <c r="Q64" s="161"/>
      <c r="R64" s="161"/>
      <c r="S64" s="161"/>
      <c r="T64" s="161"/>
      <c r="U64" s="161"/>
      <c r="V64" s="161"/>
      <c r="W64" s="161"/>
      <c r="X64" s="161"/>
      <c r="Y64" s="161"/>
      <c r="Z64" s="161"/>
      <c r="AA64" s="161"/>
    </row>
    <row r="65" spans="1:27" s="189" customFormat="1" ht="12.75" customHeight="1">
      <c r="A65" s="274"/>
      <c r="B65" s="518">
        <v>2</v>
      </c>
      <c r="C65" s="518"/>
      <c r="D65" s="515"/>
      <c r="E65" s="515"/>
      <c r="F65" s="515"/>
      <c r="G65" s="515"/>
      <c r="H65" s="515"/>
      <c r="I65" s="515"/>
      <c r="J65" s="515"/>
      <c r="K65" s="268">
        <f>Tables!F7</f>
        <v>0.96116878123798533</v>
      </c>
      <c r="L65" s="269">
        <f t="shared" ref="L65:L69" si="5">D65*K65</f>
        <v>0</v>
      </c>
      <c r="M65" s="264"/>
      <c r="N65" s="161"/>
      <c r="O65" s="161"/>
      <c r="P65" s="161"/>
      <c r="Q65" s="161"/>
      <c r="R65" s="161"/>
      <c r="S65" s="161"/>
      <c r="T65" s="161"/>
      <c r="U65" s="161"/>
      <c r="V65" s="172"/>
      <c r="W65" s="161"/>
      <c r="X65" s="161"/>
      <c r="Y65" s="161"/>
      <c r="Z65" s="161"/>
      <c r="AA65" s="161"/>
    </row>
    <row r="66" spans="1:27" s="189" customFormat="1" ht="12.75" customHeight="1">
      <c r="A66" s="274"/>
      <c r="B66" s="518">
        <v>3</v>
      </c>
      <c r="C66" s="518"/>
      <c r="D66" s="515"/>
      <c r="E66" s="515"/>
      <c r="F66" s="515"/>
      <c r="G66" s="515"/>
      <c r="H66" s="515"/>
      <c r="I66" s="515"/>
      <c r="J66" s="515"/>
      <c r="K66" s="268">
        <f>Tables!F8</f>
        <v>0.94232233454704462</v>
      </c>
      <c r="L66" s="269">
        <f t="shared" si="5"/>
        <v>0</v>
      </c>
      <c r="M66" s="264"/>
      <c r="N66" s="161"/>
      <c r="O66" s="161"/>
      <c r="P66" s="161"/>
      <c r="Q66" s="161"/>
      <c r="R66" s="161"/>
      <c r="S66" s="161"/>
      <c r="T66" s="161"/>
      <c r="U66" s="161"/>
      <c r="V66" s="172"/>
      <c r="W66" s="161"/>
      <c r="X66" s="161"/>
      <c r="Y66" s="161"/>
      <c r="Z66" s="161"/>
      <c r="AA66" s="161"/>
    </row>
    <row r="67" spans="1:27" s="189" customFormat="1" ht="12.75" customHeight="1">
      <c r="A67" s="274"/>
      <c r="B67" s="518">
        <v>4</v>
      </c>
      <c r="C67" s="518"/>
      <c r="D67" s="515"/>
      <c r="E67" s="515"/>
      <c r="F67" s="515"/>
      <c r="G67" s="515"/>
      <c r="H67" s="515"/>
      <c r="I67" s="515"/>
      <c r="J67" s="515"/>
      <c r="K67" s="268">
        <f>Tables!F9</f>
        <v>0.92384542602651432</v>
      </c>
      <c r="L67" s="269">
        <f t="shared" si="5"/>
        <v>0</v>
      </c>
      <c r="M67" s="264"/>
      <c r="N67" s="161"/>
      <c r="O67" s="161"/>
      <c r="P67" s="161"/>
      <c r="Q67" s="161"/>
      <c r="R67" s="161"/>
      <c r="S67" s="161"/>
      <c r="T67" s="161"/>
      <c r="U67" s="161"/>
      <c r="V67" s="192"/>
      <c r="W67" s="161"/>
      <c r="X67" s="161"/>
      <c r="Y67" s="161"/>
      <c r="Z67" s="161"/>
      <c r="AA67" s="161"/>
    </row>
    <row r="68" spans="1:27" s="189" customFormat="1" ht="12.75" customHeight="1">
      <c r="A68" s="274"/>
      <c r="B68" s="518">
        <v>5</v>
      </c>
      <c r="C68" s="518"/>
      <c r="D68" s="515"/>
      <c r="E68" s="515"/>
      <c r="F68" s="515"/>
      <c r="G68" s="515"/>
      <c r="H68" s="515"/>
      <c r="I68" s="515"/>
      <c r="J68" s="515"/>
      <c r="K68" s="268">
        <f>Tables!F10</f>
        <v>0.90573080982991583</v>
      </c>
      <c r="L68" s="269">
        <f t="shared" si="5"/>
        <v>0</v>
      </c>
      <c r="M68" s="264"/>
      <c r="N68" s="161"/>
      <c r="O68" s="161"/>
      <c r="P68" s="161"/>
      <c r="Q68" s="161"/>
      <c r="R68" s="161"/>
      <c r="S68" s="161"/>
      <c r="T68" s="161"/>
      <c r="U68" s="161"/>
      <c r="V68" s="193"/>
      <c r="W68" s="161"/>
      <c r="X68" s="161"/>
      <c r="Y68" s="161"/>
      <c r="Z68" s="161"/>
      <c r="AA68" s="161"/>
    </row>
    <row r="69" spans="1:27" s="189" customFormat="1" ht="12.75" customHeight="1">
      <c r="A69" s="274"/>
      <c r="B69" s="277" t="s">
        <v>480</v>
      </c>
      <c r="C69" s="278">
        <f>'SP8-1'!I21</f>
        <v>0</v>
      </c>
      <c r="D69" s="515"/>
      <c r="E69" s="515"/>
      <c r="F69" s="515"/>
      <c r="G69" s="515"/>
      <c r="H69" s="515"/>
      <c r="I69" s="515"/>
      <c r="J69" s="515"/>
      <c r="K69" s="268">
        <f>D77</f>
        <v>-5.657260329058472</v>
      </c>
      <c r="L69" s="269">
        <f t="shared" si="5"/>
        <v>0</v>
      </c>
      <c r="M69" s="264"/>
      <c r="N69" s="161"/>
      <c r="O69" s="161"/>
      <c r="P69" s="161"/>
      <c r="Q69" s="161"/>
      <c r="R69" s="161"/>
      <c r="S69" s="161"/>
      <c r="T69" s="161"/>
      <c r="U69" s="161"/>
      <c r="V69" s="161"/>
      <c r="W69" s="161"/>
      <c r="X69" s="161"/>
      <c r="Y69" s="161"/>
      <c r="Z69" s="161"/>
      <c r="AA69" s="161"/>
    </row>
    <row r="70" spans="1:27" s="189" customFormat="1" ht="12.75" customHeight="1">
      <c r="A70" s="272">
        <v>24</v>
      </c>
      <c r="B70" s="513" t="s">
        <v>397</v>
      </c>
      <c r="C70" s="513"/>
      <c r="D70" s="513"/>
      <c r="E70" s="513"/>
      <c r="F70" s="273"/>
      <c r="G70" s="273"/>
      <c r="H70" s="273"/>
      <c r="I70" s="273"/>
      <c r="J70" s="273"/>
      <c r="K70" s="276" t="s">
        <v>404</v>
      </c>
      <c r="L70" s="269">
        <f>SUM(L64:L69)</f>
        <v>0</v>
      </c>
      <c r="M70" s="261" t="s">
        <v>398</v>
      </c>
      <c r="N70" s="161"/>
      <c r="O70" s="161"/>
      <c r="P70" s="161"/>
      <c r="Q70" s="161"/>
      <c r="R70" s="161"/>
      <c r="S70" s="161"/>
      <c r="T70" s="161"/>
      <c r="U70" s="161"/>
      <c r="V70" s="161"/>
      <c r="W70" s="161"/>
      <c r="X70" s="161"/>
      <c r="Y70" s="161"/>
      <c r="Z70" s="161"/>
      <c r="AA70" s="161"/>
    </row>
    <row r="71" spans="1:27" s="189" customFormat="1" ht="12.75" customHeight="1">
      <c r="A71" s="264"/>
      <c r="B71" s="260" t="s">
        <v>481</v>
      </c>
      <c r="C71" s="260"/>
      <c r="D71" s="264"/>
      <c r="E71" s="264"/>
      <c r="F71" s="264"/>
      <c r="G71" s="264"/>
      <c r="H71" s="264"/>
      <c r="I71" s="264"/>
      <c r="J71" s="264"/>
      <c r="K71" s="264"/>
      <c r="L71" s="263"/>
      <c r="M71" s="264"/>
      <c r="N71" s="161"/>
      <c r="O71" s="161"/>
      <c r="P71" s="161"/>
      <c r="Q71" s="161"/>
      <c r="R71" s="161"/>
      <c r="S71" s="161"/>
      <c r="T71" s="161"/>
      <c r="U71" s="161"/>
      <c r="V71" s="161"/>
      <c r="W71" s="161"/>
      <c r="X71" s="161"/>
      <c r="Y71" s="161"/>
      <c r="Z71" s="161"/>
      <c r="AA71" s="161"/>
    </row>
    <row r="72" spans="1:27" ht="15" customHeight="1">
      <c r="A72" s="186"/>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row>
    <row r="73" spans="1:27" ht="15" customHeight="1">
      <c r="A73" s="186"/>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row>
    <row r="74" spans="1:27">
      <c r="A74" s="186"/>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row>
    <row r="75" spans="1:27" hidden="1">
      <c r="A75" s="186"/>
      <c r="B75" s="186"/>
      <c r="C75" s="186"/>
      <c r="D75" s="186">
        <f>Tables!D9</f>
        <v>5.657260329058472</v>
      </c>
      <c r="E75" s="186">
        <f>Tables!D5</f>
        <v>0</v>
      </c>
      <c r="F75" s="186">
        <f>Tables!D10</f>
        <v>16.635774183604099</v>
      </c>
      <c r="G75" s="186">
        <f>Tables!D7</f>
        <v>0</v>
      </c>
      <c r="H75" s="194">
        <f>Tables!A4</f>
        <v>0</v>
      </c>
      <c r="I75" s="186"/>
      <c r="J75" s="186"/>
      <c r="K75" s="186"/>
      <c r="L75" s="186"/>
      <c r="M75" s="186"/>
      <c r="N75" s="186"/>
      <c r="O75" s="186"/>
      <c r="P75" s="186"/>
      <c r="Q75" s="186"/>
      <c r="R75" s="186"/>
      <c r="S75" s="186"/>
      <c r="T75" s="186"/>
      <c r="U75" s="186"/>
      <c r="V75" s="186"/>
      <c r="W75" s="186"/>
      <c r="X75" s="186"/>
      <c r="Y75" s="186"/>
      <c r="Z75" s="186"/>
      <c r="AA75" s="186"/>
    </row>
    <row r="76" spans="1:27" hidden="1">
      <c r="A76" s="186"/>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row>
    <row r="77" spans="1:27" hidden="1">
      <c r="A77" s="186"/>
      <c r="B77" s="186"/>
      <c r="C77" s="186"/>
      <c r="D77" s="186">
        <f>E75-D75+(G75-F75)*H75</f>
        <v>-5.657260329058472</v>
      </c>
      <c r="E77" s="186"/>
      <c r="F77" s="186"/>
      <c r="G77" s="186"/>
      <c r="H77" s="186"/>
      <c r="I77" s="186"/>
      <c r="J77" s="186"/>
      <c r="K77" s="186"/>
      <c r="L77" s="186"/>
      <c r="M77" s="186"/>
      <c r="N77" s="186"/>
      <c r="O77" s="186"/>
      <c r="P77" s="186"/>
      <c r="Q77" s="186"/>
      <c r="R77" s="186"/>
      <c r="S77" s="186"/>
      <c r="T77" s="186"/>
      <c r="U77" s="186"/>
      <c r="V77" s="186"/>
      <c r="W77" s="186"/>
      <c r="X77" s="186"/>
      <c r="Y77" s="186"/>
      <c r="Z77" s="186"/>
      <c r="AA77" s="186"/>
    </row>
    <row r="78" spans="1:27">
      <c r="A78" s="186"/>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row>
    <row r="79" spans="1:27">
      <c r="A79" s="186"/>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row>
    <row r="80" spans="1:27">
      <c r="A80" s="186"/>
      <c r="B80" s="186"/>
      <c r="C80" s="186"/>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row>
    <row r="81" spans="1:27">
      <c r="A81" s="186"/>
      <c r="B81" s="186"/>
      <c r="C81" s="186"/>
      <c r="D81" s="186"/>
      <c r="E81" s="186"/>
      <c r="F81" s="186"/>
      <c r="G81" s="186"/>
      <c r="H81" s="186"/>
      <c r="I81" s="186"/>
      <c r="J81" s="186"/>
      <c r="K81" s="186"/>
      <c r="L81" s="186"/>
      <c r="M81" s="186"/>
      <c r="N81" s="186"/>
      <c r="O81" s="186"/>
      <c r="P81" s="186"/>
      <c r="Q81" s="186"/>
      <c r="R81" s="186"/>
      <c r="S81" s="186"/>
      <c r="T81" s="186"/>
      <c r="U81" s="186"/>
      <c r="V81" s="186"/>
      <c r="W81" s="186"/>
      <c r="X81" s="186"/>
      <c r="Y81" s="186"/>
      <c r="Z81" s="186"/>
      <c r="AA81" s="186"/>
    </row>
    <row r="82" spans="1:27">
      <c r="A82" s="186"/>
      <c r="B82" s="186"/>
      <c r="C82" s="186"/>
      <c r="D82" s="186"/>
      <c r="E82" s="186"/>
      <c r="F82" s="186"/>
      <c r="G82" s="186"/>
      <c r="H82" s="186"/>
      <c r="I82" s="186"/>
      <c r="J82" s="186"/>
      <c r="K82" s="186"/>
      <c r="L82" s="186"/>
      <c r="M82" s="186"/>
      <c r="N82" s="186"/>
      <c r="O82" s="186"/>
      <c r="P82" s="186"/>
      <c r="Q82" s="186"/>
      <c r="R82" s="186"/>
      <c r="S82" s="186"/>
      <c r="T82" s="186"/>
      <c r="U82" s="186"/>
      <c r="V82" s="186"/>
      <c r="W82" s="186"/>
      <c r="X82" s="186"/>
      <c r="Y82" s="186"/>
      <c r="Z82" s="186"/>
      <c r="AA82" s="186"/>
    </row>
    <row r="83" spans="1:27">
      <c r="A83" s="186"/>
      <c r="B83" s="186"/>
      <c r="C83" s="186"/>
      <c r="D83" s="186"/>
      <c r="E83" s="186"/>
      <c r="F83" s="186"/>
      <c r="G83" s="186"/>
      <c r="H83" s="186"/>
      <c r="I83" s="186"/>
      <c r="J83" s="186"/>
      <c r="K83" s="186"/>
      <c r="L83" s="186"/>
      <c r="M83" s="186"/>
      <c r="N83" s="186"/>
      <c r="O83" s="186"/>
      <c r="P83" s="186"/>
      <c r="Q83" s="186"/>
      <c r="R83" s="186"/>
      <c r="S83" s="186"/>
      <c r="T83" s="186"/>
      <c r="U83" s="186"/>
      <c r="V83" s="186"/>
      <c r="W83" s="186"/>
      <c r="X83" s="186"/>
      <c r="Y83" s="186"/>
      <c r="Z83" s="186"/>
      <c r="AA83" s="186"/>
    </row>
    <row r="84" spans="1:27">
      <c r="A84" s="186"/>
      <c r="B84" s="186"/>
      <c r="C84" s="186"/>
      <c r="D84" s="186"/>
      <c r="E84" s="186"/>
      <c r="F84" s="186"/>
      <c r="G84" s="186"/>
      <c r="H84" s="186"/>
      <c r="I84" s="186"/>
      <c r="J84" s="186"/>
      <c r="K84" s="186"/>
      <c r="L84" s="186"/>
      <c r="M84" s="186"/>
      <c r="N84" s="186"/>
      <c r="O84" s="186"/>
      <c r="P84" s="186"/>
      <c r="Q84" s="186"/>
      <c r="R84" s="186"/>
      <c r="S84" s="186"/>
      <c r="T84" s="186"/>
      <c r="U84" s="186"/>
      <c r="V84" s="186"/>
      <c r="W84" s="186"/>
      <c r="X84" s="186"/>
      <c r="Y84" s="186"/>
      <c r="Z84" s="186"/>
      <c r="AA84" s="186"/>
    </row>
    <row r="85" spans="1:27">
      <c r="A85" s="186"/>
      <c r="B85" s="186"/>
      <c r="C85" s="186"/>
      <c r="D85" s="186"/>
      <c r="E85" s="186"/>
      <c r="F85" s="186"/>
      <c r="G85" s="186"/>
      <c r="H85" s="186"/>
      <c r="I85" s="186"/>
      <c r="J85" s="186"/>
      <c r="K85" s="186"/>
      <c r="L85" s="186"/>
      <c r="M85" s="186"/>
      <c r="N85" s="186"/>
      <c r="O85" s="186"/>
      <c r="P85" s="186"/>
      <c r="Q85" s="186"/>
      <c r="R85" s="186"/>
      <c r="S85" s="186"/>
      <c r="T85" s="186"/>
      <c r="U85" s="186"/>
      <c r="V85" s="186"/>
      <c r="W85" s="186"/>
      <c r="X85" s="186"/>
      <c r="Y85" s="186"/>
      <c r="Z85" s="186"/>
      <c r="AA85" s="186"/>
    </row>
    <row r="86" spans="1:27">
      <c r="A86" s="186"/>
      <c r="B86" s="186"/>
      <c r="C86" s="186"/>
      <c r="D86" s="186"/>
      <c r="E86" s="186"/>
      <c r="F86" s="186"/>
      <c r="G86" s="186"/>
      <c r="H86" s="186"/>
      <c r="I86" s="186"/>
      <c r="J86" s="186"/>
      <c r="K86" s="186"/>
      <c r="L86" s="186"/>
      <c r="M86" s="186"/>
      <c r="N86" s="186"/>
      <c r="O86" s="186"/>
      <c r="P86" s="186"/>
      <c r="Q86" s="186"/>
      <c r="R86" s="186"/>
      <c r="S86" s="186"/>
      <c r="T86" s="186"/>
      <c r="U86" s="186"/>
      <c r="V86" s="186"/>
      <c r="W86" s="186"/>
      <c r="X86" s="186"/>
      <c r="Y86" s="186"/>
      <c r="Z86" s="186"/>
      <c r="AA86" s="186"/>
    </row>
    <row r="87" spans="1:27">
      <c r="A87" s="186"/>
      <c r="B87" s="186"/>
      <c r="C87" s="186"/>
      <c r="D87" s="186"/>
      <c r="E87" s="186"/>
      <c r="F87" s="186"/>
      <c r="G87" s="186"/>
      <c r="H87" s="186"/>
      <c r="I87" s="186"/>
      <c r="J87" s="186"/>
      <c r="K87" s="186"/>
      <c r="L87" s="186"/>
      <c r="M87" s="186"/>
      <c r="N87" s="186"/>
      <c r="O87" s="186"/>
      <c r="P87" s="186"/>
      <c r="Q87" s="186"/>
      <c r="R87" s="186"/>
      <c r="S87" s="186"/>
      <c r="T87" s="186"/>
      <c r="U87" s="186"/>
      <c r="V87" s="186"/>
      <c r="W87" s="186"/>
      <c r="X87" s="186"/>
      <c r="Y87" s="186"/>
      <c r="Z87" s="186"/>
      <c r="AA87" s="186"/>
    </row>
    <row r="88" spans="1:27">
      <c r="A88" s="186"/>
      <c r="B88" s="186"/>
      <c r="C88" s="186"/>
      <c r="D88" s="186"/>
      <c r="E88" s="186"/>
      <c r="F88" s="186"/>
      <c r="G88" s="186"/>
      <c r="H88" s="186"/>
      <c r="I88" s="186"/>
      <c r="J88" s="186"/>
      <c r="K88" s="186"/>
      <c r="L88" s="186"/>
      <c r="M88" s="186"/>
      <c r="N88" s="186"/>
      <c r="O88" s="186"/>
      <c r="P88" s="186"/>
      <c r="Q88" s="186"/>
      <c r="R88" s="186"/>
      <c r="S88" s="186"/>
      <c r="T88" s="186"/>
      <c r="U88" s="186"/>
      <c r="V88" s="186"/>
      <c r="W88" s="186"/>
      <c r="X88" s="186"/>
      <c r="Y88" s="186"/>
      <c r="Z88" s="186"/>
      <c r="AA88" s="186"/>
    </row>
    <row r="89" spans="1:27">
      <c r="A89" s="186"/>
      <c r="B89" s="186"/>
      <c r="C89" s="186"/>
      <c r="D89" s="186"/>
      <c r="E89" s="186"/>
      <c r="F89" s="186"/>
      <c r="G89" s="186"/>
      <c r="H89" s="186"/>
      <c r="I89" s="186"/>
      <c r="J89" s="186"/>
      <c r="K89" s="186"/>
      <c r="L89" s="186"/>
      <c r="M89" s="186"/>
      <c r="N89" s="186"/>
      <c r="O89" s="186"/>
      <c r="P89" s="186"/>
      <c r="Q89" s="186"/>
      <c r="R89" s="186"/>
      <c r="S89" s="186"/>
      <c r="T89" s="186"/>
      <c r="U89" s="186"/>
      <c r="V89" s="186"/>
      <c r="W89" s="186"/>
      <c r="X89" s="186"/>
      <c r="Y89" s="186"/>
      <c r="Z89" s="186"/>
      <c r="AA89" s="186"/>
    </row>
    <row r="90" spans="1:27">
      <c r="A90" s="186"/>
      <c r="B90" s="186"/>
      <c r="C90" s="186"/>
      <c r="D90" s="186"/>
      <c r="E90" s="186"/>
      <c r="F90" s="186"/>
      <c r="G90" s="186"/>
      <c r="H90" s="186"/>
      <c r="I90" s="186"/>
      <c r="J90" s="186"/>
      <c r="K90" s="186"/>
      <c r="L90" s="186"/>
      <c r="M90" s="186"/>
      <c r="N90" s="186"/>
      <c r="O90" s="186"/>
      <c r="P90" s="186"/>
      <c r="Q90" s="186"/>
      <c r="R90" s="186"/>
      <c r="S90" s="186"/>
      <c r="T90" s="186"/>
      <c r="U90" s="186"/>
      <c r="V90" s="186"/>
      <c r="W90" s="186"/>
      <c r="X90" s="186"/>
      <c r="Y90" s="186"/>
      <c r="Z90" s="186"/>
      <c r="AA90" s="186"/>
    </row>
    <row r="91" spans="1:27">
      <c r="A91" s="186"/>
      <c r="B91" s="186"/>
      <c r="C91" s="186"/>
      <c r="D91" s="186"/>
      <c r="E91" s="186"/>
      <c r="F91" s="186"/>
      <c r="G91" s="186"/>
      <c r="H91" s="186"/>
      <c r="I91" s="186"/>
      <c r="J91" s="186"/>
      <c r="K91" s="186"/>
      <c r="L91" s="186"/>
      <c r="M91" s="186"/>
      <c r="N91" s="186"/>
      <c r="O91" s="186"/>
      <c r="P91" s="186"/>
      <c r="Q91" s="186"/>
      <c r="R91" s="186"/>
      <c r="S91" s="186"/>
      <c r="T91" s="186"/>
      <c r="U91" s="186"/>
      <c r="V91" s="186"/>
      <c r="W91" s="186"/>
      <c r="X91" s="186"/>
      <c r="Y91" s="186"/>
      <c r="Z91" s="186"/>
      <c r="AA91" s="186"/>
    </row>
    <row r="92" spans="1:27">
      <c r="A92" s="186"/>
      <c r="B92" s="186"/>
      <c r="C92" s="186"/>
      <c r="D92" s="186"/>
      <c r="E92" s="186"/>
      <c r="F92" s="186"/>
      <c r="G92" s="186"/>
      <c r="H92" s="186"/>
      <c r="I92" s="186"/>
      <c r="J92" s="186"/>
      <c r="K92" s="186"/>
      <c r="L92" s="186"/>
      <c r="M92" s="186"/>
      <c r="N92" s="186"/>
      <c r="O92" s="186"/>
      <c r="P92" s="186"/>
      <c r="Q92" s="186"/>
      <c r="R92" s="186"/>
      <c r="S92" s="186"/>
      <c r="T92" s="186"/>
      <c r="U92" s="186"/>
      <c r="V92" s="186"/>
      <c r="W92" s="186"/>
      <c r="X92" s="186"/>
      <c r="Y92" s="186"/>
      <c r="Z92" s="186"/>
      <c r="AA92" s="186"/>
    </row>
    <row r="93" spans="1:27">
      <c r="A93" s="186"/>
      <c r="B93" s="186"/>
      <c r="C93" s="186"/>
      <c r="D93" s="186"/>
      <c r="E93" s="186"/>
      <c r="F93" s="186"/>
      <c r="G93" s="186"/>
      <c r="H93" s="186"/>
      <c r="I93" s="186"/>
      <c r="J93" s="186"/>
      <c r="K93" s="186"/>
      <c r="L93" s="186"/>
      <c r="M93" s="186"/>
      <c r="N93" s="186"/>
      <c r="O93" s="186"/>
      <c r="P93" s="186"/>
      <c r="Q93" s="186"/>
      <c r="R93" s="186"/>
      <c r="S93" s="186"/>
      <c r="T93" s="186"/>
      <c r="U93" s="186"/>
      <c r="V93" s="186"/>
      <c r="W93" s="186"/>
      <c r="X93" s="186"/>
      <c r="Y93" s="186"/>
      <c r="Z93" s="186"/>
      <c r="AA93" s="186"/>
    </row>
    <row r="94" spans="1:27">
      <c r="A94" s="186"/>
      <c r="B94" s="186"/>
      <c r="C94" s="186"/>
      <c r="D94" s="186"/>
      <c r="E94" s="186"/>
      <c r="F94" s="186"/>
      <c r="G94" s="186"/>
      <c r="H94" s="186"/>
      <c r="I94" s="186"/>
      <c r="J94" s="186"/>
      <c r="K94" s="186"/>
      <c r="L94" s="186"/>
      <c r="M94" s="186"/>
      <c r="N94" s="186"/>
      <c r="O94" s="186"/>
      <c r="P94" s="186"/>
      <c r="Q94" s="186"/>
      <c r="R94" s="186"/>
      <c r="S94" s="186"/>
      <c r="T94" s="186"/>
      <c r="U94" s="186"/>
      <c r="V94" s="186"/>
      <c r="W94" s="186"/>
      <c r="X94" s="186"/>
      <c r="Y94" s="186"/>
      <c r="Z94" s="186"/>
      <c r="AA94" s="186"/>
    </row>
    <row r="95" spans="1:27">
      <c r="A95" s="186"/>
      <c r="B95" s="186"/>
      <c r="C95" s="186"/>
      <c r="D95" s="186"/>
      <c r="E95" s="186"/>
      <c r="F95" s="186"/>
      <c r="G95" s="186"/>
      <c r="H95" s="186"/>
      <c r="I95" s="186"/>
      <c r="J95" s="186"/>
      <c r="K95" s="186"/>
      <c r="L95" s="186"/>
      <c r="M95" s="186"/>
      <c r="N95" s="186"/>
      <c r="O95" s="186"/>
      <c r="P95" s="186"/>
      <c r="Q95" s="186"/>
      <c r="R95" s="186"/>
      <c r="S95" s="186"/>
      <c r="T95" s="186"/>
      <c r="U95" s="186"/>
      <c r="V95" s="186"/>
      <c r="W95" s="186"/>
      <c r="X95" s="186"/>
      <c r="Y95" s="186"/>
      <c r="Z95" s="186"/>
      <c r="AA95" s="186"/>
    </row>
    <row r="96" spans="1:27">
      <c r="A96" s="186"/>
      <c r="B96" s="186"/>
      <c r="C96" s="186"/>
      <c r="D96" s="186"/>
      <c r="E96" s="186"/>
      <c r="F96" s="186"/>
      <c r="G96" s="186"/>
      <c r="H96" s="186"/>
      <c r="I96" s="186"/>
      <c r="J96" s="186"/>
      <c r="K96" s="186"/>
      <c r="L96" s="186"/>
      <c r="M96" s="186"/>
      <c r="N96" s="186"/>
      <c r="O96" s="186"/>
      <c r="P96" s="186"/>
      <c r="Q96" s="186"/>
      <c r="R96" s="186"/>
      <c r="S96" s="186"/>
      <c r="T96" s="186"/>
      <c r="U96" s="186"/>
      <c r="V96" s="186"/>
      <c r="W96" s="186"/>
      <c r="X96" s="186"/>
      <c r="Y96" s="186"/>
      <c r="Z96" s="186"/>
      <c r="AA96" s="186"/>
    </row>
    <row r="97" spans="1:27">
      <c r="A97" s="186"/>
      <c r="B97" s="186"/>
      <c r="C97" s="186"/>
      <c r="D97" s="186"/>
      <c r="E97" s="186"/>
      <c r="F97" s="186"/>
      <c r="G97" s="186"/>
      <c r="H97" s="186"/>
      <c r="I97" s="186"/>
      <c r="J97" s="186"/>
      <c r="K97" s="186"/>
      <c r="L97" s="186"/>
      <c r="M97" s="186"/>
      <c r="N97" s="186"/>
      <c r="O97" s="186"/>
      <c r="P97" s="186"/>
      <c r="Q97" s="186"/>
      <c r="R97" s="186"/>
      <c r="S97" s="186"/>
      <c r="T97" s="186"/>
      <c r="U97" s="186"/>
      <c r="V97" s="186"/>
      <c r="W97" s="186"/>
      <c r="X97" s="186"/>
      <c r="Y97" s="186"/>
      <c r="Z97" s="186"/>
      <c r="AA97" s="186"/>
    </row>
    <row r="98" spans="1:27">
      <c r="A98" s="186"/>
      <c r="B98" s="186"/>
      <c r="C98" s="186"/>
      <c r="D98" s="186"/>
      <c r="E98" s="186"/>
      <c r="F98" s="186"/>
      <c r="G98" s="186"/>
      <c r="H98" s="186"/>
      <c r="I98" s="186"/>
      <c r="J98" s="186"/>
      <c r="K98" s="186"/>
      <c r="L98" s="186"/>
      <c r="M98" s="186"/>
      <c r="N98" s="186"/>
      <c r="O98" s="186"/>
      <c r="P98" s="186"/>
      <c r="Q98" s="186"/>
      <c r="R98" s="186"/>
      <c r="S98" s="186"/>
      <c r="T98" s="186"/>
      <c r="U98" s="186"/>
      <c r="V98" s="186"/>
      <c r="W98" s="186"/>
      <c r="X98" s="186"/>
      <c r="Y98" s="186"/>
      <c r="Z98" s="186"/>
      <c r="AA98" s="186"/>
    </row>
    <row r="99" spans="1:27">
      <c r="A99" s="186"/>
      <c r="B99" s="186"/>
      <c r="C99" s="186"/>
      <c r="D99" s="186"/>
      <c r="E99" s="186"/>
      <c r="F99" s="186"/>
      <c r="G99" s="186"/>
      <c r="H99" s="186"/>
      <c r="I99" s="186"/>
      <c r="J99" s="186"/>
      <c r="K99" s="186"/>
      <c r="L99" s="186"/>
      <c r="M99" s="186"/>
      <c r="N99" s="186"/>
      <c r="O99" s="186"/>
      <c r="P99" s="186"/>
      <c r="Q99" s="186"/>
      <c r="R99" s="186"/>
      <c r="S99" s="186"/>
      <c r="T99" s="186"/>
      <c r="U99" s="186"/>
      <c r="V99" s="186"/>
      <c r="W99" s="186"/>
      <c r="X99" s="186"/>
      <c r="Y99" s="186"/>
      <c r="Z99" s="186"/>
      <c r="AA99" s="186"/>
    </row>
    <row r="100" spans="1:27">
      <c r="A100" s="186"/>
      <c r="B100" s="186"/>
      <c r="C100" s="186"/>
      <c r="D100" s="186"/>
      <c r="E100" s="186"/>
      <c r="F100" s="186"/>
      <c r="G100" s="186"/>
      <c r="H100" s="186"/>
      <c r="I100" s="186"/>
      <c r="J100" s="186"/>
      <c r="K100" s="186"/>
      <c r="L100" s="186"/>
      <c r="M100" s="186"/>
      <c r="N100" s="186"/>
      <c r="O100" s="186"/>
      <c r="P100" s="186"/>
      <c r="Q100" s="186"/>
      <c r="R100" s="186"/>
      <c r="S100" s="186"/>
      <c r="T100" s="186"/>
      <c r="U100" s="186"/>
      <c r="V100" s="186"/>
      <c r="W100" s="186"/>
      <c r="X100" s="186"/>
      <c r="Y100" s="186"/>
      <c r="Z100" s="186"/>
      <c r="AA100" s="186"/>
    </row>
    <row r="101" spans="1:27">
      <c r="A101" s="186"/>
      <c r="B101" s="186"/>
      <c r="C101" s="186"/>
      <c r="D101" s="186"/>
      <c r="E101" s="186"/>
      <c r="F101" s="186"/>
      <c r="G101" s="186"/>
      <c r="H101" s="186"/>
      <c r="I101" s="186"/>
      <c r="J101" s="186"/>
      <c r="K101" s="186"/>
      <c r="L101" s="186"/>
      <c r="M101" s="186"/>
      <c r="N101" s="186"/>
      <c r="O101" s="186"/>
      <c r="P101" s="186"/>
      <c r="Q101" s="186"/>
      <c r="R101" s="186"/>
      <c r="S101" s="186"/>
      <c r="T101" s="186"/>
      <c r="U101" s="186"/>
      <c r="V101" s="186"/>
      <c r="W101" s="186"/>
      <c r="X101" s="186"/>
      <c r="Y101" s="186"/>
      <c r="Z101" s="186"/>
      <c r="AA101" s="186"/>
    </row>
    <row r="102" spans="1:27">
      <c r="A102" s="186"/>
      <c r="B102" s="186"/>
      <c r="C102" s="186"/>
      <c r="D102" s="186"/>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c r="AA102" s="186"/>
    </row>
    <row r="103" spans="1:27">
      <c r="A103" s="186"/>
      <c r="B103" s="186"/>
      <c r="C103" s="186"/>
      <c r="D103" s="186"/>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c r="AA103" s="186"/>
    </row>
    <row r="104" spans="1:27">
      <c r="A104" s="186"/>
      <c r="B104" s="186"/>
      <c r="C104" s="186"/>
      <c r="D104" s="186"/>
      <c r="E104" s="186"/>
      <c r="F104" s="186"/>
      <c r="G104" s="186"/>
      <c r="H104" s="186"/>
      <c r="I104" s="186"/>
      <c r="J104" s="186"/>
      <c r="K104" s="186"/>
      <c r="L104" s="186"/>
      <c r="M104" s="186"/>
      <c r="N104" s="186"/>
      <c r="O104" s="186"/>
      <c r="P104" s="186"/>
      <c r="Q104" s="186"/>
      <c r="R104" s="186"/>
      <c r="S104" s="186"/>
      <c r="T104" s="186"/>
      <c r="U104" s="186"/>
      <c r="V104" s="186"/>
      <c r="W104" s="186"/>
      <c r="X104" s="186"/>
      <c r="Y104" s="186"/>
      <c r="Z104" s="186"/>
      <c r="AA104" s="186"/>
    </row>
    <row r="105" spans="1:27">
      <c r="A105" s="186"/>
      <c r="B105" s="186"/>
      <c r="C105" s="186"/>
      <c r="D105" s="186"/>
      <c r="E105" s="186"/>
      <c r="F105" s="186"/>
      <c r="G105" s="186"/>
      <c r="H105" s="186"/>
      <c r="I105" s="186"/>
      <c r="J105" s="186"/>
      <c r="K105" s="186"/>
      <c r="L105" s="186"/>
      <c r="M105" s="186"/>
      <c r="N105" s="186"/>
      <c r="O105" s="186"/>
      <c r="P105" s="186"/>
      <c r="Q105" s="186"/>
      <c r="R105" s="186"/>
      <c r="S105" s="186"/>
      <c r="T105" s="186"/>
      <c r="U105" s="186"/>
      <c r="V105" s="186"/>
      <c r="W105" s="186"/>
      <c r="X105" s="186"/>
      <c r="Y105" s="186"/>
      <c r="Z105" s="186"/>
      <c r="AA105" s="186"/>
    </row>
    <row r="106" spans="1:27">
      <c r="A106" s="186"/>
      <c r="B106" s="186"/>
      <c r="C106" s="186"/>
      <c r="D106" s="186"/>
      <c r="E106" s="186"/>
      <c r="F106" s="186"/>
      <c r="G106" s="186"/>
      <c r="H106" s="186"/>
      <c r="I106" s="186"/>
      <c r="J106" s="186"/>
      <c r="K106" s="186"/>
      <c r="L106" s="186"/>
      <c r="M106" s="186"/>
      <c r="N106" s="186"/>
      <c r="O106" s="186"/>
      <c r="P106" s="186"/>
      <c r="Q106" s="186"/>
      <c r="R106" s="186"/>
      <c r="S106" s="186"/>
      <c r="T106" s="186"/>
      <c r="U106" s="186"/>
      <c r="V106" s="186"/>
      <c r="W106" s="186"/>
      <c r="X106" s="186"/>
      <c r="Y106" s="186"/>
      <c r="Z106" s="186"/>
      <c r="AA106" s="186"/>
    </row>
    <row r="107" spans="1:27">
      <c r="A107" s="186"/>
      <c r="B107" s="186"/>
      <c r="C107" s="186"/>
      <c r="D107" s="186"/>
      <c r="E107" s="186"/>
      <c r="F107" s="186"/>
      <c r="G107" s="186"/>
      <c r="H107" s="186"/>
      <c r="I107" s="186"/>
      <c r="J107" s="186"/>
      <c r="K107" s="186"/>
      <c r="L107" s="186"/>
      <c r="M107" s="186"/>
      <c r="N107" s="186"/>
      <c r="O107" s="186"/>
      <c r="P107" s="186"/>
      <c r="Q107" s="186"/>
      <c r="R107" s="186"/>
      <c r="S107" s="186"/>
      <c r="T107" s="186"/>
      <c r="U107" s="186"/>
      <c r="V107" s="186"/>
      <c r="W107" s="186"/>
      <c r="X107" s="186"/>
      <c r="Y107" s="186"/>
      <c r="Z107" s="186"/>
      <c r="AA107" s="186"/>
    </row>
  </sheetData>
  <sheetProtection algorithmName="SHA-512" hashValue="C4wDgNZxWqw5ydytG+zQXPBkOYScr9XPlpFSlajTP/qptWT9GzoOeHt8SaNaF+tJ6+MbANN5SG4pscOxB/eT4Q==" saltValue="Wvw6RDSWcg+2o/odXWmwgA==" spinCount="100000" sheet="1" objects="1" scenarios="1"/>
  <protectedRanges>
    <protectedRange sqref="V16:V19 D7:I15 K7:V15 J9:J15" name="Range1_1"/>
    <protectedRange sqref="V20" name="Range3_1"/>
    <protectedRange sqref="V22:V25" name="Range5_1"/>
  </protectedRanges>
  <mergeCells count="79">
    <mergeCell ref="N59:U61"/>
    <mergeCell ref="B60:E60"/>
    <mergeCell ref="B61:E61"/>
    <mergeCell ref="B70:E70"/>
    <mergeCell ref="B64:C64"/>
    <mergeCell ref="D64:J64"/>
    <mergeCell ref="B65:C65"/>
    <mergeCell ref="D65:J65"/>
    <mergeCell ref="B66:C66"/>
    <mergeCell ref="D66:J66"/>
    <mergeCell ref="B67:C67"/>
    <mergeCell ref="D67:J67"/>
    <mergeCell ref="B68:C68"/>
    <mergeCell ref="D68:J68"/>
    <mergeCell ref="D69:J69"/>
    <mergeCell ref="B63:C63"/>
    <mergeCell ref="D63:J63"/>
    <mergeCell ref="B51:C51"/>
    <mergeCell ref="B52:C52"/>
    <mergeCell ref="B53:C53"/>
    <mergeCell ref="B54:C54"/>
    <mergeCell ref="B57:C57"/>
    <mergeCell ref="B59:E59"/>
    <mergeCell ref="N54:U56"/>
    <mergeCell ref="B55:C55"/>
    <mergeCell ref="B56:C56"/>
    <mergeCell ref="B45:C45"/>
    <mergeCell ref="B46:C46"/>
    <mergeCell ref="B47:C47"/>
    <mergeCell ref="B48:C48"/>
    <mergeCell ref="B49:C49"/>
    <mergeCell ref="B50:C50"/>
    <mergeCell ref="B44:C44"/>
    <mergeCell ref="B33:C33"/>
    <mergeCell ref="B34:C34"/>
    <mergeCell ref="B35:C35"/>
    <mergeCell ref="B36:C36"/>
    <mergeCell ref="B37:C37"/>
    <mergeCell ref="B38:C38"/>
    <mergeCell ref="B39:C39"/>
    <mergeCell ref="B40:C40"/>
    <mergeCell ref="B41:C41"/>
    <mergeCell ref="B42:C42"/>
    <mergeCell ref="B43:C43"/>
    <mergeCell ref="B32:C32"/>
    <mergeCell ref="B21:C21"/>
    <mergeCell ref="B22:C22"/>
    <mergeCell ref="B23:C23"/>
    <mergeCell ref="B24:C24"/>
    <mergeCell ref="B25:C25"/>
    <mergeCell ref="B26:C26"/>
    <mergeCell ref="B27:C27"/>
    <mergeCell ref="B28:C28"/>
    <mergeCell ref="B29:C29"/>
    <mergeCell ref="B30:C30"/>
    <mergeCell ref="B31:C31"/>
    <mergeCell ref="B20:C20"/>
    <mergeCell ref="B12:I12"/>
    <mergeCell ref="K12:L12"/>
    <mergeCell ref="B13:I13"/>
    <mergeCell ref="K13:L13"/>
    <mergeCell ref="B14:I14"/>
    <mergeCell ref="K14:L14"/>
    <mergeCell ref="B15:I15"/>
    <mergeCell ref="K15:L15"/>
    <mergeCell ref="B17:C17"/>
    <mergeCell ref="B18:C18"/>
    <mergeCell ref="B19:C19"/>
    <mergeCell ref="B9:I9"/>
    <mergeCell ref="K9:L9"/>
    <mergeCell ref="B10:I10"/>
    <mergeCell ref="K10:L10"/>
    <mergeCell ref="B11:I11"/>
    <mergeCell ref="K11:L11"/>
    <mergeCell ref="B4:M4"/>
    <mergeCell ref="B7:I7"/>
    <mergeCell ref="K7:L7"/>
    <mergeCell ref="B8:I8"/>
    <mergeCell ref="K8:L8"/>
  </mergeCells>
  <conditionalFormatting sqref="N54">
    <cfRule type="expression" dxfId="0" priority="1" stopIfTrue="1">
      <formula>"abs(l54)&gt;0.5"</formula>
    </cfRule>
  </conditionalFormatting>
  <printOptions horizontalCentered="1"/>
  <pageMargins left="0.74803149606299213" right="0.74803149606299213" top="0.98425196850393704" bottom="0.98425196850393704" header="0.51181102362204722" footer="0.51181102362204722"/>
  <pageSetup paperSize="9" scale="76" orientation="portrait" r:id="rId1"/>
  <headerFooter scaleWithDoc="0" alignWithMargins="0">
    <oddHeader>&amp;L&amp;"-,Regular"&amp;8&amp;F&amp;R&amp;"-,Regular"&amp;8&amp;A
___________________________________________________________________________________________________</oddHeader>
    <oddFooter>&amp;L&amp;"-,Regular"&amp;8___________________________________________________________________________________________________
NZ Transport Agency’s Economic evaluation manual 
Effective from Jul 2013</oddFooter>
  </headerFooter>
  <colBreaks count="1" manualBreakCount="1">
    <brk id="13" max="44"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4260FE-2900-443D-BB5F-6B490011BEAF}">
  <sheetPr>
    <pageSetUpPr fitToPage="1"/>
  </sheetPr>
  <dimension ref="A1:Z83"/>
  <sheetViews>
    <sheetView zoomScaleNormal="100" workbookViewId="0"/>
  </sheetViews>
  <sheetFormatPr defaultColWidth="7.75" defaultRowHeight="12.75"/>
  <cols>
    <col min="1" max="1" width="2.75" style="188" customWidth="1"/>
    <col min="2" max="2" width="58.625" style="188" customWidth="1"/>
    <col min="3" max="3" width="15" style="200" customWidth="1"/>
    <col min="4" max="4" width="3.25" style="188" customWidth="1"/>
    <col min="5" max="256" width="7.75" style="188"/>
    <col min="257" max="257" width="2.75" style="188" customWidth="1"/>
    <col min="258" max="258" width="58.625" style="188" customWidth="1"/>
    <col min="259" max="259" width="15" style="188" customWidth="1"/>
    <col min="260" max="260" width="3.25" style="188" customWidth="1"/>
    <col min="261" max="512" width="7.75" style="188"/>
    <col min="513" max="513" width="2.75" style="188" customWidth="1"/>
    <col min="514" max="514" width="58.625" style="188" customWidth="1"/>
    <col min="515" max="515" width="15" style="188" customWidth="1"/>
    <col min="516" max="516" width="3.25" style="188" customWidth="1"/>
    <col min="517" max="768" width="7.75" style="188"/>
    <col min="769" max="769" width="2.75" style="188" customWidth="1"/>
    <col min="770" max="770" width="58.625" style="188" customWidth="1"/>
    <col min="771" max="771" width="15" style="188" customWidth="1"/>
    <col min="772" max="772" width="3.25" style="188" customWidth="1"/>
    <col min="773" max="1024" width="7.75" style="188"/>
    <col min="1025" max="1025" width="2.75" style="188" customWidth="1"/>
    <col min="1026" max="1026" width="58.625" style="188" customWidth="1"/>
    <col min="1027" max="1027" width="15" style="188" customWidth="1"/>
    <col min="1028" max="1028" width="3.25" style="188" customWidth="1"/>
    <col min="1029" max="1280" width="7.75" style="188"/>
    <col min="1281" max="1281" width="2.75" style="188" customWidth="1"/>
    <col min="1282" max="1282" width="58.625" style="188" customWidth="1"/>
    <col min="1283" max="1283" width="15" style="188" customWidth="1"/>
    <col min="1284" max="1284" width="3.25" style="188" customWidth="1"/>
    <col min="1285" max="1536" width="7.75" style="188"/>
    <col min="1537" max="1537" width="2.75" style="188" customWidth="1"/>
    <col min="1538" max="1538" width="58.625" style="188" customWidth="1"/>
    <col min="1539" max="1539" width="15" style="188" customWidth="1"/>
    <col min="1540" max="1540" width="3.25" style="188" customWidth="1"/>
    <col min="1541" max="1792" width="7.75" style="188"/>
    <col min="1793" max="1793" width="2.75" style="188" customWidth="1"/>
    <col min="1794" max="1794" width="58.625" style="188" customWidth="1"/>
    <col min="1795" max="1795" width="15" style="188" customWidth="1"/>
    <col min="1796" max="1796" width="3.25" style="188" customWidth="1"/>
    <col min="1797" max="2048" width="7.75" style="188"/>
    <col min="2049" max="2049" width="2.75" style="188" customWidth="1"/>
    <col min="2050" max="2050" width="58.625" style="188" customWidth="1"/>
    <col min="2051" max="2051" width="15" style="188" customWidth="1"/>
    <col min="2052" max="2052" width="3.25" style="188" customWidth="1"/>
    <col min="2053" max="2304" width="7.75" style="188"/>
    <col min="2305" max="2305" width="2.75" style="188" customWidth="1"/>
    <col min="2306" max="2306" width="58.625" style="188" customWidth="1"/>
    <col min="2307" max="2307" width="15" style="188" customWidth="1"/>
    <col min="2308" max="2308" width="3.25" style="188" customWidth="1"/>
    <col min="2309" max="2560" width="7.75" style="188"/>
    <col min="2561" max="2561" width="2.75" style="188" customWidth="1"/>
    <col min="2562" max="2562" width="58.625" style="188" customWidth="1"/>
    <col min="2563" max="2563" width="15" style="188" customWidth="1"/>
    <col min="2564" max="2564" width="3.25" style="188" customWidth="1"/>
    <col min="2565" max="2816" width="7.75" style="188"/>
    <col min="2817" max="2817" width="2.75" style="188" customWidth="1"/>
    <col min="2818" max="2818" width="58.625" style="188" customWidth="1"/>
    <col min="2819" max="2819" width="15" style="188" customWidth="1"/>
    <col min="2820" max="2820" width="3.25" style="188" customWidth="1"/>
    <col min="2821" max="3072" width="7.75" style="188"/>
    <col min="3073" max="3073" width="2.75" style="188" customWidth="1"/>
    <col min="3074" max="3074" width="58.625" style="188" customWidth="1"/>
    <col min="3075" max="3075" width="15" style="188" customWidth="1"/>
    <col min="3076" max="3076" width="3.25" style="188" customWidth="1"/>
    <col min="3077" max="3328" width="7.75" style="188"/>
    <col min="3329" max="3329" width="2.75" style="188" customWidth="1"/>
    <col min="3330" max="3330" width="58.625" style="188" customWidth="1"/>
    <col min="3331" max="3331" width="15" style="188" customWidth="1"/>
    <col min="3332" max="3332" width="3.25" style="188" customWidth="1"/>
    <col min="3333" max="3584" width="7.75" style="188"/>
    <col min="3585" max="3585" width="2.75" style="188" customWidth="1"/>
    <col min="3586" max="3586" width="58.625" style="188" customWidth="1"/>
    <col min="3587" max="3587" width="15" style="188" customWidth="1"/>
    <col min="3588" max="3588" width="3.25" style="188" customWidth="1"/>
    <col min="3589" max="3840" width="7.75" style="188"/>
    <col min="3841" max="3841" width="2.75" style="188" customWidth="1"/>
    <col min="3842" max="3842" width="58.625" style="188" customWidth="1"/>
    <col min="3843" max="3843" width="15" style="188" customWidth="1"/>
    <col min="3844" max="3844" width="3.25" style="188" customWidth="1"/>
    <col min="3845" max="4096" width="7.75" style="188"/>
    <col min="4097" max="4097" width="2.75" style="188" customWidth="1"/>
    <col min="4098" max="4098" width="58.625" style="188" customWidth="1"/>
    <col min="4099" max="4099" width="15" style="188" customWidth="1"/>
    <col min="4100" max="4100" width="3.25" style="188" customWidth="1"/>
    <col min="4101" max="4352" width="7.75" style="188"/>
    <col min="4353" max="4353" width="2.75" style="188" customWidth="1"/>
    <col min="4354" max="4354" width="58.625" style="188" customWidth="1"/>
    <col min="4355" max="4355" width="15" style="188" customWidth="1"/>
    <col min="4356" max="4356" width="3.25" style="188" customWidth="1"/>
    <col min="4357" max="4608" width="7.75" style="188"/>
    <col min="4609" max="4609" width="2.75" style="188" customWidth="1"/>
    <col min="4610" max="4610" width="58.625" style="188" customWidth="1"/>
    <col min="4611" max="4611" width="15" style="188" customWidth="1"/>
    <col min="4612" max="4612" width="3.25" style="188" customWidth="1"/>
    <col min="4613" max="4864" width="7.75" style="188"/>
    <col min="4865" max="4865" width="2.75" style="188" customWidth="1"/>
    <col min="4866" max="4866" width="58.625" style="188" customWidth="1"/>
    <col min="4867" max="4867" width="15" style="188" customWidth="1"/>
    <col min="4868" max="4868" width="3.25" style="188" customWidth="1"/>
    <col min="4869" max="5120" width="7.75" style="188"/>
    <col min="5121" max="5121" width="2.75" style="188" customWidth="1"/>
    <col min="5122" max="5122" width="58.625" style="188" customWidth="1"/>
    <col min="5123" max="5123" width="15" style="188" customWidth="1"/>
    <col min="5124" max="5124" width="3.25" style="188" customWidth="1"/>
    <col min="5125" max="5376" width="7.75" style="188"/>
    <col min="5377" max="5377" width="2.75" style="188" customWidth="1"/>
    <col min="5378" max="5378" width="58.625" style="188" customWidth="1"/>
    <col min="5379" max="5379" width="15" style="188" customWidth="1"/>
    <col min="5380" max="5380" width="3.25" style="188" customWidth="1"/>
    <col min="5381" max="5632" width="7.75" style="188"/>
    <col min="5633" max="5633" width="2.75" style="188" customWidth="1"/>
    <col min="5634" max="5634" width="58.625" style="188" customWidth="1"/>
    <col min="5635" max="5635" width="15" style="188" customWidth="1"/>
    <col min="5636" max="5636" width="3.25" style="188" customWidth="1"/>
    <col min="5637" max="5888" width="7.75" style="188"/>
    <col min="5889" max="5889" width="2.75" style="188" customWidth="1"/>
    <col min="5890" max="5890" width="58.625" style="188" customWidth="1"/>
    <col min="5891" max="5891" width="15" style="188" customWidth="1"/>
    <col min="5892" max="5892" width="3.25" style="188" customWidth="1"/>
    <col min="5893" max="6144" width="7.75" style="188"/>
    <col min="6145" max="6145" width="2.75" style="188" customWidth="1"/>
    <col min="6146" max="6146" width="58.625" style="188" customWidth="1"/>
    <col min="6147" max="6147" width="15" style="188" customWidth="1"/>
    <col min="6148" max="6148" width="3.25" style="188" customWidth="1"/>
    <col min="6149" max="6400" width="7.75" style="188"/>
    <col min="6401" max="6401" width="2.75" style="188" customWidth="1"/>
    <col min="6402" max="6402" width="58.625" style="188" customWidth="1"/>
    <col min="6403" max="6403" width="15" style="188" customWidth="1"/>
    <col min="6404" max="6404" width="3.25" style="188" customWidth="1"/>
    <col min="6405" max="6656" width="7.75" style="188"/>
    <col min="6657" max="6657" width="2.75" style="188" customWidth="1"/>
    <col min="6658" max="6658" width="58.625" style="188" customWidth="1"/>
    <col min="6659" max="6659" width="15" style="188" customWidth="1"/>
    <col min="6660" max="6660" width="3.25" style="188" customWidth="1"/>
    <col min="6661" max="6912" width="7.75" style="188"/>
    <col min="6913" max="6913" width="2.75" style="188" customWidth="1"/>
    <col min="6914" max="6914" width="58.625" style="188" customWidth="1"/>
    <col min="6915" max="6915" width="15" style="188" customWidth="1"/>
    <col min="6916" max="6916" width="3.25" style="188" customWidth="1"/>
    <col min="6917" max="7168" width="7.75" style="188"/>
    <col min="7169" max="7169" width="2.75" style="188" customWidth="1"/>
    <col min="7170" max="7170" width="58.625" style="188" customWidth="1"/>
    <col min="7171" max="7171" width="15" style="188" customWidth="1"/>
    <col min="7172" max="7172" width="3.25" style="188" customWidth="1"/>
    <col min="7173" max="7424" width="7.75" style="188"/>
    <col min="7425" max="7425" width="2.75" style="188" customWidth="1"/>
    <col min="7426" max="7426" width="58.625" style="188" customWidth="1"/>
    <col min="7427" max="7427" width="15" style="188" customWidth="1"/>
    <col min="7428" max="7428" width="3.25" style="188" customWidth="1"/>
    <col min="7429" max="7680" width="7.75" style="188"/>
    <col min="7681" max="7681" width="2.75" style="188" customWidth="1"/>
    <col min="7682" max="7682" width="58.625" style="188" customWidth="1"/>
    <col min="7683" max="7683" width="15" style="188" customWidth="1"/>
    <col min="7684" max="7684" width="3.25" style="188" customWidth="1"/>
    <col min="7685" max="7936" width="7.75" style="188"/>
    <col min="7937" max="7937" width="2.75" style="188" customWidth="1"/>
    <col min="7938" max="7938" width="58.625" style="188" customWidth="1"/>
    <col min="7939" max="7939" width="15" style="188" customWidth="1"/>
    <col min="7940" max="7940" width="3.25" style="188" customWidth="1"/>
    <col min="7941" max="8192" width="7.75" style="188"/>
    <col min="8193" max="8193" width="2.75" style="188" customWidth="1"/>
    <col min="8194" max="8194" width="58.625" style="188" customWidth="1"/>
    <col min="8195" max="8195" width="15" style="188" customWidth="1"/>
    <col min="8196" max="8196" width="3.25" style="188" customWidth="1"/>
    <col min="8197" max="8448" width="7.75" style="188"/>
    <col min="8449" max="8449" width="2.75" style="188" customWidth="1"/>
    <col min="8450" max="8450" width="58.625" style="188" customWidth="1"/>
    <col min="8451" max="8451" width="15" style="188" customWidth="1"/>
    <col min="8452" max="8452" width="3.25" style="188" customWidth="1"/>
    <col min="8453" max="8704" width="7.75" style="188"/>
    <col min="8705" max="8705" width="2.75" style="188" customWidth="1"/>
    <col min="8706" max="8706" width="58.625" style="188" customWidth="1"/>
    <col min="8707" max="8707" width="15" style="188" customWidth="1"/>
    <col min="8708" max="8708" width="3.25" style="188" customWidth="1"/>
    <col min="8709" max="8960" width="7.75" style="188"/>
    <col min="8961" max="8961" width="2.75" style="188" customWidth="1"/>
    <col min="8962" max="8962" width="58.625" style="188" customWidth="1"/>
    <col min="8963" max="8963" width="15" style="188" customWidth="1"/>
    <col min="8964" max="8964" width="3.25" style="188" customWidth="1"/>
    <col min="8965" max="9216" width="7.75" style="188"/>
    <col min="9217" max="9217" width="2.75" style="188" customWidth="1"/>
    <col min="9218" max="9218" width="58.625" style="188" customWidth="1"/>
    <col min="9219" max="9219" width="15" style="188" customWidth="1"/>
    <col min="9220" max="9220" width="3.25" style="188" customWidth="1"/>
    <col min="9221" max="9472" width="7.75" style="188"/>
    <col min="9473" max="9473" width="2.75" style="188" customWidth="1"/>
    <col min="9474" max="9474" width="58.625" style="188" customWidth="1"/>
    <col min="9475" max="9475" width="15" style="188" customWidth="1"/>
    <col min="9476" max="9476" width="3.25" style="188" customWidth="1"/>
    <col min="9477" max="9728" width="7.75" style="188"/>
    <col min="9729" max="9729" width="2.75" style="188" customWidth="1"/>
    <col min="9730" max="9730" width="58.625" style="188" customWidth="1"/>
    <col min="9731" max="9731" width="15" style="188" customWidth="1"/>
    <col min="9732" max="9732" width="3.25" style="188" customWidth="1"/>
    <col min="9733" max="9984" width="7.75" style="188"/>
    <col min="9985" max="9985" width="2.75" style="188" customWidth="1"/>
    <col min="9986" max="9986" width="58.625" style="188" customWidth="1"/>
    <col min="9987" max="9987" width="15" style="188" customWidth="1"/>
    <col min="9988" max="9988" width="3.25" style="188" customWidth="1"/>
    <col min="9989" max="10240" width="7.75" style="188"/>
    <col min="10241" max="10241" width="2.75" style="188" customWidth="1"/>
    <col min="10242" max="10242" width="58.625" style="188" customWidth="1"/>
    <col min="10243" max="10243" width="15" style="188" customWidth="1"/>
    <col min="10244" max="10244" width="3.25" style="188" customWidth="1"/>
    <col min="10245" max="10496" width="7.75" style="188"/>
    <col min="10497" max="10497" width="2.75" style="188" customWidth="1"/>
    <col min="10498" max="10498" width="58.625" style="188" customWidth="1"/>
    <col min="10499" max="10499" width="15" style="188" customWidth="1"/>
    <col min="10500" max="10500" width="3.25" style="188" customWidth="1"/>
    <col min="10501" max="10752" width="7.75" style="188"/>
    <col min="10753" max="10753" width="2.75" style="188" customWidth="1"/>
    <col min="10754" max="10754" width="58.625" style="188" customWidth="1"/>
    <col min="10755" max="10755" width="15" style="188" customWidth="1"/>
    <col min="10756" max="10756" width="3.25" style="188" customWidth="1"/>
    <col min="10757" max="11008" width="7.75" style="188"/>
    <col min="11009" max="11009" width="2.75" style="188" customWidth="1"/>
    <col min="11010" max="11010" width="58.625" style="188" customWidth="1"/>
    <col min="11011" max="11011" width="15" style="188" customWidth="1"/>
    <col min="11012" max="11012" width="3.25" style="188" customWidth="1"/>
    <col min="11013" max="11264" width="7.75" style="188"/>
    <col min="11265" max="11265" width="2.75" style="188" customWidth="1"/>
    <col min="11266" max="11266" width="58.625" style="188" customWidth="1"/>
    <col min="11267" max="11267" width="15" style="188" customWidth="1"/>
    <col min="11268" max="11268" width="3.25" style="188" customWidth="1"/>
    <col min="11269" max="11520" width="7.75" style="188"/>
    <col min="11521" max="11521" width="2.75" style="188" customWidth="1"/>
    <col min="11522" max="11522" width="58.625" style="188" customWidth="1"/>
    <col min="11523" max="11523" width="15" style="188" customWidth="1"/>
    <col min="11524" max="11524" width="3.25" style="188" customWidth="1"/>
    <col min="11525" max="11776" width="7.75" style="188"/>
    <col min="11777" max="11777" width="2.75" style="188" customWidth="1"/>
    <col min="11778" max="11778" width="58.625" style="188" customWidth="1"/>
    <col min="11779" max="11779" width="15" style="188" customWidth="1"/>
    <col min="11780" max="11780" width="3.25" style="188" customWidth="1"/>
    <col min="11781" max="12032" width="7.75" style="188"/>
    <col min="12033" max="12033" width="2.75" style="188" customWidth="1"/>
    <col min="12034" max="12034" width="58.625" style="188" customWidth="1"/>
    <col min="12035" max="12035" width="15" style="188" customWidth="1"/>
    <col min="12036" max="12036" width="3.25" style="188" customWidth="1"/>
    <col min="12037" max="12288" width="7.75" style="188"/>
    <col min="12289" max="12289" width="2.75" style="188" customWidth="1"/>
    <col min="12290" max="12290" width="58.625" style="188" customWidth="1"/>
    <col min="12291" max="12291" width="15" style="188" customWidth="1"/>
    <col min="12292" max="12292" width="3.25" style="188" customWidth="1"/>
    <col min="12293" max="12544" width="7.75" style="188"/>
    <col min="12545" max="12545" width="2.75" style="188" customWidth="1"/>
    <col min="12546" max="12546" width="58.625" style="188" customWidth="1"/>
    <col min="12547" max="12547" width="15" style="188" customWidth="1"/>
    <col min="12548" max="12548" width="3.25" style="188" customWidth="1"/>
    <col min="12549" max="12800" width="7.75" style="188"/>
    <col min="12801" max="12801" width="2.75" style="188" customWidth="1"/>
    <col min="12802" max="12802" width="58.625" style="188" customWidth="1"/>
    <col min="12803" max="12803" width="15" style="188" customWidth="1"/>
    <col min="12804" max="12804" width="3.25" style="188" customWidth="1"/>
    <col min="12805" max="13056" width="7.75" style="188"/>
    <col min="13057" max="13057" width="2.75" style="188" customWidth="1"/>
    <col min="13058" max="13058" width="58.625" style="188" customWidth="1"/>
    <col min="13059" max="13059" width="15" style="188" customWidth="1"/>
    <col min="13060" max="13060" width="3.25" style="188" customWidth="1"/>
    <col min="13061" max="13312" width="7.75" style="188"/>
    <col min="13313" max="13313" width="2.75" style="188" customWidth="1"/>
    <col min="13314" max="13314" width="58.625" style="188" customWidth="1"/>
    <col min="13315" max="13315" width="15" style="188" customWidth="1"/>
    <col min="13316" max="13316" width="3.25" style="188" customWidth="1"/>
    <col min="13317" max="13568" width="7.75" style="188"/>
    <col min="13569" max="13569" width="2.75" style="188" customWidth="1"/>
    <col min="13570" max="13570" width="58.625" style="188" customWidth="1"/>
    <col min="13571" max="13571" width="15" style="188" customWidth="1"/>
    <col min="13572" max="13572" width="3.25" style="188" customWidth="1"/>
    <col min="13573" max="13824" width="7.75" style="188"/>
    <col min="13825" max="13825" width="2.75" style="188" customWidth="1"/>
    <col min="13826" max="13826" width="58.625" style="188" customWidth="1"/>
    <col min="13827" max="13827" width="15" style="188" customWidth="1"/>
    <col min="13828" max="13828" width="3.25" style="188" customWidth="1"/>
    <col min="13829" max="14080" width="7.75" style="188"/>
    <col min="14081" max="14081" width="2.75" style="188" customWidth="1"/>
    <col min="14082" max="14082" width="58.625" style="188" customWidth="1"/>
    <col min="14083" max="14083" width="15" style="188" customWidth="1"/>
    <col min="14084" max="14084" width="3.25" style="188" customWidth="1"/>
    <col min="14085" max="14336" width="7.75" style="188"/>
    <col min="14337" max="14337" width="2.75" style="188" customWidth="1"/>
    <col min="14338" max="14338" width="58.625" style="188" customWidth="1"/>
    <col min="14339" max="14339" width="15" style="188" customWidth="1"/>
    <col min="14340" max="14340" width="3.25" style="188" customWidth="1"/>
    <col min="14341" max="14592" width="7.75" style="188"/>
    <col min="14593" max="14593" width="2.75" style="188" customWidth="1"/>
    <col min="14594" max="14594" width="58.625" style="188" customWidth="1"/>
    <col min="14595" max="14595" width="15" style="188" customWidth="1"/>
    <col min="14596" max="14596" width="3.25" style="188" customWidth="1"/>
    <col min="14597" max="14848" width="7.75" style="188"/>
    <col min="14849" max="14849" width="2.75" style="188" customWidth="1"/>
    <col min="14850" max="14850" width="58.625" style="188" customWidth="1"/>
    <col min="14851" max="14851" width="15" style="188" customWidth="1"/>
    <col min="14852" max="14852" width="3.25" style="188" customWidth="1"/>
    <col min="14853" max="15104" width="7.75" style="188"/>
    <col min="15105" max="15105" width="2.75" style="188" customWidth="1"/>
    <col min="15106" max="15106" width="58.625" style="188" customWidth="1"/>
    <col min="15107" max="15107" width="15" style="188" customWidth="1"/>
    <col min="15108" max="15108" width="3.25" style="188" customWidth="1"/>
    <col min="15109" max="15360" width="7.75" style="188"/>
    <col min="15361" max="15361" width="2.75" style="188" customWidth="1"/>
    <col min="15362" max="15362" width="58.625" style="188" customWidth="1"/>
    <col min="15363" max="15363" width="15" style="188" customWidth="1"/>
    <col min="15364" max="15364" width="3.25" style="188" customWidth="1"/>
    <col min="15365" max="15616" width="7.75" style="188"/>
    <col min="15617" max="15617" width="2.75" style="188" customWidth="1"/>
    <col min="15618" max="15618" width="58.625" style="188" customWidth="1"/>
    <col min="15619" max="15619" width="15" style="188" customWidth="1"/>
    <col min="15620" max="15620" width="3.25" style="188" customWidth="1"/>
    <col min="15621" max="15872" width="7.75" style="188"/>
    <col min="15873" max="15873" width="2.75" style="188" customWidth="1"/>
    <col min="15874" max="15874" width="58.625" style="188" customWidth="1"/>
    <col min="15875" max="15875" width="15" style="188" customWidth="1"/>
    <col min="15876" max="15876" width="3.25" style="188" customWidth="1"/>
    <col min="15877" max="16128" width="7.75" style="188"/>
    <col min="16129" max="16129" width="2.75" style="188" customWidth="1"/>
    <col min="16130" max="16130" width="58.625" style="188" customWidth="1"/>
    <col min="16131" max="16131" width="15" style="188" customWidth="1"/>
    <col min="16132" max="16132" width="3.25" style="188" customWidth="1"/>
    <col min="16133" max="16384" width="7.75" style="188"/>
  </cols>
  <sheetData>
    <row r="1" spans="1:26" s="185" customFormat="1" ht="16.5" customHeight="1">
      <c r="C1" s="195"/>
      <c r="E1" s="161" t="s">
        <v>365</v>
      </c>
    </row>
    <row r="2" spans="1:26" s="181" customFormat="1" ht="19.5" customHeight="1">
      <c r="A2" s="162" t="s">
        <v>366</v>
      </c>
      <c r="B2" s="161"/>
      <c r="C2" s="163" t="str">
        <f>'SP8-1'!L2</f>
        <v>Spreadsheet May 2025</v>
      </c>
      <c r="D2" s="161"/>
      <c r="E2" s="164" t="s">
        <v>367</v>
      </c>
      <c r="F2" s="161"/>
      <c r="G2" s="161"/>
      <c r="H2" s="161"/>
      <c r="I2" s="161"/>
      <c r="J2" s="161"/>
      <c r="K2" s="161"/>
      <c r="L2" s="161"/>
      <c r="M2" s="161"/>
      <c r="N2" s="161"/>
      <c r="O2" s="161"/>
      <c r="P2" s="161"/>
      <c r="Q2" s="161"/>
      <c r="R2" s="161"/>
      <c r="S2" s="161"/>
      <c r="T2" s="161"/>
      <c r="U2" s="161"/>
      <c r="V2" s="161"/>
      <c r="W2" s="161"/>
      <c r="X2" s="161"/>
      <c r="Y2" s="161"/>
      <c r="Z2" s="161"/>
    </row>
    <row r="3" spans="1:26" s="185" customFormat="1" ht="11.25" customHeight="1">
      <c r="A3" s="165" t="s">
        <v>482</v>
      </c>
      <c r="B3" s="161"/>
      <c r="C3" s="160"/>
      <c r="D3" s="161"/>
      <c r="E3" s="161"/>
      <c r="F3" s="161"/>
      <c r="G3" s="161"/>
      <c r="H3" s="161"/>
      <c r="I3" s="161"/>
      <c r="J3" s="161"/>
      <c r="K3" s="161"/>
      <c r="L3" s="161"/>
      <c r="M3" s="161"/>
      <c r="N3" s="161"/>
      <c r="O3" s="161"/>
      <c r="P3" s="161"/>
      <c r="Q3" s="161"/>
      <c r="R3" s="161"/>
      <c r="S3" s="161"/>
      <c r="T3" s="161"/>
      <c r="U3" s="161"/>
      <c r="V3" s="161"/>
      <c r="W3" s="161"/>
      <c r="X3" s="161"/>
      <c r="Y3" s="161"/>
      <c r="Z3" s="161"/>
    </row>
    <row r="4" spans="1:26" s="181" customFormat="1" ht="21.75" customHeight="1">
      <c r="A4" s="162"/>
      <c r="B4" s="482" t="s">
        <v>483</v>
      </c>
      <c r="C4" s="482"/>
      <c r="D4" s="482"/>
      <c r="E4" s="161"/>
      <c r="F4" s="161"/>
      <c r="G4" s="161"/>
      <c r="H4" s="161"/>
      <c r="I4" s="161"/>
      <c r="J4" s="161"/>
      <c r="K4" s="161"/>
      <c r="L4" s="161"/>
      <c r="M4" s="161"/>
      <c r="N4" s="161"/>
      <c r="O4" s="161"/>
      <c r="P4" s="161"/>
      <c r="Q4" s="161"/>
      <c r="R4" s="161"/>
      <c r="S4" s="161"/>
      <c r="T4" s="161"/>
      <c r="U4" s="161"/>
      <c r="V4" s="161"/>
      <c r="W4" s="161"/>
      <c r="X4" s="161"/>
      <c r="Y4" s="161"/>
      <c r="Z4" s="161"/>
    </row>
    <row r="5" spans="1:26" s="185" customFormat="1" ht="18" customHeight="1">
      <c r="A5" s="160"/>
      <c r="B5" s="161"/>
      <c r="C5" s="160"/>
      <c r="D5" s="161"/>
      <c r="E5" s="161"/>
      <c r="F5" s="186"/>
      <c r="G5" s="186"/>
      <c r="H5" s="186"/>
      <c r="I5" s="161"/>
      <c r="J5" s="161"/>
      <c r="K5" s="161"/>
      <c r="L5" s="161"/>
      <c r="M5" s="161"/>
      <c r="N5" s="161"/>
      <c r="O5" s="161"/>
      <c r="P5" s="161"/>
      <c r="Q5" s="161"/>
      <c r="R5" s="161"/>
      <c r="S5" s="161"/>
      <c r="T5" s="161"/>
      <c r="U5" s="161"/>
      <c r="V5" s="161"/>
      <c r="W5" s="161"/>
      <c r="X5" s="161"/>
      <c r="Y5" s="161"/>
      <c r="Z5" s="161"/>
    </row>
    <row r="6" spans="1:26" s="161" customFormat="1" ht="3.75" customHeight="1">
      <c r="A6" s="262"/>
      <c r="B6" s="264"/>
      <c r="C6" s="262"/>
      <c r="D6" s="264"/>
    </row>
    <row r="7" spans="1:26" s="196" customFormat="1" ht="15.75" customHeight="1">
      <c r="A7" s="282"/>
      <c r="B7" s="283" t="s">
        <v>484</v>
      </c>
      <c r="C7" s="284"/>
      <c r="D7" s="281"/>
      <c r="E7" s="186"/>
      <c r="F7" s="186"/>
      <c r="G7" s="186"/>
      <c r="H7" s="186"/>
      <c r="I7" s="186"/>
      <c r="J7" s="186"/>
      <c r="K7" s="186"/>
      <c r="L7" s="186"/>
      <c r="M7" s="186"/>
      <c r="N7" s="186"/>
      <c r="O7" s="186"/>
      <c r="P7" s="186"/>
      <c r="Q7" s="186"/>
      <c r="R7" s="186"/>
      <c r="S7" s="186"/>
      <c r="T7" s="186"/>
      <c r="U7" s="186"/>
      <c r="V7" s="186"/>
      <c r="W7" s="186"/>
      <c r="X7" s="186"/>
      <c r="Y7" s="186"/>
      <c r="Z7" s="186"/>
    </row>
    <row r="8" spans="1:26" s="196" customFormat="1" ht="7.5" customHeight="1">
      <c r="A8" s="279"/>
      <c r="B8" s="285"/>
      <c r="C8" s="286"/>
      <c r="D8" s="280"/>
      <c r="E8" s="186"/>
      <c r="F8" s="186"/>
      <c r="G8" s="186"/>
      <c r="H8" s="186"/>
      <c r="I8" s="186"/>
      <c r="J8" s="186"/>
      <c r="K8" s="186"/>
      <c r="L8" s="186"/>
      <c r="M8" s="186"/>
      <c r="N8" s="186"/>
      <c r="O8" s="186"/>
      <c r="P8" s="186"/>
      <c r="Q8" s="186"/>
      <c r="R8" s="186"/>
      <c r="S8" s="186"/>
      <c r="T8" s="186"/>
      <c r="U8" s="186"/>
      <c r="V8" s="186"/>
      <c r="W8" s="186"/>
      <c r="X8" s="186"/>
      <c r="Y8" s="186"/>
      <c r="Z8" s="186"/>
    </row>
    <row r="9" spans="1:26" s="196" customFormat="1" ht="19.149999999999999" customHeight="1">
      <c r="A9" s="259"/>
      <c r="B9" s="287" t="s">
        <v>486</v>
      </c>
      <c r="C9" s="288"/>
      <c r="D9" s="262"/>
      <c r="E9" s="186"/>
      <c r="F9" s="186"/>
      <c r="G9" s="186"/>
      <c r="H9" s="186"/>
      <c r="I9" s="186"/>
      <c r="J9" s="186"/>
      <c r="K9" s="186"/>
      <c r="L9" s="186"/>
      <c r="M9" s="186"/>
      <c r="N9" s="186"/>
      <c r="O9" s="186"/>
      <c r="P9" s="186"/>
      <c r="Q9" s="186"/>
      <c r="R9" s="186"/>
      <c r="S9" s="186"/>
      <c r="T9" s="186"/>
      <c r="U9" s="186"/>
      <c r="V9" s="186"/>
      <c r="W9" s="186"/>
      <c r="X9" s="186"/>
      <c r="Y9" s="186"/>
      <c r="Z9" s="186"/>
    </row>
    <row r="10" spans="1:26" s="196" customFormat="1" ht="19.149999999999999" customHeight="1">
      <c r="A10" s="259">
        <v>1</v>
      </c>
      <c r="B10" s="289" t="s">
        <v>487</v>
      </c>
      <c r="C10" s="290"/>
      <c r="D10" s="262"/>
      <c r="E10" s="186"/>
      <c r="F10" s="186"/>
      <c r="G10" s="186"/>
      <c r="H10" s="186"/>
      <c r="I10" s="186"/>
      <c r="J10" s="186"/>
      <c r="K10" s="186"/>
      <c r="L10" s="186"/>
      <c r="M10" s="186"/>
      <c r="N10" s="186"/>
      <c r="O10" s="186"/>
      <c r="P10" s="186"/>
      <c r="Q10" s="186"/>
      <c r="R10" s="186"/>
      <c r="S10" s="186"/>
      <c r="T10" s="186"/>
      <c r="U10" s="186"/>
      <c r="V10" s="186"/>
      <c r="W10" s="186"/>
      <c r="X10" s="186"/>
      <c r="Y10" s="186"/>
      <c r="Z10" s="186"/>
    </row>
    <row r="11" spans="1:26" s="196" customFormat="1" ht="19.149999999999999" customHeight="1">
      <c r="A11" s="259">
        <v>2</v>
      </c>
      <c r="B11" s="289" t="s">
        <v>488</v>
      </c>
      <c r="C11" s="291"/>
      <c r="D11" s="262"/>
      <c r="E11" s="186"/>
      <c r="F11" s="186"/>
      <c r="G11" s="186"/>
      <c r="H11" s="186"/>
      <c r="I11" s="186"/>
      <c r="J11" s="186"/>
      <c r="K11" s="186"/>
      <c r="L11" s="186"/>
      <c r="M11" s="186"/>
      <c r="N11" s="186"/>
      <c r="O11" s="186"/>
      <c r="P11" s="186"/>
      <c r="Q11" s="186"/>
      <c r="R11" s="186"/>
      <c r="S11" s="186"/>
      <c r="T11" s="186"/>
      <c r="U11" s="186"/>
      <c r="V11" s="186"/>
      <c r="W11" s="186"/>
      <c r="X11" s="186"/>
      <c r="Y11" s="186"/>
      <c r="Z11" s="186"/>
    </row>
    <row r="12" spans="1:26" s="196" customFormat="1" ht="19.149999999999999" customHeight="1">
      <c r="A12" s="259">
        <v>3</v>
      </c>
      <c r="B12" s="289" t="s">
        <v>489</v>
      </c>
      <c r="C12" s="292">
        <f>'SP8-3'!K12</f>
        <v>0</v>
      </c>
      <c r="D12" s="262"/>
      <c r="E12" s="186"/>
      <c r="F12" s="186"/>
      <c r="G12" s="186"/>
      <c r="H12" s="186"/>
      <c r="I12" s="186"/>
      <c r="J12" s="186"/>
      <c r="K12" s="186"/>
      <c r="L12" s="186"/>
      <c r="M12" s="186"/>
      <c r="N12" s="186"/>
      <c r="O12" s="186"/>
      <c r="P12" s="186"/>
      <c r="Q12" s="186"/>
      <c r="R12" s="186"/>
      <c r="S12" s="186"/>
      <c r="T12" s="186"/>
      <c r="U12" s="186"/>
      <c r="V12" s="186"/>
      <c r="W12" s="186"/>
      <c r="X12" s="186"/>
      <c r="Y12" s="186"/>
      <c r="Z12" s="186"/>
    </row>
    <row r="13" spans="1:26" s="196" customFormat="1" ht="19.149999999999999" customHeight="1">
      <c r="A13" s="259">
        <v>4</v>
      </c>
      <c r="B13" s="289" t="s">
        <v>490</v>
      </c>
      <c r="C13" s="293"/>
      <c r="D13" s="262"/>
      <c r="E13" s="186"/>
      <c r="F13" s="186"/>
      <c r="G13" s="186"/>
      <c r="H13" s="186"/>
      <c r="I13" s="186"/>
      <c r="J13" s="186"/>
      <c r="K13" s="186"/>
      <c r="L13" s="186"/>
      <c r="M13" s="186"/>
      <c r="N13" s="186"/>
      <c r="O13" s="186"/>
      <c r="P13" s="186"/>
      <c r="Q13" s="186"/>
      <c r="R13" s="186"/>
      <c r="S13" s="186"/>
      <c r="T13" s="186"/>
      <c r="U13" s="186"/>
      <c r="V13" s="186"/>
      <c r="W13" s="186"/>
      <c r="X13" s="186"/>
      <c r="Y13" s="186"/>
      <c r="Z13" s="186"/>
    </row>
    <row r="14" spans="1:26" s="196" customFormat="1" ht="19.149999999999999" customHeight="1">
      <c r="A14" s="259">
        <v>5</v>
      </c>
      <c r="B14" s="289" t="s">
        <v>491</v>
      </c>
      <c r="C14" s="292">
        <f>'SP8-3'!K14</f>
        <v>0</v>
      </c>
      <c r="D14" s="262"/>
      <c r="E14" s="186"/>
      <c r="F14" s="186"/>
      <c r="G14" s="186"/>
      <c r="H14" s="186"/>
      <c r="I14" s="186"/>
      <c r="J14" s="186"/>
      <c r="K14" s="186"/>
      <c r="L14" s="186"/>
      <c r="M14" s="186"/>
      <c r="N14" s="186"/>
      <c r="O14" s="186"/>
      <c r="P14" s="186"/>
      <c r="Q14" s="186"/>
      <c r="R14" s="186"/>
      <c r="S14" s="186"/>
      <c r="T14" s="186"/>
      <c r="U14" s="186"/>
      <c r="V14" s="186"/>
      <c r="W14" s="186"/>
      <c r="X14" s="186"/>
      <c r="Y14" s="186"/>
      <c r="Z14" s="186"/>
    </row>
    <row r="15" spans="1:26" s="196" customFormat="1" ht="19.149999999999999" customHeight="1">
      <c r="A15" s="259">
        <v>6</v>
      </c>
      <c r="B15" s="289" t="s">
        <v>492</v>
      </c>
      <c r="C15" s="292">
        <f>C10*C12*C14</f>
        <v>0</v>
      </c>
      <c r="D15" s="262"/>
      <c r="E15" s="186"/>
      <c r="F15" s="186"/>
      <c r="G15" s="186"/>
      <c r="H15" s="186"/>
      <c r="I15" s="186"/>
      <c r="J15" s="186"/>
      <c r="K15" s="186"/>
      <c r="L15" s="186"/>
      <c r="M15" s="186"/>
      <c r="N15" s="186"/>
      <c r="O15" s="186"/>
      <c r="P15" s="186"/>
      <c r="Q15" s="186"/>
      <c r="R15" s="186"/>
      <c r="S15" s="186"/>
      <c r="T15" s="186"/>
      <c r="U15" s="186"/>
      <c r="V15" s="186"/>
      <c r="W15" s="186"/>
      <c r="X15" s="186"/>
      <c r="Y15" s="186"/>
      <c r="Z15" s="186"/>
    </row>
    <row r="16" spans="1:26" s="196" customFormat="1" ht="19.149999999999999" customHeight="1">
      <c r="A16" s="259">
        <v>7</v>
      </c>
      <c r="B16" s="289" t="s">
        <v>493</v>
      </c>
      <c r="C16" s="292">
        <f>C10*C11*C13</f>
        <v>0</v>
      </c>
      <c r="D16" s="262"/>
      <c r="E16" s="186"/>
      <c r="F16" s="186"/>
      <c r="G16" s="186"/>
      <c r="H16" s="186"/>
      <c r="I16" s="186"/>
      <c r="J16" s="186"/>
      <c r="K16" s="186"/>
      <c r="L16" s="186"/>
      <c r="M16" s="186"/>
      <c r="N16" s="186"/>
      <c r="O16" s="186"/>
      <c r="P16" s="186"/>
      <c r="Q16" s="186"/>
      <c r="R16" s="186"/>
      <c r="S16" s="186"/>
      <c r="T16" s="186"/>
      <c r="U16" s="186"/>
      <c r="V16" s="186"/>
      <c r="W16" s="186"/>
      <c r="X16" s="186"/>
      <c r="Y16" s="186"/>
      <c r="Z16" s="186"/>
    </row>
    <row r="17" spans="1:26" s="196" customFormat="1" ht="19.149999999999999" customHeight="1">
      <c r="A17" s="259">
        <v>8</v>
      </c>
      <c r="B17" s="289" t="s">
        <v>494</v>
      </c>
      <c r="C17" s="291"/>
      <c r="D17" s="262"/>
      <c r="E17" s="186"/>
      <c r="F17" s="186"/>
      <c r="G17" s="186"/>
      <c r="H17" s="186"/>
      <c r="I17" s="186"/>
      <c r="J17" s="186"/>
      <c r="K17" s="186"/>
      <c r="L17" s="186"/>
      <c r="M17" s="186"/>
      <c r="N17" s="186"/>
      <c r="O17" s="186"/>
      <c r="P17" s="186"/>
      <c r="Q17" s="186"/>
      <c r="R17" s="186"/>
      <c r="S17" s="186"/>
      <c r="T17" s="186"/>
      <c r="U17" s="186"/>
      <c r="V17" s="186"/>
      <c r="W17" s="186"/>
      <c r="X17" s="186"/>
      <c r="Y17" s="186"/>
      <c r="Z17" s="186"/>
    </row>
    <row r="18" spans="1:26" s="196" customFormat="1" ht="19.149999999999999" customHeight="1">
      <c r="A18" s="259">
        <v>9</v>
      </c>
      <c r="B18" s="294" t="s">
        <v>495</v>
      </c>
      <c r="C18" s="292">
        <f>(C16-(C15+C17))*0.5</f>
        <v>0</v>
      </c>
      <c r="D18" s="259" t="s">
        <v>496</v>
      </c>
      <c r="E18" s="186"/>
      <c r="F18" s="186"/>
      <c r="G18" s="186"/>
      <c r="H18" s="186"/>
      <c r="I18" s="186"/>
      <c r="J18" s="186"/>
      <c r="K18" s="186"/>
      <c r="L18" s="186"/>
      <c r="M18" s="186"/>
      <c r="N18" s="186"/>
      <c r="O18" s="186"/>
      <c r="P18" s="186"/>
      <c r="Q18" s="186"/>
      <c r="R18" s="186"/>
      <c r="S18" s="186"/>
      <c r="T18" s="186"/>
      <c r="U18" s="186"/>
      <c r="V18" s="186"/>
      <c r="W18" s="186"/>
      <c r="X18" s="186"/>
      <c r="Y18" s="186"/>
      <c r="Z18" s="186"/>
    </row>
    <row r="19" spans="1:26" s="196" customFormat="1" ht="19.149999999999999" customHeight="1">
      <c r="A19" s="262"/>
      <c r="B19" s="295"/>
      <c r="C19" s="296"/>
      <c r="D19" s="259"/>
      <c r="E19" s="186"/>
      <c r="F19" s="186"/>
      <c r="G19" s="186"/>
      <c r="H19" s="186"/>
      <c r="I19" s="186"/>
      <c r="J19" s="186"/>
      <c r="K19" s="186"/>
      <c r="L19" s="186"/>
      <c r="M19" s="186"/>
      <c r="N19" s="186"/>
      <c r="O19" s="186"/>
      <c r="P19" s="186"/>
      <c r="Q19" s="186"/>
      <c r="R19" s="186"/>
      <c r="S19" s="186"/>
      <c r="T19" s="186"/>
      <c r="U19" s="186"/>
      <c r="V19" s="186"/>
      <c r="W19" s="186"/>
      <c r="X19" s="186"/>
      <c r="Y19" s="186"/>
      <c r="Z19" s="186"/>
    </row>
    <row r="20" spans="1:26" s="196" customFormat="1" ht="19.149999999999999" customHeight="1">
      <c r="A20" s="259"/>
      <c r="B20" s="287" t="s">
        <v>497</v>
      </c>
      <c r="C20" s="288"/>
      <c r="D20" s="262"/>
      <c r="E20" s="186"/>
      <c r="F20" s="186"/>
      <c r="G20" s="186"/>
      <c r="H20" s="186"/>
      <c r="I20" s="186"/>
      <c r="J20" s="186"/>
      <c r="K20" s="186"/>
      <c r="L20" s="186"/>
      <c r="M20" s="186"/>
      <c r="N20" s="186"/>
      <c r="O20" s="186"/>
      <c r="P20" s="186"/>
      <c r="Q20" s="186"/>
      <c r="R20" s="186"/>
      <c r="S20" s="186"/>
      <c r="T20" s="186"/>
      <c r="U20" s="186"/>
      <c r="V20" s="186"/>
      <c r="W20" s="186"/>
      <c r="X20" s="186"/>
      <c r="Y20" s="186"/>
      <c r="Z20" s="186"/>
    </row>
    <row r="21" spans="1:26" s="196" customFormat="1" ht="18.75" customHeight="1">
      <c r="A21" s="259">
        <v>10</v>
      </c>
      <c r="B21" s="289" t="s">
        <v>498</v>
      </c>
      <c r="C21" s="292">
        <f>'SP8-3'!K9</f>
        <v>0</v>
      </c>
      <c r="D21" s="262"/>
      <c r="E21" s="186"/>
      <c r="F21" s="186"/>
      <c r="G21" s="186"/>
      <c r="H21" s="186"/>
      <c r="I21" s="186"/>
      <c r="J21" s="186"/>
      <c r="K21" s="186"/>
      <c r="L21" s="186"/>
      <c r="M21" s="186"/>
      <c r="N21" s="186"/>
      <c r="O21" s="186"/>
      <c r="P21" s="186"/>
      <c r="Q21" s="186"/>
      <c r="R21" s="186"/>
      <c r="S21" s="186"/>
      <c r="T21" s="186"/>
      <c r="U21" s="186"/>
      <c r="V21" s="186"/>
      <c r="W21" s="186"/>
      <c r="X21" s="186"/>
      <c r="Y21" s="186"/>
      <c r="Z21" s="186"/>
    </row>
    <row r="22" spans="1:26" s="196" customFormat="1" ht="18.75" customHeight="1">
      <c r="A22" s="259">
        <v>11</v>
      </c>
      <c r="B22" s="297" t="s">
        <v>499</v>
      </c>
      <c r="C22" s="292">
        <f>'SP8-3'!K13</f>
        <v>0</v>
      </c>
      <c r="D22" s="262"/>
      <c r="E22" s="186"/>
      <c r="F22" s="186"/>
      <c r="G22" s="186"/>
      <c r="H22" s="186"/>
      <c r="I22" s="186"/>
      <c r="J22" s="186"/>
      <c r="K22" s="186"/>
      <c r="L22" s="186"/>
      <c r="M22" s="186"/>
      <c r="N22" s="186"/>
      <c r="O22" s="186"/>
      <c r="P22" s="186"/>
      <c r="Q22" s="186"/>
      <c r="R22" s="186"/>
      <c r="S22" s="186"/>
      <c r="T22" s="186"/>
      <c r="U22" s="186"/>
      <c r="V22" s="186"/>
      <c r="W22" s="186"/>
      <c r="X22" s="186"/>
      <c r="Y22" s="186"/>
      <c r="Z22" s="186"/>
    </row>
    <row r="23" spans="1:26" s="196" customFormat="1" ht="19.149999999999999" customHeight="1">
      <c r="A23" s="259">
        <v>12</v>
      </c>
      <c r="B23" s="289" t="s">
        <v>488</v>
      </c>
      <c r="C23" s="292">
        <f>C11</f>
        <v>0</v>
      </c>
      <c r="D23" s="262"/>
      <c r="E23" s="186"/>
      <c r="F23" s="186"/>
      <c r="G23" s="186"/>
      <c r="H23" s="186"/>
      <c r="I23" s="186"/>
      <c r="J23" s="186"/>
      <c r="K23" s="186"/>
      <c r="L23" s="186"/>
      <c r="M23" s="186"/>
      <c r="N23" s="186"/>
      <c r="O23" s="186"/>
      <c r="P23" s="186"/>
      <c r="Q23" s="186"/>
      <c r="R23" s="186"/>
      <c r="S23" s="186"/>
      <c r="T23" s="186"/>
      <c r="U23" s="186"/>
      <c r="V23" s="186"/>
      <c r="W23" s="186"/>
      <c r="X23" s="186"/>
      <c r="Y23" s="186"/>
      <c r="Z23" s="186"/>
    </row>
    <row r="24" spans="1:26" s="196" customFormat="1" ht="19.149999999999999" customHeight="1">
      <c r="A24" s="259">
        <v>13</v>
      </c>
      <c r="B24" s="289" t="s">
        <v>500</v>
      </c>
      <c r="C24" s="292">
        <f>'SP8-3'!K8</f>
        <v>0</v>
      </c>
      <c r="D24" s="262"/>
      <c r="E24" s="186"/>
      <c r="F24" s="186"/>
      <c r="G24" s="186"/>
      <c r="H24" s="186"/>
      <c r="I24" s="186"/>
      <c r="J24" s="186"/>
      <c r="K24" s="186"/>
      <c r="L24" s="186"/>
      <c r="M24" s="186"/>
      <c r="N24" s="186"/>
      <c r="O24" s="186"/>
      <c r="P24" s="186"/>
      <c r="Q24" s="186"/>
      <c r="R24" s="186"/>
      <c r="S24" s="186"/>
      <c r="T24" s="186"/>
      <c r="U24" s="186"/>
      <c r="V24" s="186"/>
      <c r="W24" s="186"/>
      <c r="X24" s="186"/>
      <c r="Y24" s="186"/>
      <c r="Z24" s="186"/>
    </row>
    <row r="25" spans="1:26" s="196" customFormat="1" ht="19.149999999999999" customHeight="1">
      <c r="A25" s="259">
        <v>14</v>
      </c>
      <c r="B25" s="289" t="s">
        <v>501</v>
      </c>
      <c r="C25" s="292">
        <f>'SP8-3'!K12</f>
        <v>0</v>
      </c>
      <c r="D25" s="262"/>
      <c r="E25" s="186"/>
      <c r="F25" s="186"/>
      <c r="G25" s="186"/>
      <c r="H25" s="186"/>
      <c r="I25" s="186"/>
      <c r="J25" s="186"/>
      <c r="K25" s="186"/>
      <c r="L25" s="186"/>
      <c r="M25" s="186"/>
      <c r="N25" s="186"/>
      <c r="O25" s="186"/>
      <c r="P25" s="186"/>
      <c r="Q25" s="186"/>
      <c r="R25" s="186"/>
      <c r="S25" s="186"/>
      <c r="T25" s="186"/>
      <c r="U25" s="186"/>
      <c r="V25" s="186"/>
      <c r="W25" s="186"/>
      <c r="X25" s="186"/>
      <c r="Y25" s="186"/>
      <c r="Z25" s="186"/>
    </row>
    <row r="26" spans="1:26" s="196" customFormat="1" ht="19.149999999999999" customHeight="1">
      <c r="A26" s="259">
        <v>15</v>
      </c>
      <c r="B26" s="289" t="s">
        <v>502</v>
      </c>
      <c r="C26" s="292">
        <f>'SP8-3'!K14</f>
        <v>0</v>
      </c>
      <c r="D26" s="262"/>
      <c r="E26" s="186"/>
      <c r="F26" s="186"/>
      <c r="G26" s="186"/>
      <c r="H26" s="186"/>
      <c r="I26" s="186"/>
      <c r="J26" s="186"/>
      <c r="K26" s="186"/>
      <c r="L26" s="186"/>
      <c r="M26" s="186"/>
      <c r="N26" s="186"/>
      <c r="O26" s="186"/>
      <c r="P26" s="186"/>
      <c r="Q26" s="186"/>
      <c r="R26" s="186"/>
      <c r="S26" s="186"/>
      <c r="T26" s="186"/>
      <c r="U26" s="186"/>
      <c r="V26" s="186"/>
      <c r="W26" s="186"/>
      <c r="X26" s="186"/>
      <c r="Y26" s="186"/>
      <c r="Z26" s="186"/>
    </row>
    <row r="27" spans="1:26" s="196" customFormat="1" ht="19.149999999999999" customHeight="1">
      <c r="A27" s="259">
        <v>16</v>
      </c>
      <c r="B27" s="289" t="s">
        <v>490</v>
      </c>
      <c r="C27" s="293">
        <f>C13</f>
        <v>0</v>
      </c>
      <c r="D27" s="262"/>
      <c r="E27" s="186"/>
      <c r="F27" s="186"/>
      <c r="G27" s="186"/>
      <c r="H27" s="186"/>
      <c r="I27" s="186"/>
      <c r="J27" s="186"/>
      <c r="K27" s="186"/>
      <c r="L27" s="186"/>
      <c r="M27" s="186"/>
      <c r="N27" s="186"/>
      <c r="O27" s="186"/>
      <c r="P27" s="186"/>
      <c r="Q27" s="186"/>
      <c r="R27" s="186"/>
      <c r="S27" s="186"/>
      <c r="T27" s="186"/>
      <c r="U27" s="186"/>
      <c r="V27" s="186"/>
      <c r="W27" s="186"/>
      <c r="X27" s="186"/>
      <c r="Y27" s="186"/>
      <c r="Z27" s="186"/>
    </row>
    <row r="28" spans="1:26" s="196" customFormat="1" ht="19.149999999999999" customHeight="1">
      <c r="A28" s="259">
        <v>17</v>
      </c>
      <c r="B28" s="289" t="s">
        <v>503</v>
      </c>
      <c r="C28" s="292">
        <f>(C24-C25)*C21*C26</f>
        <v>0</v>
      </c>
      <c r="D28" s="262"/>
      <c r="E28" s="186"/>
      <c r="F28" s="186"/>
      <c r="G28" s="186"/>
      <c r="H28" s="186"/>
      <c r="I28" s="186"/>
      <c r="J28" s="186"/>
      <c r="K28" s="186"/>
      <c r="L28" s="186"/>
      <c r="M28" s="186"/>
      <c r="N28" s="186"/>
      <c r="O28" s="186"/>
      <c r="P28" s="186"/>
      <c r="Q28" s="186"/>
      <c r="R28" s="186"/>
      <c r="S28" s="186"/>
      <c r="T28" s="186"/>
      <c r="U28" s="186"/>
      <c r="V28" s="186"/>
      <c r="W28" s="186"/>
      <c r="X28" s="186"/>
      <c r="Y28" s="186"/>
      <c r="Z28" s="186"/>
    </row>
    <row r="29" spans="1:26" s="196" customFormat="1" ht="19.149999999999999" customHeight="1">
      <c r="A29" s="259">
        <v>18</v>
      </c>
      <c r="B29" s="289" t="s">
        <v>504</v>
      </c>
      <c r="C29" s="292">
        <f>((C23-C25)*C22*C27*0.5)</f>
        <v>0</v>
      </c>
      <c r="D29" s="262"/>
      <c r="E29" s="186"/>
      <c r="F29" s="186"/>
      <c r="G29" s="186"/>
      <c r="H29" s="186"/>
      <c r="I29" s="186"/>
      <c r="J29" s="186"/>
      <c r="K29" s="186"/>
      <c r="L29" s="186"/>
      <c r="M29" s="186"/>
      <c r="N29" s="186"/>
      <c r="O29" s="186"/>
      <c r="P29" s="186"/>
      <c r="Q29" s="186"/>
      <c r="R29" s="186"/>
      <c r="S29" s="186"/>
      <c r="T29" s="186"/>
      <c r="U29" s="186"/>
      <c r="V29" s="186"/>
      <c r="W29" s="186"/>
      <c r="X29" s="186"/>
      <c r="Y29" s="186"/>
      <c r="Z29" s="186"/>
    </row>
    <row r="30" spans="1:26" s="196" customFormat="1" ht="19.149999999999999" customHeight="1">
      <c r="A30" s="259">
        <v>19</v>
      </c>
      <c r="B30" s="289" t="s">
        <v>505</v>
      </c>
      <c r="C30" s="291"/>
      <c r="D30" s="262"/>
      <c r="E30" s="186"/>
      <c r="F30" s="186"/>
      <c r="G30" s="186"/>
      <c r="H30" s="186"/>
      <c r="I30" s="186"/>
      <c r="J30" s="186"/>
      <c r="K30" s="186"/>
      <c r="L30" s="186"/>
      <c r="M30" s="186"/>
      <c r="N30" s="186"/>
      <c r="O30" s="186"/>
      <c r="P30" s="186"/>
      <c r="Q30" s="186"/>
      <c r="R30" s="186"/>
      <c r="S30" s="186"/>
      <c r="T30" s="186"/>
      <c r="U30" s="186"/>
      <c r="V30" s="186"/>
      <c r="W30" s="186"/>
      <c r="X30" s="186"/>
      <c r="Y30" s="186"/>
      <c r="Z30" s="186"/>
    </row>
    <row r="31" spans="1:26" s="196" customFormat="1" ht="19.149999999999999" customHeight="1">
      <c r="A31" s="259">
        <v>20</v>
      </c>
      <c r="B31" s="294" t="s">
        <v>506</v>
      </c>
      <c r="C31" s="292">
        <f>SUM(C28:C29)-C30</f>
        <v>0</v>
      </c>
      <c r="D31" s="259" t="s">
        <v>507</v>
      </c>
      <c r="E31" s="186"/>
      <c r="F31" s="186"/>
      <c r="G31" s="186"/>
      <c r="H31" s="186"/>
      <c r="I31" s="186"/>
      <c r="J31" s="186"/>
      <c r="K31" s="186"/>
      <c r="L31" s="186"/>
      <c r="M31" s="186"/>
      <c r="N31" s="186"/>
      <c r="O31" s="186"/>
      <c r="P31" s="186"/>
      <c r="Q31" s="186"/>
      <c r="R31" s="186"/>
      <c r="S31" s="186"/>
      <c r="T31" s="186"/>
      <c r="U31" s="186"/>
      <c r="V31" s="186"/>
      <c r="W31" s="186"/>
      <c r="X31" s="186"/>
      <c r="Y31" s="186"/>
      <c r="Z31" s="186"/>
    </row>
    <row r="32" spans="1:26" s="196" customFormat="1" ht="19.149999999999999" customHeight="1">
      <c r="A32" s="259"/>
      <c r="B32" s="295"/>
      <c r="C32" s="298"/>
      <c r="D32" s="259"/>
      <c r="E32" s="186"/>
      <c r="F32" s="186"/>
      <c r="G32" s="186"/>
      <c r="H32" s="186"/>
      <c r="I32" s="186"/>
      <c r="J32" s="186"/>
      <c r="K32" s="186"/>
      <c r="L32" s="186"/>
      <c r="M32" s="186"/>
      <c r="N32" s="186"/>
      <c r="O32" s="186"/>
      <c r="P32" s="186"/>
      <c r="Q32" s="186"/>
      <c r="R32" s="186"/>
      <c r="S32" s="186"/>
      <c r="T32" s="186"/>
      <c r="U32" s="186"/>
      <c r="V32" s="186"/>
      <c r="W32" s="186"/>
      <c r="X32" s="186"/>
      <c r="Y32" s="186"/>
      <c r="Z32" s="186"/>
    </row>
    <row r="33" spans="1:26" s="196" customFormat="1" ht="19.149999999999999" customHeight="1">
      <c r="A33" s="259"/>
      <c r="B33" s="287" t="s">
        <v>508</v>
      </c>
      <c r="C33" s="299"/>
      <c r="D33" s="262"/>
      <c r="E33" s="186"/>
      <c r="F33" s="186"/>
      <c r="G33" s="186"/>
      <c r="H33" s="186"/>
      <c r="I33" s="186"/>
      <c r="J33" s="186"/>
      <c r="K33" s="186"/>
      <c r="L33" s="186"/>
      <c r="M33" s="186"/>
      <c r="N33" s="186"/>
      <c r="O33" s="186"/>
      <c r="P33" s="186"/>
      <c r="Q33" s="186"/>
      <c r="R33" s="186"/>
      <c r="S33" s="186"/>
      <c r="T33" s="186"/>
      <c r="U33" s="186"/>
      <c r="V33" s="186"/>
      <c r="W33" s="186"/>
      <c r="X33" s="186"/>
      <c r="Y33" s="186"/>
      <c r="Z33" s="186"/>
    </row>
    <row r="34" spans="1:26" s="196" customFormat="1" ht="19.149999999999999" customHeight="1">
      <c r="A34" s="259"/>
      <c r="B34" s="300" t="s">
        <v>509</v>
      </c>
      <c r="C34" s="301">
        <f>Tables!Q8</f>
        <v>-0.99016372140870601</v>
      </c>
      <c r="D34" s="262"/>
      <c r="E34" s="186"/>
      <c r="F34" s="186"/>
      <c r="G34" s="198"/>
      <c r="H34" s="186"/>
      <c r="I34" s="186"/>
      <c r="J34" s="186"/>
      <c r="K34" s="186"/>
      <c r="L34" s="186"/>
      <c r="M34" s="186"/>
      <c r="N34" s="186"/>
      <c r="O34" s="186"/>
      <c r="P34" s="186"/>
      <c r="Q34" s="186"/>
      <c r="R34" s="186"/>
      <c r="S34" s="186"/>
      <c r="T34" s="186"/>
      <c r="U34" s="186"/>
      <c r="V34" s="186"/>
      <c r="W34" s="186"/>
      <c r="X34" s="186"/>
      <c r="Y34" s="186"/>
      <c r="Z34" s="186"/>
    </row>
    <row r="35" spans="1:26" s="196" customFormat="1" ht="19.149999999999999" customHeight="1">
      <c r="A35" s="259">
        <v>21</v>
      </c>
      <c r="B35" s="302" t="s">
        <v>510</v>
      </c>
      <c r="C35" s="303">
        <f>IF(C7="Existing",C31*$C$34,IF(C7="New",C18*$C$34,IF(C18&gt;C31,C18*$C$34,C31*$C$34)))</f>
        <v>0</v>
      </c>
      <c r="D35" s="259" t="s">
        <v>511</v>
      </c>
      <c r="E35" s="186"/>
      <c r="F35" s="186"/>
      <c r="G35" s="186"/>
      <c r="H35" s="186"/>
      <c r="I35" s="186"/>
      <c r="J35" s="186"/>
      <c r="K35" s="186"/>
      <c r="L35" s="186"/>
      <c r="M35" s="186"/>
      <c r="N35" s="186"/>
      <c r="O35" s="186"/>
      <c r="P35" s="186"/>
      <c r="Q35" s="186"/>
      <c r="R35" s="186"/>
      <c r="S35" s="186"/>
      <c r="T35" s="186"/>
      <c r="U35" s="186"/>
      <c r="V35" s="186"/>
      <c r="W35" s="186"/>
      <c r="X35" s="186"/>
      <c r="Y35" s="186"/>
      <c r="Z35" s="186"/>
    </row>
    <row r="36" spans="1:26" s="196" customFormat="1" ht="19.149999999999999" customHeight="1">
      <c r="A36" s="259"/>
      <c r="B36" s="260" t="s">
        <v>512</v>
      </c>
      <c r="C36" s="262"/>
      <c r="D36" s="263"/>
      <c r="E36" s="186"/>
      <c r="F36" s="186"/>
      <c r="G36" s="186"/>
      <c r="H36" s="186"/>
      <c r="I36" s="186"/>
      <c r="J36" s="186"/>
      <c r="K36" s="186"/>
      <c r="L36" s="186"/>
      <c r="M36" s="186"/>
      <c r="N36" s="186"/>
      <c r="O36" s="186"/>
      <c r="P36" s="186"/>
      <c r="Q36" s="186"/>
      <c r="R36" s="186"/>
      <c r="S36" s="186"/>
      <c r="T36" s="186"/>
      <c r="U36" s="186"/>
      <c r="V36" s="186"/>
      <c r="W36" s="186"/>
      <c r="X36" s="186"/>
      <c r="Y36" s="186"/>
      <c r="Z36" s="186"/>
    </row>
    <row r="37" spans="1:26" ht="13.5" customHeight="1">
      <c r="A37" s="183"/>
      <c r="B37" s="160"/>
      <c r="C37" s="160"/>
      <c r="D37" s="160"/>
      <c r="E37" s="186"/>
      <c r="F37" s="186"/>
      <c r="G37" s="186"/>
      <c r="H37" s="186"/>
      <c r="I37" s="186"/>
      <c r="J37" s="186"/>
      <c r="K37" s="186"/>
      <c r="L37" s="186"/>
      <c r="M37" s="186"/>
      <c r="N37" s="186"/>
      <c r="O37" s="186"/>
      <c r="P37" s="186"/>
      <c r="Q37" s="186"/>
      <c r="R37" s="186"/>
      <c r="S37" s="186"/>
      <c r="T37" s="186"/>
      <c r="U37" s="186"/>
      <c r="V37" s="186"/>
      <c r="W37" s="186"/>
      <c r="X37" s="186"/>
      <c r="Y37" s="186"/>
      <c r="Z37" s="186"/>
    </row>
    <row r="38" spans="1:26">
      <c r="A38" s="186"/>
      <c r="B38" s="186"/>
      <c r="C38" s="199"/>
      <c r="D38" s="186"/>
      <c r="E38" s="186"/>
      <c r="F38" s="186"/>
      <c r="G38" s="186"/>
      <c r="H38" s="186"/>
      <c r="I38" s="186"/>
      <c r="J38" s="186"/>
      <c r="K38" s="186"/>
      <c r="L38" s="186"/>
      <c r="M38" s="186"/>
      <c r="N38" s="186"/>
      <c r="O38" s="186"/>
      <c r="P38" s="186"/>
      <c r="Q38" s="186"/>
      <c r="R38" s="186"/>
      <c r="S38" s="186"/>
      <c r="T38" s="186"/>
      <c r="U38" s="186"/>
      <c r="V38" s="186"/>
      <c r="W38" s="186"/>
      <c r="X38" s="186"/>
      <c r="Y38" s="186"/>
      <c r="Z38" s="186"/>
    </row>
    <row r="39" spans="1:26">
      <c r="A39" s="186"/>
      <c r="B39" s="186"/>
      <c r="C39" s="199"/>
      <c r="D39" s="186"/>
      <c r="E39" s="186"/>
      <c r="F39" s="186"/>
      <c r="G39" s="186"/>
      <c r="H39" s="186"/>
      <c r="I39" s="186"/>
      <c r="J39" s="186"/>
      <c r="K39" s="186"/>
      <c r="L39" s="186"/>
      <c r="M39" s="186"/>
      <c r="N39" s="186"/>
      <c r="O39" s="186"/>
      <c r="P39" s="186"/>
      <c r="Q39" s="186"/>
      <c r="R39" s="186"/>
      <c r="S39" s="186"/>
      <c r="T39" s="186"/>
      <c r="U39" s="186"/>
      <c r="V39" s="186"/>
      <c r="W39" s="186"/>
      <c r="X39" s="186"/>
      <c r="Y39" s="186"/>
      <c r="Z39" s="186"/>
    </row>
    <row r="40" spans="1:26" hidden="1">
      <c r="A40" s="186" t="s">
        <v>513</v>
      </c>
      <c r="B40" s="186"/>
      <c r="C40" s="199"/>
      <c r="D40" s="186"/>
      <c r="E40" s="186"/>
      <c r="F40" s="186"/>
      <c r="G40" s="186"/>
      <c r="H40" s="186"/>
      <c r="I40" s="186"/>
      <c r="J40" s="186"/>
      <c r="K40" s="186"/>
      <c r="L40" s="186"/>
      <c r="M40" s="186"/>
      <c r="N40" s="186"/>
      <c r="O40" s="186"/>
      <c r="P40" s="186"/>
      <c r="Q40" s="186"/>
      <c r="R40" s="186"/>
      <c r="S40" s="186"/>
      <c r="T40" s="186"/>
      <c r="U40" s="186"/>
      <c r="V40" s="186"/>
      <c r="W40" s="186"/>
      <c r="X40" s="186"/>
      <c r="Y40" s="186"/>
      <c r="Z40" s="186"/>
    </row>
    <row r="41" spans="1:26" hidden="1">
      <c r="A41" s="186" t="s">
        <v>485</v>
      </c>
      <c r="B41" s="186"/>
      <c r="C41" s="199"/>
      <c r="D41" s="186"/>
      <c r="E41" s="186"/>
      <c r="F41" s="186"/>
      <c r="G41" s="186"/>
      <c r="H41" s="186"/>
      <c r="I41" s="186"/>
      <c r="J41" s="186"/>
      <c r="K41" s="186"/>
      <c r="L41" s="186"/>
      <c r="M41" s="186"/>
      <c r="N41" s="186"/>
      <c r="O41" s="186"/>
      <c r="P41" s="186"/>
      <c r="Q41" s="186"/>
      <c r="R41" s="186"/>
      <c r="S41" s="186"/>
      <c r="T41" s="186"/>
      <c r="U41" s="186"/>
      <c r="V41" s="186"/>
      <c r="W41" s="186"/>
      <c r="X41" s="186"/>
      <c r="Y41" s="186"/>
      <c r="Z41" s="186"/>
    </row>
    <row r="42" spans="1:26">
      <c r="A42" s="186"/>
      <c r="B42" s="186"/>
      <c r="C42" s="199"/>
      <c r="D42" s="186"/>
      <c r="E42" s="186"/>
      <c r="F42" s="186"/>
      <c r="G42" s="186"/>
      <c r="H42" s="186"/>
      <c r="I42" s="186"/>
      <c r="J42" s="186"/>
      <c r="K42" s="186"/>
      <c r="L42" s="186"/>
      <c r="M42" s="186"/>
      <c r="N42" s="186"/>
      <c r="O42" s="186"/>
      <c r="P42" s="186"/>
      <c r="Q42" s="186"/>
      <c r="R42" s="186"/>
      <c r="S42" s="186"/>
      <c r="T42" s="186"/>
      <c r="U42" s="186"/>
      <c r="V42" s="186"/>
      <c r="W42" s="186"/>
      <c r="X42" s="186"/>
      <c r="Y42" s="186"/>
      <c r="Z42" s="186"/>
    </row>
    <row r="43" spans="1:26">
      <c r="A43" s="186"/>
      <c r="B43" s="186"/>
      <c r="C43" s="199"/>
      <c r="D43" s="186"/>
      <c r="E43" s="186"/>
      <c r="F43" s="186"/>
      <c r="G43" s="186"/>
      <c r="H43" s="186"/>
      <c r="I43" s="186"/>
      <c r="J43" s="186"/>
      <c r="K43" s="186"/>
      <c r="L43" s="186"/>
      <c r="M43" s="186"/>
      <c r="N43" s="186"/>
      <c r="O43" s="186"/>
      <c r="P43" s="186"/>
      <c r="Q43" s="186"/>
      <c r="R43" s="186"/>
      <c r="S43" s="186"/>
      <c r="T43" s="186"/>
      <c r="U43" s="186"/>
      <c r="V43" s="186"/>
      <c r="W43" s="186"/>
      <c r="X43" s="186"/>
      <c r="Y43" s="186"/>
      <c r="Z43" s="186"/>
    </row>
    <row r="44" spans="1:26">
      <c r="A44" s="186"/>
      <c r="B44" s="186"/>
      <c r="C44" s="199"/>
      <c r="D44" s="186"/>
      <c r="E44" s="186"/>
      <c r="F44" s="186"/>
      <c r="G44" s="186"/>
      <c r="H44" s="186"/>
      <c r="I44" s="186"/>
      <c r="J44" s="186"/>
      <c r="K44" s="186"/>
      <c r="L44" s="186"/>
      <c r="M44" s="186"/>
      <c r="N44" s="186"/>
      <c r="O44" s="186"/>
      <c r="P44" s="186"/>
      <c r="Q44" s="186"/>
      <c r="R44" s="186"/>
      <c r="S44" s="186"/>
      <c r="T44" s="186"/>
      <c r="U44" s="186"/>
      <c r="V44" s="186"/>
      <c r="W44" s="186"/>
      <c r="X44" s="186"/>
      <c r="Y44" s="186"/>
      <c r="Z44" s="186"/>
    </row>
    <row r="45" spans="1:26">
      <c r="A45" s="186"/>
      <c r="B45" s="186"/>
      <c r="C45" s="199"/>
      <c r="D45" s="186"/>
      <c r="E45" s="186"/>
      <c r="F45" s="186"/>
      <c r="G45" s="186"/>
      <c r="H45" s="186"/>
      <c r="I45" s="186"/>
      <c r="J45" s="186"/>
      <c r="K45" s="186"/>
      <c r="L45" s="186"/>
      <c r="M45" s="186"/>
      <c r="N45" s="186"/>
      <c r="O45" s="186"/>
      <c r="P45" s="186"/>
      <c r="Q45" s="186"/>
      <c r="R45" s="186"/>
      <c r="S45" s="186"/>
      <c r="T45" s="186"/>
      <c r="U45" s="186"/>
      <c r="V45" s="186"/>
      <c r="W45" s="186"/>
      <c r="X45" s="186"/>
      <c r="Y45" s="186"/>
      <c r="Z45" s="186"/>
    </row>
    <row r="46" spans="1:26">
      <c r="A46" s="186"/>
      <c r="B46" s="186"/>
      <c r="C46" s="199"/>
      <c r="D46" s="186"/>
      <c r="E46" s="186"/>
      <c r="F46" s="186"/>
      <c r="G46" s="186"/>
      <c r="H46" s="186"/>
      <c r="I46" s="186"/>
      <c r="J46" s="186"/>
      <c r="K46" s="186"/>
      <c r="L46" s="186"/>
      <c r="M46" s="186"/>
      <c r="N46" s="186"/>
      <c r="O46" s="186"/>
      <c r="P46" s="186"/>
      <c r="Q46" s="186"/>
      <c r="R46" s="186"/>
      <c r="S46" s="186"/>
      <c r="T46" s="186"/>
      <c r="U46" s="186"/>
      <c r="V46" s="186"/>
      <c r="W46" s="186"/>
      <c r="X46" s="186"/>
      <c r="Y46" s="186"/>
      <c r="Z46" s="186"/>
    </row>
    <row r="47" spans="1:26">
      <c r="A47" s="186"/>
      <c r="B47" s="186"/>
      <c r="C47" s="199"/>
      <c r="D47" s="186"/>
      <c r="E47" s="186"/>
      <c r="F47" s="186"/>
      <c r="G47" s="186"/>
      <c r="H47" s="186"/>
      <c r="I47" s="186"/>
      <c r="J47" s="186"/>
      <c r="K47" s="186"/>
      <c r="L47" s="186"/>
      <c r="M47" s="186"/>
      <c r="N47" s="186"/>
      <c r="O47" s="186"/>
      <c r="P47" s="186"/>
      <c r="Q47" s="186"/>
      <c r="R47" s="186"/>
      <c r="S47" s="186"/>
      <c r="T47" s="186"/>
      <c r="U47" s="186"/>
      <c r="V47" s="186"/>
      <c r="W47" s="186"/>
      <c r="X47" s="186"/>
      <c r="Y47" s="186"/>
      <c r="Z47" s="186"/>
    </row>
    <row r="48" spans="1:26">
      <c r="A48" s="186"/>
      <c r="B48" s="186"/>
      <c r="C48" s="199"/>
      <c r="D48" s="186"/>
      <c r="E48" s="186"/>
      <c r="F48" s="186"/>
      <c r="G48" s="186"/>
      <c r="H48" s="186"/>
      <c r="I48" s="186"/>
      <c r="J48" s="186"/>
      <c r="K48" s="186"/>
      <c r="L48" s="186"/>
      <c r="M48" s="186"/>
      <c r="N48" s="186"/>
      <c r="O48" s="186"/>
      <c r="P48" s="186"/>
      <c r="Q48" s="186"/>
      <c r="R48" s="186"/>
      <c r="S48" s="186"/>
      <c r="T48" s="186"/>
      <c r="U48" s="186"/>
      <c r="V48" s="186"/>
      <c r="W48" s="186"/>
      <c r="X48" s="186"/>
      <c r="Y48" s="186"/>
      <c r="Z48" s="186"/>
    </row>
    <row r="49" spans="1:26">
      <c r="A49" s="186"/>
      <c r="B49" s="186"/>
      <c r="C49" s="199"/>
      <c r="D49" s="186"/>
      <c r="E49" s="186"/>
      <c r="F49" s="186"/>
      <c r="G49" s="186"/>
      <c r="H49" s="186"/>
      <c r="I49" s="186"/>
      <c r="J49" s="186"/>
      <c r="K49" s="186"/>
      <c r="L49" s="186"/>
      <c r="M49" s="186"/>
      <c r="N49" s="186"/>
      <c r="O49" s="186"/>
      <c r="P49" s="186"/>
      <c r="Q49" s="186"/>
      <c r="R49" s="186"/>
      <c r="S49" s="186"/>
      <c r="T49" s="186"/>
      <c r="U49" s="186"/>
      <c r="V49" s="186"/>
      <c r="W49" s="186"/>
      <c r="X49" s="186"/>
      <c r="Y49" s="186"/>
      <c r="Z49" s="186"/>
    </row>
    <row r="50" spans="1:26">
      <c r="A50" s="186"/>
      <c r="B50" s="186"/>
      <c r="C50" s="199"/>
      <c r="D50" s="186"/>
      <c r="E50" s="186"/>
      <c r="F50" s="186"/>
      <c r="G50" s="186"/>
      <c r="H50" s="186"/>
      <c r="I50" s="186"/>
      <c r="J50" s="186"/>
      <c r="K50" s="186"/>
      <c r="L50" s="186"/>
      <c r="M50" s="186"/>
      <c r="N50" s="186"/>
      <c r="O50" s="186"/>
      <c r="P50" s="186"/>
      <c r="Q50" s="186"/>
      <c r="R50" s="186"/>
      <c r="S50" s="186"/>
      <c r="T50" s="186"/>
      <c r="U50" s="186"/>
      <c r="V50" s="186"/>
      <c r="W50" s="186"/>
      <c r="X50" s="186"/>
      <c r="Y50" s="186"/>
      <c r="Z50" s="186"/>
    </row>
    <row r="51" spans="1:26">
      <c r="A51" s="186"/>
      <c r="B51" s="186"/>
      <c r="C51" s="199"/>
      <c r="D51" s="186"/>
      <c r="E51" s="186"/>
      <c r="F51" s="186"/>
      <c r="G51" s="186"/>
      <c r="H51" s="186"/>
      <c r="I51" s="186"/>
      <c r="J51" s="186"/>
      <c r="K51" s="186"/>
      <c r="L51" s="186"/>
      <c r="M51" s="186"/>
      <c r="N51" s="186"/>
      <c r="O51" s="186"/>
      <c r="P51" s="186"/>
      <c r="Q51" s="186"/>
      <c r="R51" s="186"/>
      <c r="S51" s="186"/>
      <c r="T51" s="186"/>
      <c r="U51" s="186"/>
      <c r="V51" s="186"/>
      <c r="W51" s="186"/>
      <c r="X51" s="186"/>
      <c r="Y51" s="186"/>
      <c r="Z51" s="186"/>
    </row>
    <row r="52" spans="1:26">
      <c r="A52" s="186"/>
      <c r="B52" s="186"/>
      <c r="C52" s="199"/>
      <c r="D52" s="186"/>
      <c r="E52" s="186"/>
      <c r="F52" s="186"/>
      <c r="G52" s="186"/>
      <c r="H52" s="186"/>
      <c r="I52" s="186"/>
      <c r="J52" s="186"/>
      <c r="K52" s="186"/>
      <c r="L52" s="186"/>
      <c r="M52" s="186"/>
      <c r="N52" s="186"/>
      <c r="O52" s="186"/>
      <c r="P52" s="186"/>
      <c r="Q52" s="186"/>
      <c r="R52" s="186"/>
      <c r="S52" s="186"/>
      <c r="T52" s="186"/>
      <c r="U52" s="186"/>
      <c r="V52" s="186"/>
      <c r="W52" s="186"/>
      <c r="X52" s="186"/>
      <c r="Y52" s="186"/>
      <c r="Z52" s="186"/>
    </row>
    <row r="53" spans="1:26">
      <c r="A53" s="186"/>
      <c r="B53" s="186"/>
      <c r="C53" s="199"/>
      <c r="D53" s="186"/>
      <c r="E53" s="186"/>
      <c r="F53" s="186"/>
      <c r="G53" s="186"/>
      <c r="H53" s="186"/>
      <c r="I53" s="186"/>
      <c r="J53" s="186"/>
      <c r="K53" s="186"/>
      <c r="L53" s="186"/>
      <c r="M53" s="186"/>
      <c r="N53" s="186"/>
      <c r="O53" s="186"/>
      <c r="P53" s="186"/>
      <c r="Q53" s="186"/>
      <c r="R53" s="186"/>
      <c r="S53" s="186"/>
      <c r="T53" s="186"/>
      <c r="U53" s="186"/>
      <c r="V53" s="186"/>
      <c r="W53" s="186"/>
      <c r="X53" s="186"/>
      <c r="Y53" s="186"/>
      <c r="Z53" s="186"/>
    </row>
    <row r="54" spans="1:26">
      <c r="A54" s="186"/>
      <c r="B54" s="186"/>
      <c r="C54" s="199"/>
      <c r="D54" s="186"/>
      <c r="E54" s="186"/>
      <c r="F54" s="186"/>
      <c r="G54" s="186"/>
      <c r="H54" s="186"/>
      <c r="I54" s="186"/>
      <c r="J54" s="186"/>
      <c r="K54" s="186"/>
      <c r="L54" s="186"/>
      <c r="M54" s="186"/>
      <c r="N54" s="186"/>
      <c r="O54" s="186"/>
      <c r="P54" s="186"/>
      <c r="Q54" s="186"/>
      <c r="R54" s="186"/>
      <c r="S54" s="186"/>
      <c r="T54" s="186"/>
      <c r="U54" s="186"/>
      <c r="V54" s="186"/>
      <c r="W54" s="186"/>
      <c r="X54" s="186"/>
      <c r="Y54" s="186"/>
      <c r="Z54" s="186"/>
    </row>
    <row r="55" spans="1:26">
      <c r="A55" s="186"/>
      <c r="B55" s="186"/>
      <c r="C55" s="199"/>
      <c r="D55" s="186"/>
      <c r="E55" s="186"/>
      <c r="F55" s="186"/>
      <c r="G55" s="186"/>
      <c r="H55" s="186"/>
      <c r="I55" s="186"/>
      <c r="J55" s="186"/>
      <c r="K55" s="186"/>
      <c r="L55" s="186"/>
      <c r="M55" s="186"/>
      <c r="N55" s="186"/>
      <c r="O55" s="186"/>
      <c r="P55" s="186"/>
      <c r="Q55" s="186"/>
      <c r="R55" s="186"/>
      <c r="S55" s="186"/>
      <c r="T55" s="186"/>
      <c r="U55" s="186"/>
      <c r="V55" s="186"/>
      <c r="W55" s="186"/>
      <c r="X55" s="186"/>
      <c r="Y55" s="186"/>
      <c r="Z55" s="186"/>
    </row>
    <row r="56" spans="1:26">
      <c r="A56" s="186"/>
      <c r="B56" s="186"/>
      <c r="C56" s="199"/>
      <c r="D56" s="186"/>
      <c r="E56" s="186"/>
      <c r="F56" s="186"/>
      <c r="G56" s="186"/>
      <c r="H56" s="186"/>
      <c r="I56" s="186"/>
      <c r="J56" s="186"/>
      <c r="K56" s="186"/>
      <c r="L56" s="186"/>
      <c r="M56" s="186"/>
      <c r="N56" s="186"/>
      <c r="O56" s="186"/>
      <c r="P56" s="186"/>
      <c r="Q56" s="186"/>
      <c r="R56" s="186"/>
      <c r="S56" s="186"/>
      <c r="T56" s="186"/>
      <c r="U56" s="186"/>
      <c r="V56" s="186"/>
      <c r="W56" s="186"/>
      <c r="X56" s="186"/>
      <c r="Y56" s="186"/>
      <c r="Z56" s="186"/>
    </row>
    <row r="57" spans="1:26">
      <c r="A57" s="186"/>
      <c r="B57" s="186"/>
      <c r="C57" s="199"/>
      <c r="D57" s="186"/>
      <c r="E57" s="186"/>
      <c r="F57" s="186"/>
      <c r="G57" s="186"/>
      <c r="H57" s="186"/>
      <c r="I57" s="186"/>
      <c r="J57" s="186"/>
      <c r="K57" s="186"/>
      <c r="L57" s="186"/>
      <c r="M57" s="186"/>
      <c r="N57" s="186"/>
      <c r="O57" s="186"/>
      <c r="P57" s="186"/>
      <c r="Q57" s="186"/>
      <c r="R57" s="186"/>
      <c r="S57" s="186"/>
      <c r="T57" s="186"/>
      <c r="U57" s="186"/>
      <c r="V57" s="186"/>
      <c r="W57" s="186"/>
      <c r="X57" s="186"/>
      <c r="Y57" s="186"/>
      <c r="Z57" s="186"/>
    </row>
    <row r="58" spans="1:26">
      <c r="A58" s="186"/>
      <c r="B58" s="186"/>
      <c r="C58" s="199"/>
      <c r="D58" s="186"/>
      <c r="E58" s="186"/>
      <c r="F58" s="186"/>
      <c r="G58" s="186"/>
      <c r="H58" s="186"/>
      <c r="I58" s="186"/>
      <c r="J58" s="186"/>
      <c r="K58" s="186"/>
      <c r="L58" s="186"/>
      <c r="M58" s="186"/>
      <c r="N58" s="186"/>
      <c r="O58" s="186"/>
      <c r="P58" s="186"/>
      <c r="Q58" s="186"/>
      <c r="R58" s="186"/>
      <c r="S58" s="186"/>
      <c r="T58" s="186"/>
      <c r="U58" s="186"/>
      <c r="V58" s="186"/>
      <c r="W58" s="186"/>
      <c r="X58" s="186"/>
      <c r="Y58" s="186"/>
      <c r="Z58" s="186"/>
    </row>
    <row r="59" spans="1:26">
      <c r="A59" s="186"/>
      <c r="B59" s="186"/>
      <c r="C59" s="199"/>
      <c r="D59" s="186"/>
      <c r="E59" s="186"/>
      <c r="F59" s="186"/>
      <c r="G59" s="186"/>
      <c r="H59" s="186"/>
      <c r="I59" s="186"/>
      <c r="J59" s="186"/>
      <c r="K59" s="186"/>
      <c r="L59" s="186"/>
      <c r="M59" s="186"/>
      <c r="N59" s="186"/>
      <c r="O59" s="186"/>
      <c r="P59" s="186"/>
      <c r="Q59" s="186"/>
      <c r="R59" s="186"/>
      <c r="S59" s="186"/>
      <c r="T59" s="186"/>
      <c r="U59" s="186"/>
      <c r="V59" s="186"/>
      <c r="W59" s="186"/>
      <c r="X59" s="186"/>
      <c r="Y59" s="186"/>
      <c r="Z59" s="186"/>
    </row>
    <row r="60" spans="1:26">
      <c r="A60" s="186"/>
      <c r="B60" s="186"/>
      <c r="C60" s="199"/>
      <c r="D60" s="186"/>
      <c r="E60" s="186"/>
      <c r="F60" s="186"/>
      <c r="G60" s="186"/>
      <c r="H60" s="186"/>
      <c r="I60" s="186"/>
      <c r="J60" s="186"/>
      <c r="K60" s="186"/>
      <c r="L60" s="186"/>
      <c r="M60" s="186"/>
      <c r="N60" s="186"/>
      <c r="O60" s="186"/>
      <c r="P60" s="186"/>
      <c r="Q60" s="186"/>
      <c r="R60" s="186"/>
      <c r="S60" s="186"/>
      <c r="T60" s="186"/>
      <c r="U60" s="186"/>
      <c r="V60" s="186"/>
      <c r="W60" s="186"/>
      <c r="X60" s="186"/>
      <c r="Y60" s="186"/>
      <c r="Z60" s="186"/>
    </row>
    <row r="61" spans="1:26">
      <c r="A61" s="186"/>
      <c r="B61" s="186"/>
      <c r="C61" s="199"/>
      <c r="D61" s="186"/>
      <c r="E61" s="186"/>
      <c r="F61" s="186"/>
      <c r="G61" s="186"/>
      <c r="H61" s="186"/>
      <c r="I61" s="186"/>
      <c r="J61" s="186"/>
      <c r="K61" s="186"/>
      <c r="L61" s="186"/>
      <c r="M61" s="186"/>
      <c r="N61" s="186"/>
      <c r="O61" s="186"/>
      <c r="P61" s="186"/>
      <c r="Q61" s="186"/>
      <c r="R61" s="186"/>
      <c r="S61" s="186"/>
      <c r="T61" s="186"/>
      <c r="U61" s="186"/>
      <c r="V61" s="186"/>
      <c r="W61" s="186"/>
      <c r="X61" s="186"/>
      <c r="Y61" s="186"/>
      <c r="Z61" s="186"/>
    </row>
    <row r="62" spans="1:26">
      <c r="A62" s="186"/>
      <c r="B62" s="186"/>
      <c r="C62" s="199"/>
      <c r="D62" s="186"/>
      <c r="E62" s="186"/>
      <c r="F62" s="186"/>
      <c r="G62" s="186"/>
      <c r="H62" s="186"/>
      <c r="I62" s="186"/>
      <c r="J62" s="186"/>
      <c r="K62" s="186"/>
      <c r="L62" s="186"/>
      <c r="M62" s="186"/>
      <c r="N62" s="186"/>
      <c r="O62" s="186"/>
      <c r="P62" s="186"/>
      <c r="Q62" s="186"/>
      <c r="R62" s="186"/>
      <c r="S62" s="186"/>
      <c r="T62" s="186"/>
      <c r="U62" s="186"/>
      <c r="V62" s="186"/>
      <c r="W62" s="186"/>
      <c r="X62" s="186"/>
      <c r="Y62" s="186"/>
      <c r="Z62" s="186"/>
    </row>
    <row r="63" spans="1:26">
      <c r="A63" s="186"/>
      <c r="B63" s="186"/>
      <c r="C63" s="199"/>
      <c r="D63" s="186"/>
      <c r="E63" s="186"/>
      <c r="F63" s="186"/>
      <c r="G63" s="186"/>
      <c r="H63" s="186"/>
      <c r="I63" s="186"/>
      <c r="J63" s="186"/>
      <c r="K63" s="186"/>
      <c r="L63" s="186"/>
      <c r="M63" s="186"/>
      <c r="N63" s="186"/>
      <c r="O63" s="186"/>
      <c r="P63" s="186"/>
      <c r="Q63" s="186"/>
      <c r="R63" s="186"/>
      <c r="S63" s="186"/>
      <c r="T63" s="186"/>
      <c r="U63" s="186"/>
      <c r="V63" s="186"/>
      <c r="W63" s="186"/>
      <c r="X63" s="186"/>
      <c r="Y63" s="186"/>
      <c r="Z63" s="186"/>
    </row>
    <row r="64" spans="1:26">
      <c r="A64" s="186"/>
      <c r="B64" s="186"/>
      <c r="C64" s="199"/>
      <c r="D64" s="186"/>
      <c r="E64" s="186"/>
      <c r="F64" s="186"/>
      <c r="G64" s="186"/>
      <c r="H64" s="186"/>
      <c r="I64" s="186"/>
      <c r="J64" s="186"/>
      <c r="K64" s="186"/>
      <c r="L64" s="186"/>
      <c r="M64" s="186"/>
      <c r="N64" s="186"/>
      <c r="O64" s="186"/>
      <c r="P64" s="186"/>
      <c r="Q64" s="186"/>
      <c r="R64" s="186"/>
      <c r="S64" s="186"/>
      <c r="T64" s="186"/>
      <c r="U64" s="186"/>
      <c r="V64" s="186"/>
      <c r="W64" s="186"/>
      <c r="X64" s="186"/>
      <c r="Y64" s="186"/>
      <c r="Z64" s="186"/>
    </row>
    <row r="65" spans="1:26">
      <c r="A65" s="186"/>
      <c r="B65" s="186"/>
      <c r="C65" s="199"/>
      <c r="D65" s="186"/>
      <c r="E65" s="186"/>
      <c r="F65" s="186"/>
      <c r="G65" s="186"/>
      <c r="H65" s="186"/>
      <c r="I65" s="186"/>
      <c r="J65" s="186"/>
      <c r="K65" s="186"/>
      <c r="L65" s="186"/>
      <c r="M65" s="186"/>
      <c r="N65" s="186"/>
      <c r="O65" s="186"/>
      <c r="P65" s="186"/>
      <c r="Q65" s="186"/>
      <c r="R65" s="186"/>
      <c r="S65" s="186"/>
      <c r="T65" s="186"/>
      <c r="U65" s="186"/>
      <c r="V65" s="186"/>
      <c r="W65" s="186"/>
      <c r="X65" s="186"/>
      <c r="Y65" s="186"/>
      <c r="Z65" s="186"/>
    </row>
    <row r="66" spans="1:26">
      <c r="A66" s="186"/>
      <c r="B66" s="186"/>
      <c r="C66" s="199"/>
      <c r="D66" s="186"/>
      <c r="E66" s="186"/>
      <c r="F66" s="186"/>
      <c r="G66" s="186"/>
      <c r="H66" s="186"/>
      <c r="I66" s="186"/>
      <c r="J66" s="186"/>
      <c r="K66" s="186"/>
      <c r="L66" s="186"/>
      <c r="M66" s="186"/>
      <c r="N66" s="186"/>
      <c r="O66" s="186"/>
      <c r="P66" s="186"/>
      <c r="Q66" s="186"/>
      <c r="R66" s="186"/>
      <c r="S66" s="186"/>
      <c r="T66" s="186"/>
      <c r="U66" s="186"/>
      <c r="V66" s="186"/>
      <c r="W66" s="186"/>
      <c r="X66" s="186"/>
      <c r="Y66" s="186"/>
      <c r="Z66" s="186"/>
    </row>
    <row r="67" spans="1:26">
      <c r="A67" s="186"/>
      <c r="B67" s="186"/>
      <c r="C67" s="199"/>
      <c r="D67" s="186"/>
      <c r="E67" s="186"/>
      <c r="F67" s="186"/>
      <c r="G67" s="186"/>
      <c r="H67" s="186"/>
      <c r="I67" s="186"/>
      <c r="J67" s="186"/>
      <c r="K67" s="186"/>
      <c r="L67" s="186"/>
      <c r="M67" s="186"/>
      <c r="N67" s="186"/>
      <c r="O67" s="186"/>
      <c r="P67" s="186"/>
      <c r="Q67" s="186"/>
      <c r="R67" s="186"/>
      <c r="S67" s="186"/>
      <c r="T67" s="186"/>
      <c r="U67" s="186"/>
      <c r="V67" s="186"/>
      <c r="W67" s="186"/>
      <c r="X67" s="186"/>
      <c r="Y67" s="186"/>
      <c r="Z67" s="186"/>
    </row>
    <row r="68" spans="1:26">
      <c r="A68" s="186"/>
      <c r="B68" s="186"/>
      <c r="C68" s="199"/>
      <c r="D68" s="186"/>
      <c r="E68" s="186"/>
      <c r="F68" s="186"/>
      <c r="G68" s="186"/>
      <c r="H68" s="186"/>
      <c r="I68" s="186"/>
      <c r="J68" s="186"/>
      <c r="K68" s="186"/>
      <c r="L68" s="186"/>
      <c r="M68" s="186"/>
      <c r="N68" s="186"/>
      <c r="O68" s="186"/>
      <c r="P68" s="186"/>
      <c r="Q68" s="186"/>
      <c r="R68" s="186"/>
      <c r="S68" s="186"/>
      <c r="T68" s="186"/>
      <c r="U68" s="186"/>
      <c r="V68" s="186"/>
      <c r="W68" s="186"/>
      <c r="X68" s="186"/>
      <c r="Y68" s="186"/>
      <c r="Z68" s="186"/>
    </row>
    <row r="69" spans="1:26">
      <c r="A69" s="186"/>
      <c r="B69" s="186"/>
      <c r="C69" s="199"/>
      <c r="D69" s="186"/>
      <c r="E69" s="186"/>
      <c r="F69" s="186"/>
      <c r="G69" s="186"/>
      <c r="H69" s="186"/>
      <c r="I69" s="186"/>
      <c r="J69" s="186"/>
      <c r="K69" s="186"/>
      <c r="L69" s="186"/>
      <c r="M69" s="186"/>
      <c r="N69" s="186"/>
      <c r="O69" s="186"/>
      <c r="P69" s="186"/>
      <c r="Q69" s="186"/>
      <c r="R69" s="186"/>
      <c r="S69" s="186"/>
      <c r="T69" s="186"/>
      <c r="U69" s="186"/>
      <c r="V69" s="186"/>
      <c r="W69" s="186"/>
      <c r="X69" s="186"/>
      <c r="Y69" s="186"/>
      <c r="Z69" s="186"/>
    </row>
    <row r="70" spans="1:26">
      <c r="A70" s="186"/>
      <c r="B70" s="186"/>
      <c r="C70" s="199"/>
      <c r="D70" s="186"/>
      <c r="E70" s="186"/>
      <c r="F70" s="186"/>
      <c r="G70" s="186"/>
      <c r="H70" s="186"/>
      <c r="I70" s="186"/>
      <c r="J70" s="186"/>
      <c r="K70" s="186"/>
      <c r="L70" s="186"/>
      <c r="M70" s="186"/>
      <c r="N70" s="186"/>
      <c r="O70" s="186"/>
      <c r="P70" s="186"/>
      <c r="Q70" s="186"/>
      <c r="R70" s="186"/>
      <c r="S70" s="186"/>
      <c r="T70" s="186"/>
      <c r="U70" s="186"/>
      <c r="V70" s="186"/>
      <c r="W70" s="186"/>
      <c r="X70" s="186"/>
      <c r="Y70" s="186"/>
      <c r="Z70" s="186"/>
    </row>
    <row r="71" spans="1:26">
      <c r="A71" s="186"/>
      <c r="B71" s="186"/>
      <c r="C71" s="199"/>
      <c r="D71" s="186"/>
      <c r="E71" s="186"/>
      <c r="F71" s="186"/>
      <c r="G71" s="186"/>
      <c r="H71" s="186"/>
      <c r="I71" s="186"/>
      <c r="J71" s="186"/>
      <c r="K71" s="186"/>
      <c r="L71" s="186"/>
      <c r="M71" s="186"/>
      <c r="N71" s="186"/>
      <c r="O71" s="186"/>
      <c r="P71" s="186"/>
      <c r="Q71" s="186"/>
      <c r="R71" s="186"/>
      <c r="S71" s="186"/>
      <c r="T71" s="186"/>
      <c r="U71" s="186"/>
      <c r="V71" s="186"/>
      <c r="W71" s="186"/>
      <c r="X71" s="186"/>
      <c r="Y71" s="186"/>
      <c r="Z71" s="186"/>
    </row>
    <row r="72" spans="1:26">
      <c r="A72" s="186"/>
      <c r="B72" s="186"/>
      <c r="C72" s="199"/>
      <c r="D72" s="186"/>
      <c r="E72" s="186"/>
      <c r="F72" s="186"/>
      <c r="G72" s="186"/>
      <c r="H72" s="186"/>
      <c r="I72" s="186"/>
      <c r="J72" s="186"/>
      <c r="K72" s="186"/>
      <c r="L72" s="186"/>
      <c r="M72" s="186"/>
      <c r="N72" s="186"/>
      <c r="O72" s="186"/>
      <c r="P72" s="186"/>
      <c r="Q72" s="186"/>
      <c r="R72" s="186"/>
      <c r="S72" s="186"/>
      <c r="T72" s="186"/>
      <c r="U72" s="186"/>
      <c r="V72" s="186"/>
      <c r="W72" s="186"/>
      <c r="X72" s="186"/>
      <c r="Y72" s="186"/>
      <c r="Z72" s="186"/>
    </row>
    <row r="73" spans="1:26">
      <c r="A73" s="186"/>
      <c r="B73" s="186"/>
      <c r="C73" s="199"/>
      <c r="D73" s="186"/>
      <c r="E73" s="186"/>
      <c r="F73" s="186"/>
      <c r="G73" s="186"/>
      <c r="H73" s="186"/>
      <c r="I73" s="186"/>
      <c r="J73" s="186"/>
      <c r="K73" s="186"/>
      <c r="L73" s="186"/>
      <c r="M73" s="186"/>
      <c r="N73" s="186"/>
      <c r="O73" s="186"/>
      <c r="P73" s="186"/>
      <c r="Q73" s="186"/>
      <c r="R73" s="186"/>
      <c r="S73" s="186"/>
      <c r="T73" s="186"/>
      <c r="U73" s="186"/>
      <c r="V73" s="186"/>
      <c r="W73" s="186"/>
      <c r="X73" s="186"/>
      <c r="Y73" s="186"/>
      <c r="Z73" s="186"/>
    </row>
    <row r="74" spans="1:26">
      <c r="A74" s="186"/>
      <c r="B74" s="186"/>
      <c r="C74" s="199"/>
      <c r="D74" s="186"/>
      <c r="E74" s="186"/>
      <c r="F74" s="186"/>
      <c r="G74" s="186"/>
      <c r="H74" s="186"/>
      <c r="I74" s="186"/>
      <c r="J74" s="186"/>
      <c r="K74" s="186"/>
      <c r="L74" s="186"/>
      <c r="M74" s="186"/>
      <c r="N74" s="186"/>
      <c r="O74" s="186"/>
      <c r="P74" s="186"/>
      <c r="Q74" s="186"/>
      <c r="R74" s="186"/>
      <c r="S74" s="186"/>
      <c r="T74" s="186"/>
      <c r="U74" s="186"/>
      <c r="V74" s="186"/>
      <c r="W74" s="186"/>
      <c r="X74" s="186"/>
      <c r="Y74" s="186"/>
      <c r="Z74" s="186"/>
    </row>
    <row r="75" spans="1:26">
      <c r="A75" s="186"/>
      <c r="B75" s="186"/>
      <c r="C75" s="199"/>
      <c r="D75" s="186"/>
      <c r="E75" s="186"/>
      <c r="F75" s="186"/>
      <c r="G75" s="186"/>
      <c r="H75" s="186"/>
      <c r="I75" s="186"/>
      <c r="J75" s="186"/>
      <c r="K75" s="186"/>
      <c r="L75" s="186"/>
      <c r="M75" s="186"/>
      <c r="N75" s="186"/>
      <c r="O75" s="186"/>
      <c r="P75" s="186"/>
      <c r="Q75" s="186"/>
      <c r="R75" s="186"/>
      <c r="S75" s="186"/>
      <c r="T75" s="186"/>
      <c r="U75" s="186"/>
      <c r="V75" s="186"/>
      <c r="W75" s="186"/>
      <c r="X75" s="186"/>
      <c r="Y75" s="186"/>
      <c r="Z75" s="186"/>
    </row>
    <row r="76" spans="1:26">
      <c r="A76" s="186"/>
      <c r="B76" s="186"/>
      <c r="C76" s="199"/>
      <c r="D76" s="186"/>
      <c r="E76" s="186"/>
      <c r="F76" s="186"/>
      <c r="G76" s="186"/>
      <c r="H76" s="186"/>
      <c r="I76" s="186"/>
      <c r="J76" s="186"/>
      <c r="K76" s="186"/>
      <c r="L76" s="186"/>
      <c r="M76" s="186"/>
      <c r="N76" s="186"/>
      <c r="O76" s="186"/>
      <c r="P76" s="186"/>
      <c r="Q76" s="186"/>
      <c r="R76" s="186"/>
      <c r="S76" s="186"/>
      <c r="T76" s="186"/>
      <c r="U76" s="186"/>
      <c r="V76" s="186"/>
      <c r="W76" s="186"/>
      <c r="X76" s="186"/>
      <c r="Y76" s="186"/>
      <c r="Z76" s="186"/>
    </row>
    <row r="77" spans="1:26">
      <c r="A77" s="186"/>
      <c r="B77" s="186"/>
      <c r="C77" s="199"/>
      <c r="D77" s="186"/>
      <c r="E77" s="186"/>
      <c r="F77" s="186"/>
      <c r="G77" s="186"/>
      <c r="H77" s="186"/>
      <c r="I77" s="186"/>
      <c r="J77" s="186"/>
      <c r="K77" s="186"/>
      <c r="L77" s="186"/>
      <c r="M77" s="186"/>
      <c r="N77" s="186"/>
      <c r="O77" s="186"/>
      <c r="P77" s="186"/>
      <c r="Q77" s="186"/>
      <c r="R77" s="186"/>
      <c r="S77" s="186"/>
      <c r="T77" s="186"/>
      <c r="U77" s="186"/>
      <c r="V77" s="186"/>
      <c r="W77" s="186"/>
      <c r="X77" s="186"/>
      <c r="Y77" s="186"/>
      <c r="Z77" s="186"/>
    </row>
    <row r="78" spans="1:26">
      <c r="A78" s="186"/>
      <c r="B78" s="186"/>
      <c r="C78" s="199"/>
      <c r="D78" s="186"/>
      <c r="E78" s="186"/>
      <c r="F78" s="186"/>
      <c r="G78" s="186"/>
      <c r="H78" s="186"/>
      <c r="I78" s="186"/>
      <c r="J78" s="186"/>
      <c r="K78" s="186"/>
      <c r="L78" s="186"/>
      <c r="M78" s="186"/>
      <c r="N78" s="186"/>
      <c r="O78" s="186"/>
      <c r="P78" s="186"/>
      <c r="Q78" s="186"/>
      <c r="R78" s="186"/>
      <c r="S78" s="186"/>
      <c r="T78" s="186"/>
      <c r="U78" s="186"/>
      <c r="V78" s="186"/>
      <c r="W78" s="186"/>
      <c r="X78" s="186"/>
      <c r="Y78" s="186"/>
      <c r="Z78" s="186"/>
    </row>
    <row r="79" spans="1:26">
      <c r="A79" s="186"/>
      <c r="B79" s="186"/>
      <c r="C79" s="199"/>
      <c r="D79" s="186"/>
      <c r="E79" s="186"/>
      <c r="F79" s="186"/>
      <c r="G79" s="186"/>
      <c r="H79" s="186"/>
      <c r="I79" s="186"/>
      <c r="J79" s="186"/>
      <c r="K79" s="186"/>
      <c r="L79" s="186"/>
      <c r="M79" s="186"/>
      <c r="N79" s="186"/>
      <c r="O79" s="186"/>
      <c r="P79" s="186"/>
      <c r="Q79" s="186"/>
      <c r="R79" s="186"/>
      <c r="S79" s="186"/>
      <c r="T79" s="186"/>
      <c r="U79" s="186"/>
      <c r="V79" s="186"/>
      <c r="W79" s="186"/>
      <c r="X79" s="186"/>
      <c r="Y79" s="186"/>
      <c r="Z79" s="186"/>
    </row>
    <row r="80" spans="1:26">
      <c r="A80" s="186"/>
      <c r="B80" s="186"/>
      <c r="C80" s="199"/>
      <c r="D80" s="186"/>
      <c r="E80" s="186"/>
      <c r="F80" s="186"/>
      <c r="G80" s="186"/>
      <c r="H80" s="186"/>
      <c r="I80" s="186"/>
      <c r="J80" s="186"/>
      <c r="K80" s="186"/>
      <c r="L80" s="186"/>
      <c r="M80" s="186"/>
      <c r="N80" s="186"/>
      <c r="O80" s="186"/>
      <c r="P80" s="186"/>
      <c r="Q80" s="186"/>
      <c r="R80" s="186"/>
      <c r="S80" s="186"/>
      <c r="T80" s="186"/>
      <c r="U80" s="186"/>
      <c r="V80" s="186"/>
      <c r="W80" s="186"/>
      <c r="X80" s="186"/>
      <c r="Y80" s="186"/>
      <c r="Z80" s="186"/>
    </row>
    <row r="81" spans="1:26">
      <c r="A81" s="186"/>
      <c r="B81" s="186"/>
      <c r="C81" s="199"/>
      <c r="D81" s="186"/>
      <c r="E81" s="186"/>
      <c r="F81" s="186"/>
      <c r="G81" s="186"/>
      <c r="H81" s="186"/>
      <c r="I81" s="186"/>
      <c r="J81" s="186"/>
      <c r="K81" s="186"/>
      <c r="L81" s="186"/>
      <c r="M81" s="186"/>
      <c r="N81" s="186"/>
      <c r="O81" s="186"/>
      <c r="P81" s="186"/>
      <c r="Q81" s="186"/>
      <c r="R81" s="186"/>
      <c r="S81" s="186"/>
      <c r="T81" s="186"/>
      <c r="U81" s="186"/>
      <c r="V81" s="186"/>
      <c r="W81" s="186"/>
      <c r="X81" s="186"/>
      <c r="Y81" s="186"/>
      <c r="Z81" s="186"/>
    </row>
    <row r="82" spans="1:26">
      <c r="A82" s="186"/>
      <c r="B82" s="186"/>
      <c r="C82" s="199"/>
      <c r="D82" s="186"/>
      <c r="E82" s="186"/>
      <c r="F82" s="186"/>
      <c r="G82" s="186"/>
      <c r="H82" s="186"/>
      <c r="I82" s="186"/>
      <c r="J82" s="186"/>
      <c r="K82" s="186"/>
      <c r="L82" s="186"/>
      <c r="M82" s="186"/>
      <c r="N82" s="186"/>
      <c r="O82" s="186"/>
      <c r="P82" s="186"/>
      <c r="Q82" s="186"/>
      <c r="R82" s="186"/>
      <c r="S82" s="186"/>
      <c r="T82" s="186"/>
      <c r="U82" s="186"/>
      <c r="V82" s="186"/>
      <c r="W82" s="186"/>
      <c r="X82" s="186"/>
      <c r="Y82" s="186"/>
      <c r="Z82" s="186"/>
    </row>
    <row r="83" spans="1:26">
      <c r="A83" s="186"/>
      <c r="B83" s="186"/>
      <c r="C83" s="199"/>
      <c r="D83" s="186"/>
      <c r="E83" s="186"/>
      <c r="F83" s="186"/>
      <c r="G83" s="186"/>
      <c r="H83" s="186"/>
      <c r="I83" s="186"/>
      <c r="J83" s="186"/>
      <c r="K83" s="186"/>
      <c r="L83" s="186"/>
      <c r="M83" s="186"/>
      <c r="N83" s="186"/>
      <c r="O83" s="186"/>
      <c r="P83" s="186"/>
      <c r="Q83" s="186"/>
      <c r="R83" s="186"/>
      <c r="S83" s="186"/>
      <c r="T83" s="186"/>
      <c r="U83" s="186"/>
      <c r="V83" s="186"/>
      <c r="W83" s="186"/>
      <c r="X83" s="186"/>
      <c r="Y83" s="186"/>
      <c r="Z83" s="186"/>
    </row>
  </sheetData>
  <sheetProtection algorithmName="SHA-512" hashValue="W7d6A/+yeZL/yVkVZAqojbahzWt0T2lPIdpmH6kfKbbsii9S9f4u9uZxpNtbdBJoYjC39x7McyZHo+f8psqLLw==" saltValue="9PQrXXMdl1pSASxsasGwfg==" spinCount="100000" sheet="1"/>
  <protectedRanges>
    <protectedRange sqref="C8:D8" name="Range1"/>
    <protectedRange sqref="D32" name="Range5"/>
  </protectedRanges>
  <mergeCells count="1">
    <mergeCell ref="B4:D4"/>
  </mergeCells>
  <dataValidations disablePrompts="1" count="1">
    <dataValidation type="list" allowBlank="1" showInputMessage="1" showErrorMessage="1" sqref="C7 IY7 SU7 ACQ7 AMM7 AWI7 BGE7 BQA7 BZW7 CJS7 CTO7 DDK7 DNG7 DXC7 EGY7 EQU7 FAQ7 FKM7 FUI7 GEE7 GOA7 GXW7 HHS7 HRO7 IBK7 ILG7 IVC7 JEY7 JOU7 JYQ7 KIM7 KSI7 LCE7 LMA7 LVW7 MFS7 MPO7 MZK7 NJG7 NTC7 OCY7 OMU7 OWQ7 PGM7 PQI7 QAE7 QKA7 QTW7 RDS7 RNO7 RXK7 SHG7 SRC7 TAY7 TKU7 TUQ7 UEM7 UOI7 UYE7 VIA7 VRW7 WBS7 WLO7 WVK7 C65543 IY65543 SU65543 ACQ65543 AMM65543 AWI65543 BGE65543 BQA65543 BZW65543 CJS65543 CTO65543 DDK65543 DNG65543 DXC65543 EGY65543 EQU65543 FAQ65543 FKM65543 FUI65543 GEE65543 GOA65543 GXW65543 HHS65543 HRO65543 IBK65543 ILG65543 IVC65543 JEY65543 JOU65543 JYQ65543 KIM65543 KSI65543 LCE65543 LMA65543 LVW65543 MFS65543 MPO65543 MZK65543 NJG65543 NTC65543 OCY65543 OMU65543 OWQ65543 PGM65543 PQI65543 QAE65543 QKA65543 QTW65543 RDS65543 RNO65543 RXK65543 SHG65543 SRC65543 TAY65543 TKU65543 TUQ65543 UEM65543 UOI65543 UYE65543 VIA65543 VRW65543 WBS65543 WLO65543 WVK65543 C131079 IY131079 SU131079 ACQ131079 AMM131079 AWI131079 BGE131079 BQA131079 BZW131079 CJS131079 CTO131079 DDK131079 DNG131079 DXC131079 EGY131079 EQU131079 FAQ131079 FKM131079 FUI131079 GEE131079 GOA131079 GXW131079 HHS131079 HRO131079 IBK131079 ILG131079 IVC131079 JEY131079 JOU131079 JYQ131079 KIM131079 KSI131079 LCE131079 LMA131079 LVW131079 MFS131079 MPO131079 MZK131079 NJG131079 NTC131079 OCY131079 OMU131079 OWQ131079 PGM131079 PQI131079 QAE131079 QKA131079 QTW131079 RDS131079 RNO131079 RXK131079 SHG131079 SRC131079 TAY131079 TKU131079 TUQ131079 UEM131079 UOI131079 UYE131079 VIA131079 VRW131079 WBS131079 WLO131079 WVK131079 C196615 IY196615 SU196615 ACQ196615 AMM196615 AWI196615 BGE196615 BQA196615 BZW196615 CJS196615 CTO196615 DDK196615 DNG196615 DXC196615 EGY196615 EQU196615 FAQ196615 FKM196615 FUI196615 GEE196615 GOA196615 GXW196615 HHS196615 HRO196615 IBK196615 ILG196615 IVC196615 JEY196615 JOU196615 JYQ196615 KIM196615 KSI196615 LCE196615 LMA196615 LVW196615 MFS196615 MPO196615 MZK196615 NJG196615 NTC196615 OCY196615 OMU196615 OWQ196615 PGM196615 PQI196615 QAE196615 QKA196615 QTW196615 RDS196615 RNO196615 RXK196615 SHG196615 SRC196615 TAY196615 TKU196615 TUQ196615 UEM196615 UOI196615 UYE196615 VIA196615 VRW196615 WBS196615 WLO196615 WVK196615 C262151 IY262151 SU262151 ACQ262151 AMM262151 AWI262151 BGE262151 BQA262151 BZW262151 CJS262151 CTO262151 DDK262151 DNG262151 DXC262151 EGY262151 EQU262151 FAQ262151 FKM262151 FUI262151 GEE262151 GOA262151 GXW262151 HHS262151 HRO262151 IBK262151 ILG262151 IVC262151 JEY262151 JOU262151 JYQ262151 KIM262151 KSI262151 LCE262151 LMA262151 LVW262151 MFS262151 MPO262151 MZK262151 NJG262151 NTC262151 OCY262151 OMU262151 OWQ262151 PGM262151 PQI262151 QAE262151 QKA262151 QTW262151 RDS262151 RNO262151 RXK262151 SHG262151 SRC262151 TAY262151 TKU262151 TUQ262151 UEM262151 UOI262151 UYE262151 VIA262151 VRW262151 WBS262151 WLO262151 WVK262151 C327687 IY327687 SU327687 ACQ327687 AMM327687 AWI327687 BGE327687 BQA327687 BZW327687 CJS327687 CTO327687 DDK327687 DNG327687 DXC327687 EGY327687 EQU327687 FAQ327687 FKM327687 FUI327687 GEE327687 GOA327687 GXW327687 HHS327687 HRO327687 IBK327687 ILG327687 IVC327687 JEY327687 JOU327687 JYQ327687 KIM327687 KSI327687 LCE327687 LMA327687 LVW327687 MFS327687 MPO327687 MZK327687 NJG327687 NTC327687 OCY327687 OMU327687 OWQ327687 PGM327687 PQI327687 QAE327687 QKA327687 QTW327687 RDS327687 RNO327687 RXK327687 SHG327687 SRC327687 TAY327687 TKU327687 TUQ327687 UEM327687 UOI327687 UYE327687 VIA327687 VRW327687 WBS327687 WLO327687 WVK327687 C393223 IY393223 SU393223 ACQ393223 AMM393223 AWI393223 BGE393223 BQA393223 BZW393223 CJS393223 CTO393223 DDK393223 DNG393223 DXC393223 EGY393223 EQU393223 FAQ393223 FKM393223 FUI393223 GEE393223 GOA393223 GXW393223 HHS393223 HRO393223 IBK393223 ILG393223 IVC393223 JEY393223 JOU393223 JYQ393223 KIM393223 KSI393223 LCE393223 LMA393223 LVW393223 MFS393223 MPO393223 MZK393223 NJG393223 NTC393223 OCY393223 OMU393223 OWQ393223 PGM393223 PQI393223 QAE393223 QKA393223 QTW393223 RDS393223 RNO393223 RXK393223 SHG393223 SRC393223 TAY393223 TKU393223 TUQ393223 UEM393223 UOI393223 UYE393223 VIA393223 VRW393223 WBS393223 WLO393223 WVK393223 C458759 IY458759 SU458759 ACQ458759 AMM458759 AWI458759 BGE458759 BQA458759 BZW458759 CJS458759 CTO458759 DDK458759 DNG458759 DXC458759 EGY458759 EQU458759 FAQ458759 FKM458759 FUI458759 GEE458759 GOA458759 GXW458759 HHS458759 HRO458759 IBK458759 ILG458759 IVC458759 JEY458759 JOU458759 JYQ458759 KIM458759 KSI458759 LCE458759 LMA458759 LVW458759 MFS458759 MPO458759 MZK458759 NJG458759 NTC458759 OCY458759 OMU458759 OWQ458759 PGM458759 PQI458759 QAE458759 QKA458759 QTW458759 RDS458759 RNO458759 RXK458759 SHG458759 SRC458759 TAY458759 TKU458759 TUQ458759 UEM458759 UOI458759 UYE458759 VIA458759 VRW458759 WBS458759 WLO458759 WVK458759 C524295 IY524295 SU524295 ACQ524295 AMM524295 AWI524295 BGE524295 BQA524295 BZW524295 CJS524295 CTO524295 DDK524295 DNG524295 DXC524295 EGY524295 EQU524295 FAQ524295 FKM524295 FUI524295 GEE524295 GOA524295 GXW524295 HHS524295 HRO524295 IBK524295 ILG524295 IVC524295 JEY524295 JOU524295 JYQ524295 KIM524295 KSI524295 LCE524295 LMA524295 LVW524295 MFS524295 MPO524295 MZK524295 NJG524295 NTC524295 OCY524295 OMU524295 OWQ524295 PGM524295 PQI524295 QAE524295 QKA524295 QTW524295 RDS524295 RNO524295 RXK524295 SHG524295 SRC524295 TAY524295 TKU524295 TUQ524295 UEM524295 UOI524295 UYE524295 VIA524295 VRW524295 WBS524295 WLO524295 WVK524295 C589831 IY589831 SU589831 ACQ589831 AMM589831 AWI589831 BGE589831 BQA589831 BZW589831 CJS589831 CTO589831 DDK589831 DNG589831 DXC589831 EGY589831 EQU589831 FAQ589831 FKM589831 FUI589831 GEE589831 GOA589831 GXW589831 HHS589831 HRO589831 IBK589831 ILG589831 IVC589831 JEY589831 JOU589831 JYQ589831 KIM589831 KSI589831 LCE589831 LMA589831 LVW589831 MFS589831 MPO589831 MZK589831 NJG589831 NTC589831 OCY589831 OMU589831 OWQ589831 PGM589831 PQI589831 QAE589831 QKA589831 QTW589831 RDS589831 RNO589831 RXK589831 SHG589831 SRC589831 TAY589831 TKU589831 TUQ589831 UEM589831 UOI589831 UYE589831 VIA589831 VRW589831 WBS589831 WLO589831 WVK589831 C655367 IY655367 SU655367 ACQ655367 AMM655367 AWI655367 BGE655367 BQA655367 BZW655367 CJS655367 CTO655367 DDK655367 DNG655367 DXC655367 EGY655367 EQU655367 FAQ655367 FKM655367 FUI655367 GEE655367 GOA655367 GXW655367 HHS655367 HRO655367 IBK655367 ILG655367 IVC655367 JEY655367 JOU655367 JYQ655367 KIM655367 KSI655367 LCE655367 LMA655367 LVW655367 MFS655367 MPO655367 MZK655367 NJG655367 NTC655367 OCY655367 OMU655367 OWQ655367 PGM655367 PQI655367 QAE655367 QKA655367 QTW655367 RDS655367 RNO655367 RXK655367 SHG655367 SRC655367 TAY655367 TKU655367 TUQ655367 UEM655367 UOI655367 UYE655367 VIA655367 VRW655367 WBS655367 WLO655367 WVK655367 C720903 IY720903 SU720903 ACQ720903 AMM720903 AWI720903 BGE720903 BQA720903 BZW720903 CJS720903 CTO720903 DDK720903 DNG720903 DXC720903 EGY720903 EQU720903 FAQ720903 FKM720903 FUI720903 GEE720903 GOA720903 GXW720903 HHS720903 HRO720903 IBK720903 ILG720903 IVC720903 JEY720903 JOU720903 JYQ720903 KIM720903 KSI720903 LCE720903 LMA720903 LVW720903 MFS720903 MPO720903 MZK720903 NJG720903 NTC720903 OCY720903 OMU720903 OWQ720903 PGM720903 PQI720903 QAE720903 QKA720903 QTW720903 RDS720903 RNO720903 RXK720903 SHG720903 SRC720903 TAY720903 TKU720903 TUQ720903 UEM720903 UOI720903 UYE720903 VIA720903 VRW720903 WBS720903 WLO720903 WVK720903 C786439 IY786439 SU786439 ACQ786439 AMM786439 AWI786439 BGE786439 BQA786439 BZW786439 CJS786439 CTO786439 DDK786439 DNG786439 DXC786439 EGY786439 EQU786439 FAQ786439 FKM786439 FUI786439 GEE786439 GOA786439 GXW786439 HHS786439 HRO786439 IBK786439 ILG786439 IVC786439 JEY786439 JOU786439 JYQ786439 KIM786439 KSI786439 LCE786439 LMA786439 LVW786439 MFS786439 MPO786439 MZK786439 NJG786439 NTC786439 OCY786439 OMU786439 OWQ786439 PGM786439 PQI786439 QAE786439 QKA786439 QTW786439 RDS786439 RNO786439 RXK786439 SHG786439 SRC786439 TAY786439 TKU786439 TUQ786439 UEM786439 UOI786439 UYE786439 VIA786439 VRW786439 WBS786439 WLO786439 WVK786439 C851975 IY851975 SU851975 ACQ851975 AMM851975 AWI851975 BGE851975 BQA851975 BZW851975 CJS851975 CTO851975 DDK851975 DNG851975 DXC851975 EGY851975 EQU851975 FAQ851975 FKM851975 FUI851975 GEE851975 GOA851975 GXW851975 HHS851975 HRO851975 IBK851975 ILG851975 IVC851975 JEY851975 JOU851975 JYQ851975 KIM851975 KSI851975 LCE851975 LMA851975 LVW851975 MFS851975 MPO851975 MZK851975 NJG851975 NTC851975 OCY851975 OMU851975 OWQ851975 PGM851975 PQI851975 QAE851975 QKA851975 QTW851975 RDS851975 RNO851975 RXK851975 SHG851975 SRC851975 TAY851975 TKU851975 TUQ851975 UEM851975 UOI851975 UYE851975 VIA851975 VRW851975 WBS851975 WLO851975 WVK851975 C917511 IY917511 SU917511 ACQ917511 AMM917511 AWI917511 BGE917511 BQA917511 BZW917511 CJS917511 CTO917511 DDK917511 DNG917511 DXC917511 EGY917511 EQU917511 FAQ917511 FKM917511 FUI917511 GEE917511 GOA917511 GXW917511 HHS917511 HRO917511 IBK917511 ILG917511 IVC917511 JEY917511 JOU917511 JYQ917511 KIM917511 KSI917511 LCE917511 LMA917511 LVW917511 MFS917511 MPO917511 MZK917511 NJG917511 NTC917511 OCY917511 OMU917511 OWQ917511 PGM917511 PQI917511 QAE917511 QKA917511 QTW917511 RDS917511 RNO917511 RXK917511 SHG917511 SRC917511 TAY917511 TKU917511 TUQ917511 UEM917511 UOI917511 UYE917511 VIA917511 VRW917511 WBS917511 WLO917511 WVK917511 C983047 IY983047 SU983047 ACQ983047 AMM983047 AWI983047 BGE983047 BQA983047 BZW983047 CJS983047 CTO983047 DDK983047 DNG983047 DXC983047 EGY983047 EQU983047 FAQ983047 FKM983047 FUI983047 GEE983047 GOA983047 GXW983047 HHS983047 HRO983047 IBK983047 ILG983047 IVC983047 JEY983047 JOU983047 JYQ983047 KIM983047 KSI983047 LCE983047 LMA983047 LVW983047 MFS983047 MPO983047 MZK983047 NJG983047 NTC983047 OCY983047 OMU983047 OWQ983047 PGM983047 PQI983047 QAE983047 QKA983047 QTW983047 RDS983047 RNO983047 RXK983047 SHG983047 SRC983047 TAY983047 TKU983047 TUQ983047 UEM983047 UOI983047 UYE983047 VIA983047 VRW983047 WBS983047 WLO983047 WVK983047" xr:uid="{6EAB7F0B-59EC-48E8-8DBF-2D4D30C18C0B}">
      <formula1>$A$40:$A$41</formula1>
    </dataValidation>
  </dataValidations>
  <printOptions horizontalCentered="1"/>
  <pageMargins left="0.74803149606299213" right="0.74803149606299213" top="0.98425196850393704" bottom="0.98425196850393704" header="0.51181102362204722" footer="0.51181102362204722"/>
  <pageSetup paperSize="9" scale="96" orientation="portrait" r:id="rId1"/>
  <headerFooter scaleWithDoc="0" alignWithMargins="0">
    <oddHeader>&amp;L&amp;"-,Regular"&amp;8&amp;F&amp;R&amp;"-,Regular"&amp;8&amp;A
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6E21AE-B85A-4630-BEB2-B9E508D99E69}">
  <sheetPr>
    <pageSetUpPr fitToPage="1"/>
  </sheetPr>
  <dimension ref="A1:U80"/>
  <sheetViews>
    <sheetView zoomScaleNormal="100" workbookViewId="0"/>
  </sheetViews>
  <sheetFormatPr defaultRowHeight="12.75"/>
  <cols>
    <col min="1" max="1" width="3.5" style="188" customWidth="1"/>
    <col min="2" max="3" width="8.25" style="188" customWidth="1"/>
    <col min="4" max="4" width="8.75" style="188" customWidth="1"/>
    <col min="5" max="5" width="8.25" style="188" customWidth="1"/>
    <col min="6" max="6" width="10.125" style="188" customWidth="1"/>
    <col min="7" max="7" width="10" style="188" customWidth="1"/>
    <col min="8" max="8" width="8.25" style="188" customWidth="1"/>
    <col min="9" max="10" width="4.375" style="188" customWidth="1"/>
    <col min="11" max="12" width="5.625" style="188" customWidth="1"/>
    <col min="13" max="13" width="2.625" style="188" customWidth="1"/>
    <col min="14" max="14" width="2.875" style="188" customWidth="1"/>
    <col min="15" max="18" width="15.375" style="188" customWidth="1"/>
    <col min="19" max="21" width="9.375" style="188" customWidth="1"/>
    <col min="22" max="256" width="9" style="188"/>
    <col min="257" max="257" width="3.5" style="188" customWidth="1"/>
    <col min="258" max="259" width="8.25" style="188" customWidth="1"/>
    <col min="260" max="260" width="8.75" style="188" customWidth="1"/>
    <col min="261" max="261" width="8.25" style="188" customWidth="1"/>
    <col min="262" max="262" width="10.125" style="188" customWidth="1"/>
    <col min="263" max="263" width="10" style="188" customWidth="1"/>
    <col min="264" max="264" width="8.25" style="188" customWidth="1"/>
    <col min="265" max="266" width="4.375" style="188" customWidth="1"/>
    <col min="267" max="268" width="5.625" style="188" customWidth="1"/>
    <col min="269" max="269" width="2.625" style="188" customWidth="1"/>
    <col min="270" max="270" width="2.875" style="188" customWidth="1"/>
    <col min="271" max="274" width="15.375" style="188" customWidth="1"/>
    <col min="275" max="277" width="9.375" style="188" customWidth="1"/>
    <col min="278" max="512" width="9" style="188"/>
    <col min="513" max="513" width="3.5" style="188" customWidth="1"/>
    <col min="514" max="515" width="8.25" style="188" customWidth="1"/>
    <col min="516" max="516" width="8.75" style="188" customWidth="1"/>
    <col min="517" max="517" width="8.25" style="188" customWidth="1"/>
    <col min="518" max="518" width="10.125" style="188" customWidth="1"/>
    <col min="519" max="519" width="10" style="188" customWidth="1"/>
    <col min="520" max="520" width="8.25" style="188" customWidth="1"/>
    <col min="521" max="522" width="4.375" style="188" customWidth="1"/>
    <col min="523" max="524" width="5.625" style="188" customWidth="1"/>
    <col min="525" max="525" width="2.625" style="188" customWidth="1"/>
    <col min="526" max="526" width="2.875" style="188" customWidth="1"/>
    <col min="527" max="530" width="15.375" style="188" customWidth="1"/>
    <col min="531" max="533" width="9.375" style="188" customWidth="1"/>
    <col min="534" max="768" width="9" style="188"/>
    <col min="769" max="769" width="3.5" style="188" customWidth="1"/>
    <col min="770" max="771" width="8.25" style="188" customWidth="1"/>
    <col min="772" max="772" width="8.75" style="188" customWidth="1"/>
    <col min="773" max="773" width="8.25" style="188" customWidth="1"/>
    <col min="774" max="774" width="10.125" style="188" customWidth="1"/>
    <col min="775" max="775" width="10" style="188" customWidth="1"/>
    <col min="776" max="776" width="8.25" style="188" customWidth="1"/>
    <col min="777" max="778" width="4.375" style="188" customWidth="1"/>
    <col min="779" max="780" width="5.625" style="188" customWidth="1"/>
    <col min="781" max="781" width="2.625" style="188" customWidth="1"/>
    <col min="782" max="782" width="2.875" style="188" customWidth="1"/>
    <col min="783" max="786" width="15.375" style="188" customWidth="1"/>
    <col min="787" max="789" width="9.375" style="188" customWidth="1"/>
    <col min="790" max="1024" width="9" style="188"/>
    <col min="1025" max="1025" width="3.5" style="188" customWidth="1"/>
    <col min="1026" max="1027" width="8.25" style="188" customWidth="1"/>
    <col min="1028" max="1028" width="8.75" style="188" customWidth="1"/>
    <col min="1029" max="1029" width="8.25" style="188" customWidth="1"/>
    <col min="1030" max="1030" width="10.125" style="188" customWidth="1"/>
    <col min="1031" max="1031" width="10" style="188" customWidth="1"/>
    <col min="1032" max="1032" width="8.25" style="188" customWidth="1"/>
    <col min="1033" max="1034" width="4.375" style="188" customWidth="1"/>
    <col min="1035" max="1036" width="5.625" style="188" customWidth="1"/>
    <col min="1037" max="1037" width="2.625" style="188" customWidth="1"/>
    <col min="1038" max="1038" width="2.875" style="188" customWidth="1"/>
    <col min="1039" max="1042" width="15.375" style="188" customWidth="1"/>
    <col min="1043" max="1045" width="9.375" style="188" customWidth="1"/>
    <col min="1046" max="1280" width="9" style="188"/>
    <col min="1281" max="1281" width="3.5" style="188" customWidth="1"/>
    <col min="1282" max="1283" width="8.25" style="188" customWidth="1"/>
    <col min="1284" max="1284" width="8.75" style="188" customWidth="1"/>
    <col min="1285" max="1285" width="8.25" style="188" customWidth="1"/>
    <col min="1286" max="1286" width="10.125" style="188" customWidth="1"/>
    <col min="1287" max="1287" width="10" style="188" customWidth="1"/>
    <col min="1288" max="1288" width="8.25" style="188" customWidth="1"/>
    <col min="1289" max="1290" width="4.375" style="188" customWidth="1"/>
    <col min="1291" max="1292" width="5.625" style="188" customWidth="1"/>
    <col min="1293" max="1293" width="2.625" style="188" customWidth="1"/>
    <col min="1294" max="1294" width="2.875" style="188" customWidth="1"/>
    <col min="1295" max="1298" width="15.375" style="188" customWidth="1"/>
    <col min="1299" max="1301" width="9.375" style="188" customWidth="1"/>
    <col min="1302" max="1536" width="9" style="188"/>
    <col min="1537" max="1537" width="3.5" style="188" customWidth="1"/>
    <col min="1538" max="1539" width="8.25" style="188" customWidth="1"/>
    <col min="1540" max="1540" width="8.75" style="188" customWidth="1"/>
    <col min="1541" max="1541" width="8.25" style="188" customWidth="1"/>
    <col min="1542" max="1542" width="10.125" style="188" customWidth="1"/>
    <col min="1543" max="1543" width="10" style="188" customWidth="1"/>
    <col min="1544" max="1544" width="8.25" style="188" customWidth="1"/>
    <col min="1545" max="1546" width="4.375" style="188" customWidth="1"/>
    <col min="1547" max="1548" width="5.625" style="188" customWidth="1"/>
    <col min="1549" max="1549" width="2.625" style="188" customWidth="1"/>
    <col min="1550" max="1550" width="2.875" style="188" customWidth="1"/>
    <col min="1551" max="1554" width="15.375" style="188" customWidth="1"/>
    <col min="1555" max="1557" width="9.375" style="188" customWidth="1"/>
    <col min="1558" max="1792" width="9" style="188"/>
    <col min="1793" max="1793" width="3.5" style="188" customWidth="1"/>
    <col min="1794" max="1795" width="8.25" style="188" customWidth="1"/>
    <col min="1796" max="1796" width="8.75" style="188" customWidth="1"/>
    <col min="1797" max="1797" width="8.25" style="188" customWidth="1"/>
    <col min="1798" max="1798" width="10.125" style="188" customWidth="1"/>
    <col min="1799" max="1799" width="10" style="188" customWidth="1"/>
    <col min="1800" max="1800" width="8.25" style="188" customWidth="1"/>
    <col min="1801" max="1802" width="4.375" style="188" customWidth="1"/>
    <col min="1803" max="1804" width="5.625" style="188" customWidth="1"/>
    <col min="1805" max="1805" width="2.625" style="188" customWidth="1"/>
    <col min="1806" max="1806" width="2.875" style="188" customWidth="1"/>
    <col min="1807" max="1810" width="15.375" style="188" customWidth="1"/>
    <col min="1811" max="1813" width="9.375" style="188" customWidth="1"/>
    <col min="1814" max="2048" width="9" style="188"/>
    <col min="2049" max="2049" width="3.5" style="188" customWidth="1"/>
    <col min="2050" max="2051" width="8.25" style="188" customWidth="1"/>
    <col min="2052" max="2052" width="8.75" style="188" customWidth="1"/>
    <col min="2053" max="2053" width="8.25" style="188" customWidth="1"/>
    <col min="2054" max="2054" width="10.125" style="188" customWidth="1"/>
    <col min="2055" max="2055" width="10" style="188" customWidth="1"/>
    <col min="2056" max="2056" width="8.25" style="188" customWidth="1"/>
    <col min="2057" max="2058" width="4.375" style="188" customWidth="1"/>
    <col min="2059" max="2060" width="5.625" style="188" customWidth="1"/>
    <col min="2061" max="2061" width="2.625" style="188" customWidth="1"/>
    <col min="2062" max="2062" width="2.875" style="188" customWidth="1"/>
    <col min="2063" max="2066" width="15.375" style="188" customWidth="1"/>
    <col min="2067" max="2069" width="9.375" style="188" customWidth="1"/>
    <col min="2070" max="2304" width="9" style="188"/>
    <col min="2305" max="2305" width="3.5" style="188" customWidth="1"/>
    <col min="2306" max="2307" width="8.25" style="188" customWidth="1"/>
    <col min="2308" max="2308" width="8.75" style="188" customWidth="1"/>
    <col min="2309" max="2309" width="8.25" style="188" customWidth="1"/>
    <col min="2310" max="2310" width="10.125" style="188" customWidth="1"/>
    <col min="2311" max="2311" width="10" style="188" customWidth="1"/>
    <col min="2312" max="2312" width="8.25" style="188" customWidth="1"/>
    <col min="2313" max="2314" width="4.375" style="188" customWidth="1"/>
    <col min="2315" max="2316" width="5.625" style="188" customWidth="1"/>
    <col min="2317" max="2317" width="2.625" style="188" customWidth="1"/>
    <col min="2318" max="2318" width="2.875" style="188" customWidth="1"/>
    <col min="2319" max="2322" width="15.375" style="188" customWidth="1"/>
    <col min="2323" max="2325" width="9.375" style="188" customWidth="1"/>
    <col min="2326" max="2560" width="9" style="188"/>
    <col min="2561" max="2561" width="3.5" style="188" customWidth="1"/>
    <col min="2562" max="2563" width="8.25" style="188" customWidth="1"/>
    <col min="2564" max="2564" width="8.75" style="188" customWidth="1"/>
    <col min="2565" max="2565" width="8.25" style="188" customWidth="1"/>
    <col min="2566" max="2566" width="10.125" style="188" customWidth="1"/>
    <col min="2567" max="2567" width="10" style="188" customWidth="1"/>
    <col min="2568" max="2568" width="8.25" style="188" customWidth="1"/>
    <col min="2569" max="2570" width="4.375" style="188" customWidth="1"/>
    <col min="2571" max="2572" width="5.625" style="188" customWidth="1"/>
    <col min="2573" max="2573" width="2.625" style="188" customWidth="1"/>
    <col min="2574" max="2574" width="2.875" style="188" customWidth="1"/>
    <col min="2575" max="2578" width="15.375" style="188" customWidth="1"/>
    <col min="2579" max="2581" width="9.375" style="188" customWidth="1"/>
    <col min="2582" max="2816" width="9" style="188"/>
    <col min="2817" max="2817" width="3.5" style="188" customWidth="1"/>
    <col min="2818" max="2819" width="8.25" style="188" customWidth="1"/>
    <col min="2820" max="2820" width="8.75" style="188" customWidth="1"/>
    <col min="2821" max="2821" width="8.25" style="188" customWidth="1"/>
    <col min="2822" max="2822" width="10.125" style="188" customWidth="1"/>
    <col min="2823" max="2823" width="10" style="188" customWidth="1"/>
    <col min="2824" max="2824" width="8.25" style="188" customWidth="1"/>
    <col min="2825" max="2826" width="4.375" style="188" customWidth="1"/>
    <col min="2827" max="2828" width="5.625" style="188" customWidth="1"/>
    <col min="2829" max="2829" width="2.625" style="188" customWidth="1"/>
    <col min="2830" max="2830" width="2.875" style="188" customWidth="1"/>
    <col min="2831" max="2834" width="15.375" style="188" customWidth="1"/>
    <col min="2835" max="2837" width="9.375" style="188" customWidth="1"/>
    <col min="2838" max="3072" width="9" style="188"/>
    <col min="3073" max="3073" width="3.5" style="188" customWidth="1"/>
    <col min="3074" max="3075" width="8.25" style="188" customWidth="1"/>
    <col min="3076" max="3076" width="8.75" style="188" customWidth="1"/>
    <col min="3077" max="3077" width="8.25" style="188" customWidth="1"/>
    <col min="3078" max="3078" width="10.125" style="188" customWidth="1"/>
    <col min="3079" max="3079" width="10" style="188" customWidth="1"/>
    <col min="3080" max="3080" width="8.25" style="188" customWidth="1"/>
    <col min="3081" max="3082" width="4.375" style="188" customWidth="1"/>
    <col min="3083" max="3084" width="5.625" style="188" customWidth="1"/>
    <col min="3085" max="3085" width="2.625" style="188" customWidth="1"/>
    <col min="3086" max="3086" width="2.875" style="188" customWidth="1"/>
    <col min="3087" max="3090" width="15.375" style="188" customWidth="1"/>
    <col min="3091" max="3093" width="9.375" style="188" customWidth="1"/>
    <col min="3094" max="3328" width="9" style="188"/>
    <col min="3329" max="3329" width="3.5" style="188" customWidth="1"/>
    <col min="3330" max="3331" width="8.25" style="188" customWidth="1"/>
    <col min="3332" max="3332" width="8.75" style="188" customWidth="1"/>
    <col min="3333" max="3333" width="8.25" style="188" customWidth="1"/>
    <col min="3334" max="3334" width="10.125" style="188" customWidth="1"/>
    <col min="3335" max="3335" width="10" style="188" customWidth="1"/>
    <col min="3336" max="3336" width="8.25" style="188" customWidth="1"/>
    <col min="3337" max="3338" width="4.375" style="188" customWidth="1"/>
    <col min="3339" max="3340" width="5.625" style="188" customWidth="1"/>
    <col min="3341" max="3341" width="2.625" style="188" customWidth="1"/>
    <col min="3342" max="3342" width="2.875" style="188" customWidth="1"/>
    <col min="3343" max="3346" width="15.375" style="188" customWidth="1"/>
    <col min="3347" max="3349" width="9.375" style="188" customWidth="1"/>
    <col min="3350" max="3584" width="9" style="188"/>
    <col min="3585" max="3585" width="3.5" style="188" customWidth="1"/>
    <col min="3586" max="3587" width="8.25" style="188" customWidth="1"/>
    <col min="3588" max="3588" width="8.75" style="188" customWidth="1"/>
    <col min="3589" max="3589" width="8.25" style="188" customWidth="1"/>
    <col min="3590" max="3590" width="10.125" style="188" customWidth="1"/>
    <col min="3591" max="3591" width="10" style="188" customWidth="1"/>
    <col min="3592" max="3592" width="8.25" style="188" customWidth="1"/>
    <col min="3593" max="3594" width="4.375" style="188" customWidth="1"/>
    <col min="3595" max="3596" width="5.625" style="188" customWidth="1"/>
    <col min="3597" max="3597" width="2.625" style="188" customWidth="1"/>
    <col min="3598" max="3598" width="2.875" style="188" customWidth="1"/>
    <col min="3599" max="3602" width="15.375" style="188" customWidth="1"/>
    <col min="3603" max="3605" width="9.375" style="188" customWidth="1"/>
    <col min="3606" max="3840" width="9" style="188"/>
    <col min="3841" max="3841" width="3.5" style="188" customWidth="1"/>
    <col min="3842" max="3843" width="8.25" style="188" customWidth="1"/>
    <col min="3844" max="3844" width="8.75" style="188" customWidth="1"/>
    <col min="3845" max="3845" width="8.25" style="188" customWidth="1"/>
    <col min="3846" max="3846" width="10.125" style="188" customWidth="1"/>
    <col min="3847" max="3847" width="10" style="188" customWidth="1"/>
    <col min="3848" max="3848" width="8.25" style="188" customWidth="1"/>
    <col min="3849" max="3850" width="4.375" style="188" customWidth="1"/>
    <col min="3851" max="3852" width="5.625" style="188" customWidth="1"/>
    <col min="3853" max="3853" width="2.625" style="188" customWidth="1"/>
    <col min="3854" max="3854" width="2.875" style="188" customWidth="1"/>
    <col min="3855" max="3858" width="15.375" style="188" customWidth="1"/>
    <col min="3859" max="3861" width="9.375" style="188" customWidth="1"/>
    <col min="3862" max="4096" width="9" style="188"/>
    <col min="4097" max="4097" width="3.5" style="188" customWidth="1"/>
    <col min="4098" max="4099" width="8.25" style="188" customWidth="1"/>
    <col min="4100" max="4100" width="8.75" style="188" customWidth="1"/>
    <col min="4101" max="4101" width="8.25" style="188" customWidth="1"/>
    <col min="4102" max="4102" width="10.125" style="188" customWidth="1"/>
    <col min="4103" max="4103" width="10" style="188" customWidth="1"/>
    <col min="4104" max="4104" width="8.25" style="188" customWidth="1"/>
    <col min="4105" max="4106" width="4.375" style="188" customWidth="1"/>
    <col min="4107" max="4108" width="5.625" style="188" customWidth="1"/>
    <col min="4109" max="4109" width="2.625" style="188" customWidth="1"/>
    <col min="4110" max="4110" width="2.875" style="188" customWidth="1"/>
    <col min="4111" max="4114" width="15.375" style="188" customWidth="1"/>
    <col min="4115" max="4117" width="9.375" style="188" customWidth="1"/>
    <col min="4118" max="4352" width="9" style="188"/>
    <col min="4353" max="4353" width="3.5" style="188" customWidth="1"/>
    <col min="4354" max="4355" width="8.25" style="188" customWidth="1"/>
    <col min="4356" max="4356" width="8.75" style="188" customWidth="1"/>
    <col min="4357" max="4357" width="8.25" style="188" customWidth="1"/>
    <col min="4358" max="4358" width="10.125" style="188" customWidth="1"/>
    <col min="4359" max="4359" width="10" style="188" customWidth="1"/>
    <col min="4360" max="4360" width="8.25" style="188" customWidth="1"/>
    <col min="4361" max="4362" width="4.375" style="188" customWidth="1"/>
    <col min="4363" max="4364" width="5.625" style="188" customWidth="1"/>
    <col min="4365" max="4365" width="2.625" style="188" customWidth="1"/>
    <col min="4366" max="4366" width="2.875" style="188" customWidth="1"/>
    <col min="4367" max="4370" width="15.375" style="188" customWidth="1"/>
    <col min="4371" max="4373" width="9.375" style="188" customWidth="1"/>
    <col min="4374" max="4608" width="9" style="188"/>
    <col min="4609" max="4609" width="3.5" style="188" customWidth="1"/>
    <col min="4610" max="4611" width="8.25" style="188" customWidth="1"/>
    <col min="4612" max="4612" width="8.75" style="188" customWidth="1"/>
    <col min="4613" max="4613" width="8.25" style="188" customWidth="1"/>
    <col min="4614" max="4614" width="10.125" style="188" customWidth="1"/>
    <col min="4615" max="4615" width="10" style="188" customWidth="1"/>
    <col min="4616" max="4616" width="8.25" style="188" customWidth="1"/>
    <col min="4617" max="4618" width="4.375" style="188" customWidth="1"/>
    <col min="4619" max="4620" width="5.625" style="188" customWidth="1"/>
    <col min="4621" max="4621" width="2.625" style="188" customWidth="1"/>
    <col min="4622" max="4622" width="2.875" style="188" customWidth="1"/>
    <col min="4623" max="4626" width="15.375" style="188" customWidth="1"/>
    <col min="4627" max="4629" width="9.375" style="188" customWidth="1"/>
    <col min="4630" max="4864" width="9" style="188"/>
    <col min="4865" max="4865" width="3.5" style="188" customWidth="1"/>
    <col min="4866" max="4867" width="8.25" style="188" customWidth="1"/>
    <col min="4868" max="4868" width="8.75" style="188" customWidth="1"/>
    <col min="4869" max="4869" width="8.25" style="188" customWidth="1"/>
    <col min="4870" max="4870" width="10.125" style="188" customWidth="1"/>
    <col min="4871" max="4871" width="10" style="188" customWidth="1"/>
    <col min="4872" max="4872" width="8.25" style="188" customWidth="1"/>
    <col min="4873" max="4874" width="4.375" style="188" customWidth="1"/>
    <col min="4875" max="4876" width="5.625" style="188" customWidth="1"/>
    <col min="4877" max="4877" width="2.625" style="188" customWidth="1"/>
    <col min="4878" max="4878" width="2.875" style="188" customWidth="1"/>
    <col min="4879" max="4882" width="15.375" style="188" customWidth="1"/>
    <col min="4883" max="4885" width="9.375" style="188" customWidth="1"/>
    <col min="4886" max="5120" width="9" style="188"/>
    <col min="5121" max="5121" width="3.5" style="188" customWidth="1"/>
    <col min="5122" max="5123" width="8.25" style="188" customWidth="1"/>
    <col min="5124" max="5124" width="8.75" style="188" customWidth="1"/>
    <col min="5125" max="5125" width="8.25" style="188" customWidth="1"/>
    <col min="5126" max="5126" width="10.125" style="188" customWidth="1"/>
    <col min="5127" max="5127" width="10" style="188" customWidth="1"/>
    <col min="5128" max="5128" width="8.25" style="188" customWidth="1"/>
    <col min="5129" max="5130" width="4.375" style="188" customWidth="1"/>
    <col min="5131" max="5132" width="5.625" style="188" customWidth="1"/>
    <col min="5133" max="5133" width="2.625" style="188" customWidth="1"/>
    <col min="5134" max="5134" width="2.875" style="188" customWidth="1"/>
    <col min="5135" max="5138" width="15.375" style="188" customWidth="1"/>
    <col min="5139" max="5141" width="9.375" style="188" customWidth="1"/>
    <col min="5142" max="5376" width="9" style="188"/>
    <col min="5377" max="5377" width="3.5" style="188" customWidth="1"/>
    <col min="5378" max="5379" width="8.25" style="188" customWidth="1"/>
    <col min="5380" max="5380" width="8.75" style="188" customWidth="1"/>
    <col min="5381" max="5381" width="8.25" style="188" customWidth="1"/>
    <col min="5382" max="5382" width="10.125" style="188" customWidth="1"/>
    <col min="5383" max="5383" width="10" style="188" customWidth="1"/>
    <col min="5384" max="5384" width="8.25" style="188" customWidth="1"/>
    <col min="5385" max="5386" width="4.375" style="188" customWidth="1"/>
    <col min="5387" max="5388" width="5.625" style="188" customWidth="1"/>
    <col min="5389" max="5389" width="2.625" style="188" customWidth="1"/>
    <col min="5390" max="5390" width="2.875" style="188" customWidth="1"/>
    <col min="5391" max="5394" width="15.375" style="188" customWidth="1"/>
    <col min="5395" max="5397" width="9.375" style="188" customWidth="1"/>
    <col min="5398" max="5632" width="9" style="188"/>
    <col min="5633" max="5633" width="3.5" style="188" customWidth="1"/>
    <col min="5634" max="5635" width="8.25" style="188" customWidth="1"/>
    <col min="5636" max="5636" width="8.75" style="188" customWidth="1"/>
    <col min="5637" max="5637" width="8.25" style="188" customWidth="1"/>
    <col min="5638" max="5638" width="10.125" style="188" customWidth="1"/>
    <col min="5639" max="5639" width="10" style="188" customWidth="1"/>
    <col min="5640" max="5640" width="8.25" style="188" customWidth="1"/>
    <col min="5641" max="5642" width="4.375" style="188" customWidth="1"/>
    <col min="5643" max="5644" width="5.625" style="188" customWidth="1"/>
    <col min="5645" max="5645" width="2.625" style="188" customWidth="1"/>
    <col min="5646" max="5646" width="2.875" style="188" customWidth="1"/>
    <col min="5647" max="5650" width="15.375" style="188" customWidth="1"/>
    <col min="5651" max="5653" width="9.375" style="188" customWidth="1"/>
    <col min="5654" max="5888" width="9" style="188"/>
    <col min="5889" max="5889" width="3.5" style="188" customWidth="1"/>
    <col min="5890" max="5891" width="8.25" style="188" customWidth="1"/>
    <col min="5892" max="5892" width="8.75" style="188" customWidth="1"/>
    <col min="5893" max="5893" width="8.25" style="188" customWidth="1"/>
    <col min="5894" max="5894" width="10.125" style="188" customWidth="1"/>
    <col min="5895" max="5895" width="10" style="188" customWidth="1"/>
    <col min="5896" max="5896" width="8.25" style="188" customWidth="1"/>
    <col min="5897" max="5898" width="4.375" style="188" customWidth="1"/>
    <col min="5899" max="5900" width="5.625" style="188" customWidth="1"/>
    <col min="5901" max="5901" width="2.625" style="188" customWidth="1"/>
    <col min="5902" max="5902" width="2.875" style="188" customWidth="1"/>
    <col min="5903" max="5906" width="15.375" style="188" customWidth="1"/>
    <col min="5907" max="5909" width="9.375" style="188" customWidth="1"/>
    <col min="5910" max="6144" width="9" style="188"/>
    <col min="6145" max="6145" width="3.5" style="188" customWidth="1"/>
    <col min="6146" max="6147" width="8.25" style="188" customWidth="1"/>
    <col min="6148" max="6148" width="8.75" style="188" customWidth="1"/>
    <col min="6149" max="6149" width="8.25" style="188" customWidth="1"/>
    <col min="6150" max="6150" width="10.125" style="188" customWidth="1"/>
    <col min="6151" max="6151" width="10" style="188" customWidth="1"/>
    <col min="6152" max="6152" width="8.25" style="188" customWidth="1"/>
    <col min="6153" max="6154" width="4.375" style="188" customWidth="1"/>
    <col min="6155" max="6156" width="5.625" style="188" customWidth="1"/>
    <col min="6157" max="6157" width="2.625" style="188" customWidth="1"/>
    <col min="6158" max="6158" width="2.875" style="188" customWidth="1"/>
    <col min="6159" max="6162" width="15.375" style="188" customWidth="1"/>
    <col min="6163" max="6165" width="9.375" style="188" customWidth="1"/>
    <col min="6166" max="6400" width="9" style="188"/>
    <col min="6401" max="6401" width="3.5" style="188" customWidth="1"/>
    <col min="6402" max="6403" width="8.25" style="188" customWidth="1"/>
    <col min="6404" max="6404" width="8.75" style="188" customWidth="1"/>
    <col min="6405" max="6405" width="8.25" style="188" customWidth="1"/>
    <col min="6406" max="6406" width="10.125" style="188" customWidth="1"/>
    <col min="6407" max="6407" width="10" style="188" customWidth="1"/>
    <col min="6408" max="6408" width="8.25" style="188" customWidth="1"/>
    <col min="6409" max="6410" width="4.375" style="188" customWidth="1"/>
    <col min="6411" max="6412" width="5.625" style="188" customWidth="1"/>
    <col min="6413" max="6413" width="2.625" style="188" customWidth="1"/>
    <col min="6414" max="6414" width="2.875" style="188" customWidth="1"/>
    <col min="6415" max="6418" width="15.375" style="188" customWidth="1"/>
    <col min="6419" max="6421" width="9.375" style="188" customWidth="1"/>
    <col min="6422" max="6656" width="9" style="188"/>
    <col min="6657" max="6657" width="3.5" style="188" customWidth="1"/>
    <col min="6658" max="6659" width="8.25" style="188" customWidth="1"/>
    <col min="6660" max="6660" width="8.75" style="188" customWidth="1"/>
    <col min="6661" max="6661" width="8.25" style="188" customWidth="1"/>
    <col min="6662" max="6662" width="10.125" style="188" customWidth="1"/>
    <col min="6663" max="6663" width="10" style="188" customWidth="1"/>
    <col min="6664" max="6664" width="8.25" style="188" customWidth="1"/>
    <col min="6665" max="6666" width="4.375" style="188" customWidth="1"/>
    <col min="6667" max="6668" width="5.625" style="188" customWidth="1"/>
    <col min="6669" max="6669" width="2.625" style="188" customWidth="1"/>
    <col min="6670" max="6670" width="2.875" style="188" customWidth="1"/>
    <col min="6671" max="6674" width="15.375" style="188" customWidth="1"/>
    <col min="6675" max="6677" width="9.375" style="188" customWidth="1"/>
    <col min="6678" max="6912" width="9" style="188"/>
    <col min="6913" max="6913" width="3.5" style="188" customWidth="1"/>
    <col min="6914" max="6915" width="8.25" style="188" customWidth="1"/>
    <col min="6916" max="6916" width="8.75" style="188" customWidth="1"/>
    <col min="6917" max="6917" width="8.25" style="188" customWidth="1"/>
    <col min="6918" max="6918" width="10.125" style="188" customWidth="1"/>
    <col min="6919" max="6919" width="10" style="188" customWidth="1"/>
    <col min="6920" max="6920" width="8.25" style="188" customWidth="1"/>
    <col min="6921" max="6922" width="4.375" style="188" customWidth="1"/>
    <col min="6923" max="6924" width="5.625" style="188" customWidth="1"/>
    <col min="6925" max="6925" width="2.625" style="188" customWidth="1"/>
    <col min="6926" max="6926" width="2.875" style="188" customWidth="1"/>
    <col min="6927" max="6930" width="15.375" style="188" customWidth="1"/>
    <col min="6931" max="6933" width="9.375" style="188" customWidth="1"/>
    <col min="6934" max="7168" width="9" style="188"/>
    <col min="7169" max="7169" width="3.5" style="188" customWidth="1"/>
    <col min="7170" max="7171" width="8.25" style="188" customWidth="1"/>
    <col min="7172" max="7172" width="8.75" style="188" customWidth="1"/>
    <col min="7173" max="7173" width="8.25" style="188" customWidth="1"/>
    <col min="7174" max="7174" width="10.125" style="188" customWidth="1"/>
    <col min="7175" max="7175" width="10" style="188" customWidth="1"/>
    <col min="7176" max="7176" width="8.25" style="188" customWidth="1"/>
    <col min="7177" max="7178" width="4.375" style="188" customWidth="1"/>
    <col min="7179" max="7180" width="5.625" style="188" customWidth="1"/>
    <col min="7181" max="7181" width="2.625" style="188" customWidth="1"/>
    <col min="7182" max="7182" width="2.875" style="188" customWidth="1"/>
    <col min="7183" max="7186" width="15.375" style="188" customWidth="1"/>
    <col min="7187" max="7189" width="9.375" style="188" customWidth="1"/>
    <col min="7190" max="7424" width="9" style="188"/>
    <col min="7425" max="7425" width="3.5" style="188" customWidth="1"/>
    <col min="7426" max="7427" width="8.25" style="188" customWidth="1"/>
    <col min="7428" max="7428" width="8.75" style="188" customWidth="1"/>
    <col min="7429" max="7429" width="8.25" style="188" customWidth="1"/>
    <col min="7430" max="7430" width="10.125" style="188" customWidth="1"/>
    <col min="7431" max="7431" width="10" style="188" customWidth="1"/>
    <col min="7432" max="7432" width="8.25" style="188" customWidth="1"/>
    <col min="7433" max="7434" width="4.375" style="188" customWidth="1"/>
    <col min="7435" max="7436" width="5.625" style="188" customWidth="1"/>
    <col min="7437" max="7437" width="2.625" style="188" customWidth="1"/>
    <col min="7438" max="7438" width="2.875" style="188" customWidth="1"/>
    <col min="7439" max="7442" width="15.375" style="188" customWidth="1"/>
    <col min="7443" max="7445" width="9.375" style="188" customWidth="1"/>
    <col min="7446" max="7680" width="9" style="188"/>
    <col min="7681" max="7681" width="3.5" style="188" customWidth="1"/>
    <col min="7682" max="7683" width="8.25" style="188" customWidth="1"/>
    <col min="7684" max="7684" width="8.75" style="188" customWidth="1"/>
    <col min="7685" max="7685" width="8.25" style="188" customWidth="1"/>
    <col min="7686" max="7686" width="10.125" style="188" customWidth="1"/>
    <col min="7687" max="7687" width="10" style="188" customWidth="1"/>
    <col min="7688" max="7688" width="8.25" style="188" customWidth="1"/>
    <col min="7689" max="7690" width="4.375" style="188" customWidth="1"/>
    <col min="7691" max="7692" width="5.625" style="188" customWidth="1"/>
    <col min="7693" max="7693" width="2.625" style="188" customWidth="1"/>
    <col min="7694" max="7694" width="2.875" style="188" customWidth="1"/>
    <col min="7695" max="7698" width="15.375" style="188" customWidth="1"/>
    <col min="7699" max="7701" width="9.375" style="188" customWidth="1"/>
    <col min="7702" max="7936" width="9" style="188"/>
    <col min="7937" max="7937" width="3.5" style="188" customWidth="1"/>
    <col min="7938" max="7939" width="8.25" style="188" customWidth="1"/>
    <col min="7940" max="7940" width="8.75" style="188" customWidth="1"/>
    <col min="7941" max="7941" width="8.25" style="188" customWidth="1"/>
    <col min="7942" max="7942" width="10.125" style="188" customWidth="1"/>
    <col min="7943" max="7943" width="10" style="188" customWidth="1"/>
    <col min="7944" max="7944" width="8.25" style="188" customWidth="1"/>
    <col min="7945" max="7946" width="4.375" style="188" customWidth="1"/>
    <col min="7947" max="7948" width="5.625" style="188" customWidth="1"/>
    <col min="7949" max="7949" width="2.625" style="188" customWidth="1"/>
    <col min="7950" max="7950" width="2.875" style="188" customWidth="1"/>
    <col min="7951" max="7954" width="15.375" style="188" customWidth="1"/>
    <col min="7955" max="7957" width="9.375" style="188" customWidth="1"/>
    <col min="7958" max="8192" width="9" style="188"/>
    <col min="8193" max="8193" width="3.5" style="188" customWidth="1"/>
    <col min="8194" max="8195" width="8.25" style="188" customWidth="1"/>
    <col min="8196" max="8196" width="8.75" style="188" customWidth="1"/>
    <col min="8197" max="8197" width="8.25" style="188" customWidth="1"/>
    <col min="8198" max="8198" width="10.125" style="188" customWidth="1"/>
    <col min="8199" max="8199" width="10" style="188" customWidth="1"/>
    <col min="8200" max="8200" width="8.25" style="188" customWidth="1"/>
    <col min="8201" max="8202" width="4.375" style="188" customWidth="1"/>
    <col min="8203" max="8204" width="5.625" style="188" customWidth="1"/>
    <col min="8205" max="8205" width="2.625" style="188" customWidth="1"/>
    <col min="8206" max="8206" width="2.875" style="188" customWidth="1"/>
    <col min="8207" max="8210" width="15.375" style="188" customWidth="1"/>
    <col min="8211" max="8213" width="9.375" style="188" customWidth="1"/>
    <col min="8214" max="8448" width="9" style="188"/>
    <col min="8449" max="8449" width="3.5" style="188" customWidth="1"/>
    <col min="8450" max="8451" width="8.25" style="188" customWidth="1"/>
    <col min="8452" max="8452" width="8.75" style="188" customWidth="1"/>
    <col min="8453" max="8453" width="8.25" style="188" customWidth="1"/>
    <col min="8454" max="8454" width="10.125" style="188" customWidth="1"/>
    <col min="8455" max="8455" width="10" style="188" customWidth="1"/>
    <col min="8456" max="8456" width="8.25" style="188" customWidth="1"/>
    <col min="8457" max="8458" width="4.375" style="188" customWidth="1"/>
    <col min="8459" max="8460" width="5.625" style="188" customWidth="1"/>
    <col min="8461" max="8461" width="2.625" style="188" customWidth="1"/>
    <col min="8462" max="8462" width="2.875" style="188" customWidth="1"/>
    <col min="8463" max="8466" width="15.375" style="188" customWidth="1"/>
    <col min="8467" max="8469" width="9.375" style="188" customWidth="1"/>
    <col min="8470" max="8704" width="9" style="188"/>
    <col min="8705" max="8705" width="3.5" style="188" customWidth="1"/>
    <col min="8706" max="8707" width="8.25" style="188" customWidth="1"/>
    <col min="8708" max="8708" width="8.75" style="188" customWidth="1"/>
    <col min="8709" max="8709" width="8.25" style="188" customWidth="1"/>
    <col min="8710" max="8710" width="10.125" style="188" customWidth="1"/>
    <col min="8711" max="8711" width="10" style="188" customWidth="1"/>
    <col min="8712" max="8712" width="8.25" style="188" customWidth="1"/>
    <col min="8713" max="8714" width="4.375" style="188" customWidth="1"/>
    <col min="8715" max="8716" width="5.625" style="188" customWidth="1"/>
    <col min="8717" max="8717" width="2.625" style="188" customWidth="1"/>
    <col min="8718" max="8718" width="2.875" style="188" customWidth="1"/>
    <col min="8719" max="8722" width="15.375" style="188" customWidth="1"/>
    <col min="8723" max="8725" width="9.375" style="188" customWidth="1"/>
    <col min="8726" max="8960" width="9" style="188"/>
    <col min="8961" max="8961" width="3.5" style="188" customWidth="1"/>
    <col min="8962" max="8963" width="8.25" style="188" customWidth="1"/>
    <col min="8964" max="8964" width="8.75" style="188" customWidth="1"/>
    <col min="8965" max="8965" width="8.25" style="188" customWidth="1"/>
    <col min="8966" max="8966" width="10.125" style="188" customWidth="1"/>
    <col min="8967" max="8967" width="10" style="188" customWidth="1"/>
    <col min="8968" max="8968" width="8.25" style="188" customWidth="1"/>
    <col min="8969" max="8970" width="4.375" style="188" customWidth="1"/>
    <col min="8971" max="8972" width="5.625" style="188" customWidth="1"/>
    <col min="8973" max="8973" width="2.625" style="188" customWidth="1"/>
    <col min="8974" max="8974" width="2.875" style="188" customWidth="1"/>
    <col min="8975" max="8978" width="15.375" style="188" customWidth="1"/>
    <col min="8979" max="8981" width="9.375" style="188" customWidth="1"/>
    <col min="8982" max="9216" width="9" style="188"/>
    <col min="9217" max="9217" width="3.5" style="188" customWidth="1"/>
    <col min="9218" max="9219" width="8.25" style="188" customWidth="1"/>
    <col min="9220" max="9220" width="8.75" style="188" customWidth="1"/>
    <col min="9221" max="9221" width="8.25" style="188" customWidth="1"/>
    <col min="9222" max="9222" width="10.125" style="188" customWidth="1"/>
    <col min="9223" max="9223" width="10" style="188" customWidth="1"/>
    <col min="9224" max="9224" width="8.25" style="188" customWidth="1"/>
    <col min="9225" max="9226" width="4.375" style="188" customWidth="1"/>
    <col min="9227" max="9228" width="5.625" style="188" customWidth="1"/>
    <col min="9229" max="9229" width="2.625" style="188" customWidth="1"/>
    <col min="9230" max="9230" width="2.875" style="188" customWidth="1"/>
    <col min="9231" max="9234" width="15.375" style="188" customWidth="1"/>
    <col min="9235" max="9237" width="9.375" style="188" customWidth="1"/>
    <col min="9238" max="9472" width="9" style="188"/>
    <col min="9473" max="9473" width="3.5" style="188" customWidth="1"/>
    <col min="9474" max="9475" width="8.25" style="188" customWidth="1"/>
    <col min="9476" max="9476" width="8.75" style="188" customWidth="1"/>
    <col min="9477" max="9477" width="8.25" style="188" customWidth="1"/>
    <col min="9478" max="9478" width="10.125" style="188" customWidth="1"/>
    <col min="9479" max="9479" width="10" style="188" customWidth="1"/>
    <col min="9480" max="9480" width="8.25" style="188" customWidth="1"/>
    <col min="9481" max="9482" width="4.375" style="188" customWidth="1"/>
    <col min="9483" max="9484" width="5.625" style="188" customWidth="1"/>
    <col min="9485" max="9485" width="2.625" style="188" customWidth="1"/>
    <col min="9486" max="9486" width="2.875" style="188" customWidth="1"/>
    <col min="9487" max="9490" width="15.375" style="188" customWidth="1"/>
    <col min="9491" max="9493" width="9.375" style="188" customWidth="1"/>
    <col min="9494" max="9728" width="9" style="188"/>
    <col min="9729" max="9729" width="3.5" style="188" customWidth="1"/>
    <col min="9730" max="9731" width="8.25" style="188" customWidth="1"/>
    <col min="9732" max="9732" width="8.75" style="188" customWidth="1"/>
    <col min="9733" max="9733" width="8.25" style="188" customWidth="1"/>
    <col min="9734" max="9734" width="10.125" style="188" customWidth="1"/>
    <col min="9735" max="9735" width="10" style="188" customWidth="1"/>
    <col min="9736" max="9736" width="8.25" style="188" customWidth="1"/>
    <col min="9737" max="9738" width="4.375" style="188" customWidth="1"/>
    <col min="9739" max="9740" width="5.625" style="188" customWidth="1"/>
    <col min="9741" max="9741" width="2.625" style="188" customWidth="1"/>
    <col min="9742" max="9742" width="2.875" style="188" customWidth="1"/>
    <col min="9743" max="9746" width="15.375" style="188" customWidth="1"/>
    <col min="9747" max="9749" width="9.375" style="188" customWidth="1"/>
    <col min="9750" max="9984" width="9" style="188"/>
    <col min="9985" max="9985" width="3.5" style="188" customWidth="1"/>
    <col min="9986" max="9987" width="8.25" style="188" customWidth="1"/>
    <col min="9988" max="9988" width="8.75" style="188" customWidth="1"/>
    <col min="9989" max="9989" width="8.25" style="188" customWidth="1"/>
    <col min="9990" max="9990" width="10.125" style="188" customWidth="1"/>
    <col min="9991" max="9991" width="10" style="188" customWidth="1"/>
    <col min="9992" max="9992" width="8.25" style="188" customWidth="1"/>
    <col min="9993" max="9994" width="4.375" style="188" customWidth="1"/>
    <col min="9995" max="9996" width="5.625" style="188" customWidth="1"/>
    <col min="9997" max="9997" width="2.625" style="188" customWidth="1"/>
    <col min="9998" max="9998" width="2.875" style="188" customWidth="1"/>
    <col min="9999" max="10002" width="15.375" style="188" customWidth="1"/>
    <col min="10003" max="10005" width="9.375" style="188" customWidth="1"/>
    <col min="10006" max="10240" width="9" style="188"/>
    <col min="10241" max="10241" width="3.5" style="188" customWidth="1"/>
    <col min="10242" max="10243" width="8.25" style="188" customWidth="1"/>
    <col min="10244" max="10244" width="8.75" style="188" customWidth="1"/>
    <col min="10245" max="10245" width="8.25" style="188" customWidth="1"/>
    <col min="10246" max="10246" width="10.125" style="188" customWidth="1"/>
    <col min="10247" max="10247" width="10" style="188" customWidth="1"/>
    <col min="10248" max="10248" width="8.25" style="188" customWidth="1"/>
    <col min="10249" max="10250" width="4.375" style="188" customWidth="1"/>
    <col min="10251" max="10252" width="5.625" style="188" customWidth="1"/>
    <col min="10253" max="10253" width="2.625" style="188" customWidth="1"/>
    <col min="10254" max="10254" width="2.875" style="188" customWidth="1"/>
    <col min="10255" max="10258" width="15.375" style="188" customWidth="1"/>
    <col min="10259" max="10261" width="9.375" style="188" customWidth="1"/>
    <col min="10262" max="10496" width="9" style="188"/>
    <col min="10497" max="10497" width="3.5" style="188" customWidth="1"/>
    <col min="10498" max="10499" width="8.25" style="188" customWidth="1"/>
    <col min="10500" max="10500" width="8.75" style="188" customWidth="1"/>
    <col min="10501" max="10501" width="8.25" style="188" customWidth="1"/>
    <col min="10502" max="10502" width="10.125" style="188" customWidth="1"/>
    <col min="10503" max="10503" width="10" style="188" customWidth="1"/>
    <col min="10504" max="10504" width="8.25" style="188" customWidth="1"/>
    <col min="10505" max="10506" width="4.375" style="188" customWidth="1"/>
    <col min="10507" max="10508" width="5.625" style="188" customWidth="1"/>
    <col min="10509" max="10509" width="2.625" style="188" customWidth="1"/>
    <col min="10510" max="10510" width="2.875" style="188" customWidth="1"/>
    <col min="10511" max="10514" width="15.375" style="188" customWidth="1"/>
    <col min="10515" max="10517" width="9.375" style="188" customWidth="1"/>
    <col min="10518" max="10752" width="9" style="188"/>
    <col min="10753" max="10753" width="3.5" style="188" customWidth="1"/>
    <col min="10754" max="10755" width="8.25" style="188" customWidth="1"/>
    <col min="10756" max="10756" width="8.75" style="188" customWidth="1"/>
    <col min="10757" max="10757" width="8.25" style="188" customWidth="1"/>
    <col min="10758" max="10758" width="10.125" style="188" customWidth="1"/>
    <col min="10759" max="10759" width="10" style="188" customWidth="1"/>
    <col min="10760" max="10760" width="8.25" style="188" customWidth="1"/>
    <col min="10761" max="10762" width="4.375" style="188" customWidth="1"/>
    <col min="10763" max="10764" width="5.625" style="188" customWidth="1"/>
    <col min="10765" max="10765" width="2.625" style="188" customWidth="1"/>
    <col min="10766" max="10766" width="2.875" style="188" customWidth="1"/>
    <col min="10767" max="10770" width="15.375" style="188" customWidth="1"/>
    <col min="10771" max="10773" width="9.375" style="188" customWidth="1"/>
    <col min="10774" max="11008" width="9" style="188"/>
    <col min="11009" max="11009" width="3.5" style="188" customWidth="1"/>
    <col min="11010" max="11011" width="8.25" style="188" customWidth="1"/>
    <col min="11012" max="11012" width="8.75" style="188" customWidth="1"/>
    <col min="11013" max="11013" width="8.25" style="188" customWidth="1"/>
    <col min="11014" max="11014" width="10.125" style="188" customWidth="1"/>
    <col min="11015" max="11015" width="10" style="188" customWidth="1"/>
    <col min="11016" max="11016" width="8.25" style="188" customWidth="1"/>
    <col min="11017" max="11018" width="4.375" style="188" customWidth="1"/>
    <col min="11019" max="11020" width="5.625" style="188" customWidth="1"/>
    <col min="11021" max="11021" width="2.625" style="188" customWidth="1"/>
    <col min="11022" max="11022" width="2.875" style="188" customWidth="1"/>
    <col min="11023" max="11026" width="15.375" style="188" customWidth="1"/>
    <col min="11027" max="11029" width="9.375" style="188" customWidth="1"/>
    <col min="11030" max="11264" width="9" style="188"/>
    <col min="11265" max="11265" width="3.5" style="188" customWidth="1"/>
    <col min="11266" max="11267" width="8.25" style="188" customWidth="1"/>
    <col min="11268" max="11268" width="8.75" style="188" customWidth="1"/>
    <col min="11269" max="11269" width="8.25" style="188" customWidth="1"/>
    <col min="11270" max="11270" width="10.125" style="188" customWidth="1"/>
    <col min="11271" max="11271" width="10" style="188" customWidth="1"/>
    <col min="11272" max="11272" width="8.25" style="188" customWidth="1"/>
    <col min="11273" max="11274" width="4.375" style="188" customWidth="1"/>
    <col min="11275" max="11276" width="5.625" style="188" customWidth="1"/>
    <col min="11277" max="11277" width="2.625" style="188" customWidth="1"/>
    <col min="11278" max="11278" width="2.875" style="188" customWidth="1"/>
    <col min="11279" max="11282" width="15.375" style="188" customWidth="1"/>
    <col min="11283" max="11285" width="9.375" style="188" customWidth="1"/>
    <col min="11286" max="11520" width="9" style="188"/>
    <col min="11521" max="11521" width="3.5" style="188" customWidth="1"/>
    <col min="11522" max="11523" width="8.25" style="188" customWidth="1"/>
    <col min="11524" max="11524" width="8.75" style="188" customWidth="1"/>
    <col min="11525" max="11525" width="8.25" style="188" customWidth="1"/>
    <col min="11526" max="11526" width="10.125" style="188" customWidth="1"/>
    <col min="11527" max="11527" width="10" style="188" customWidth="1"/>
    <col min="11528" max="11528" width="8.25" style="188" customWidth="1"/>
    <col min="11529" max="11530" width="4.375" style="188" customWidth="1"/>
    <col min="11531" max="11532" width="5.625" style="188" customWidth="1"/>
    <col min="11533" max="11533" width="2.625" style="188" customWidth="1"/>
    <col min="11534" max="11534" width="2.875" style="188" customWidth="1"/>
    <col min="11535" max="11538" width="15.375" style="188" customWidth="1"/>
    <col min="11539" max="11541" width="9.375" style="188" customWidth="1"/>
    <col min="11542" max="11776" width="9" style="188"/>
    <col min="11777" max="11777" width="3.5" style="188" customWidth="1"/>
    <col min="11778" max="11779" width="8.25" style="188" customWidth="1"/>
    <col min="11780" max="11780" width="8.75" style="188" customWidth="1"/>
    <col min="11781" max="11781" width="8.25" style="188" customWidth="1"/>
    <col min="11782" max="11782" width="10.125" style="188" customWidth="1"/>
    <col min="11783" max="11783" width="10" style="188" customWidth="1"/>
    <col min="11784" max="11784" width="8.25" style="188" customWidth="1"/>
    <col min="11785" max="11786" width="4.375" style="188" customWidth="1"/>
    <col min="11787" max="11788" width="5.625" style="188" customWidth="1"/>
    <col min="11789" max="11789" width="2.625" style="188" customWidth="1"/>
    <col min="11790" max="11790" width="2.875" style="188" customWidth="1"/>
    <col min="11791" max="11794" width="15.375" style="188" customWidth="1"/>
    <col min="11795" max="11797" width="9.375" style="188" customWidth="1"/>
    <col min="11798" max="12032" width="9" style="188"/>
    <col min="12033" max="12033" width="3.5" style="188" customWidth="1"/>
    <col min="12034" max="12035" width="8.25" style="188" customWidth="1"/>
    <col min="12036" max="12036" width="8.75" style="188" customWidth="1"/>
    <col min="12037" max="12037" width="8.25" style="188" customWidth="1"/>
    <col min="12038" max="12038" width="10.125" style="188" customWidth="1"/>
    <col min="12039" max="12039" width="10" style="188" customWidth="1"/>
    <col min="12040" max="12040" width="8.25" style="188" customWidth="1"/>
    <col min="12041" max="12042" width="4.375" style="188" customWidth="1"/>
    <col min="12043" max="12044" width="5.625" style="188" customWidth="1"/>
    <col min="12045" max="12045" width="2.625" style="188" customWidth="1"/>
    <col min="12046" max="12046" width="2.875" style="188" customWidth="1"/>
    <col min="12047" max="12050" width="15.375" style="188" customWidth="1"/>
    <col min="12051" max="12053" width="9.375" style="188" customWidth="1"/>
    <col min="12054" max="12288" width="9" style="188"/>
    <col min="12289" max="12289" width="3.5" style="188" customWidth="1"/>
    <col min="12290" max="12291" width="8.25" style="188" customWidth="1"/>
    <col min="12292" max="12292" width="8.75" style="188" customWidth="1"/>
    <col min="12293" max="12293" width="8.25" style="188" customWidth="1"/>
    <col min="12294" max="12294" width="10.125" style="188" customWidth="1"/>
    <col min="12295" max="12295" width="10" style="188" customWidth="1"/>
    <col min="12296" max="12296" width="8.25" style="188" customWidth="1"/>
    <col min="12297" max="12298" width="4.375" style="188" customWidth="1"/>
    <col min="12299" max="12300" width="5.625" style="188" customWidth="1"/>
    <col min="12301" max="12301" width="2.625" style="188" customWidth="1"/>
    <col min="12302" max="12302" width="2.875" style="188" customWidth="1"/>
    <col min="12303" max="12306" width="15.375" style="188" customWidth="1"/>
    <col min="12307" max="12309" width="9.375" style="188" customWidth="1"/>
    <col min="12310" max="12544" width="9" style="188"/>
    <col min="12545" max="12545" width="3.5" style="188" customWidth="1"/>
    <col min="12546" max="12547" width="8.25" style="188" customWidth="1"/>
    <col min="12548" max="12548" width="8.75" style="188" customWidth="1"/>
    <col min="12549" max="12549" width="8.25" style="188" customWidth="1"/>
    <col min="12550" max="12550" width="10.125" style="188" customWidth="1"/>
    <col min="12551" max="12551" width="10" style="188" customWidth="1"/>
    <col min="12552" max="12552" width="8.25" style="188" customWidth="1"/>
    <col min="12553" max="12554" width="4.375" style="188" customWidth="1"/>
    <col min="12555" max="12556" width="5.625" style="188" customWidth="1"/>
    <col min="12557" max="12557" width="2.625" style="188" customWidth="1"/>
    <col min="12558" max="12558" width="2.875" style="188" customWidth="1"/>
    <col min="12559" max="12562" width="15.375" style="188" customWidth="1"/>
    <col min="12563" max="12565" width="9.375" style="188" customWidth="1"/>
    <col min="12566" max="12800" width="9" style="188"/>
    <col min="12801" max="12801" width="3.5" style="188" customWidth="1"/>
    <col min="12802" max="12803" width="8.25" style="188" customWidth="1"/>
    <col min="12804" max="12804" width="8.75" style="188" customWidth="1"/>
    <col min="12805" max="12805" width="8.25" style="188" customWidth="1"/>
    <col min="12806" max="12806" width="10.125" style="188" customWidth="1"/>
    <col min="12807" max="12807" width="10" style="188" customWidth="1"/>
    <col min="12808" max="12808" width="8.25" style="188" customWidth="1"/>
    <col min="12809" max="12810" width="4.375" style="188" customWidth="1"/>
    <col min="12811" max="12812" width="5.625" style="188" customWidth="1"/>
    <col min="12813" max="12813" width="2.625" style="188" customWidth="1"/>
    <col min="12814" max="12814" width="2.875" style="188" customWidth="1"/>
    <col min="12815" max="12818" width="15.375" style="188" customWidth="1"/>
    <col min="12819" max="12821" width="9.375" style="188" customWidth="1"/>
    <col min="12822" max="13056" width="9" style="188"/>
    <col min="13057" max="13057" width="3.5" style="188" customWidth="1"/>
    <col min="13058" max="13059" width="8.25" style="188" customWidth="1"/>
    <col min="13060" max="13060" width="8.75" style="188" customWidth="1"/>
    <col min="13061" max="13061" width="8.25" style="188" customWidth="1"/>
    <col min="13062" max="13062" width="10.125" style="188" customWidth="1"/>
    <col min="13063" max="13063" width="10" style="188" customWidth="1"/>
    <col min="13064" max="13064" width="8.25" style="188" customWidth="1"/>
    <col min="13065" max="13066" width="4.375" style="188" customWidth="1"/>
    <col min="13067" max="13068" width="5.625" style="188" customWidth="1"/>
    <col min="13069" max="13069" width="2.625" style="188" customWidth="1"/>
    <col min="13070" max="13070" width="2.875" style="188" customWidth="1"/>
    <col min="13071" max="13074" width="15.375" style="188" customWidth="1"/>
    <col min="13075" max="13077" width="9.375" style="188" customWidth="1"/>
    <col min="13078" max="13312" width="9" style="188"/>
    <col min="13313" max="13313" width="3.5" style="188" customWidth="1"/>
    <col min="13314" max="13315" width="8.25" style="188" customWidth="1"/>
    <col min="13316" max="13316" width="8.75" style="188" customWidth="1"/>
    <col min="13317" max="13317" width="8.25" style="188" customWidth="1"/>
    <col min="13318" max="13318" width="10.125" style="188" customWidth="1"/>
    <col min="13319" max="13319" width="10" style="188" customWidth="1"/>
    <col min="13320" max="13320" width="8.25" style="188" customWidth="1"/>
    <col min="13321" max="13322" width="4.375" style="188" customWidth="1"/>
    <col min="13323" max="13324" width="5.625" style="188" customWidth="1"/>
    <col min="13325" max="13325" width="2.625" style="188" customWidth="1"/>
    <col min="13326" max="13326" width="2.875" style="188" customWidth="1"/>
    <col min="13327" max="13330" width="15.375" style="188" customWidth="1"/>
    <col min="13331" max="13333" width="9.375" style="188" customWidth="1"/>
    <col min="13334" max="13568" width="9" style="188"/>
    <col min="13569" max="13569" width="3.5" style="188" customWidth="1"/>
    <col min="13570" max="13571" width="8.25" style="188" customWidth="1"/>
    <col min="13572" max="13572" width="8.75" style="188" customWidth="1"/>
    <col min="13573" max="13573" width="8.25" style="188" customWidth="1"/>
    <col min="13574" max="13574" width="10.125" style="188" customWidth="1"/>
    <col min="13575" max="13575" width="10" style="188" customWidth="1"/>
    <col min="13576" max="13576" width="8.25" style="188" customWidth="1"/>
    <col min="13577" max="13578" width="4.375" style="188" customWidth="1"/>
    <col min="13579" max="13580" width="5.625" style="188" customWidth="1"/>
    <col min="13581" max="13581" width="2.625" style="188" customWidth="1"/>
    <col min="13582" max="13582" width="2.875" style="188" customWidth="1"/>
    <col min="13583" max="13586" width="15.375" style="188" customWidth="1"/>
    <col min="13587" max="13589" width="9.375" style="188" customWidth="1"/>
    <col min="13590" max="13824" width="9" style="188"/>
    <col min="13825" max="13825" width="3.5" style="188" customWidth="1"/>
    <col min="13826" max="13827" width="8.25" style="188" customWidth="1"/>
    <col min="13828" max="13828" width="8.75" style="188" customWidth="1"/>
    <col min="13829" max="13829" width="8.25" style="188" customWidth="1"/>
    <col min="13830" max="13830" width="10.125" style="188" customWidth="1"/>
    <col min="13831" max="13831" width="10" style="188" customWidth="1"/>
    <col min="13832" max="13832" width="8.25" style="188" customWidth="1"/>
    <col min="13833" max="13834" width="4.375" style="188" customWidth="1"/>
    <col min="13835" max="13836" width="5.625" style="188" customWidth="1"/>
    <col min="13837" max="13837" width="2.625" style="188" customWidth="1"/>
    <col min="13838" max="13838" width="2.875" style="188" customWidth="1"/>
    <col min="13839" max="13842" width="15.375" style="188" customWidth="1"/>
    <col min="13843" max="13845" width="9.375" style="188" customWidth="1"/>
    <col min="13846" max="14080" width="9" style="188"/>
    <col min="14081" max="14081" width="3.5" style="188" customWidth="1"/>
    <col min="14082" max="14083" width="8.25" style="188" customWidth="1"/>
    <col min="14084" max="14084" width="8.75" style="188" customWidth="1"/>
    <col min="14085" max="14085" width="8.25" style="188" customWidth="1"/>
    <col min="14086" max="14086" width="10.125" style="188" customWidth="1"/>
    <col min="14087" max="14087" width="10" style="188" customWidth="1"/>
    <col min="14088" max="14088" width="8.25" style="188" customWidth="1"/>
    <col min="14089" max="14090" width="4.375" style="188" customWidth="1"/>
    <col min="14091" max="14092" width="5.625" style="188" customWidth="1"/>
    <col min="14093" max="14093" width="2.625" style="188" customWidth="1"/>
    <col min="14094" max="14094" width="2.875" style="188" customWidth="1"/>
    <col min="14095" max="14098" width="15.375" style="188" customWidth="1"/>
    <col min="14099" max="14101" width="9.375" style="188" customWidth="1"/>
    <col min="14102" max="14336" width="9" style="188"/>
    <col min="14337" max="14337" width="3.5" style="188" customWidth="1"/>
    <col min="14338" max="14339" width="8.25" style="188" customWidth="1"/>
    <col min="14340" max="14340" width="8.75" style="188" customWidth="1"/>
    <col min="14341" max="14341" width="8.25" style="188" customWidth="1"/>
    <col min="14342" max="14342" width="10.125" style="188" customWidth="1"/>
    <col min="14343" max="14343" width="10" style="188" customWidth="1"/>
    <col min="14344" max="14344" width="8.25" style="188" customWidth="1"/>
    <col min="14345" max="14346" width="4.375" style="188" customWidth="1"/>
    <col min="14347" max="14348" width="5.625" style="188" customWidth="1"/>
    <col min="14349" max="14349" width="2.625" style="188" customWidth="1"/>
    <col min="14350" max="14350" width="2.875" style="188" customWidth="1"/>
    <col min="14351" max="14354" width="15.375" style="188" customWidth="1"/>
    <col min="14355" max="14357" width="9.375" style="188" customWidth="1"/>
    <col min="14358" max="14592" width="9" style="188"/>
    <col min="14593" max="14593" width="3.5" style="188" customWidth="1"/>
    <col min="14594" max="14595" width="8.25" style="188" customWidth="1"/>
    <col min="14596" max="14596" width="8.75" style="188" customWidth="1"/>
    <col min="14597" max="14597" width="8.25" style="188" customWidth="1"/>
    <col min="14598" max="14598" width="10.125" style="188" customWidth="1"/>
    <col min="14599" max="14599" width="10" style="188" customWidth="1"/>
    <col min="14600" max="14600" width="8.25" style="188" customWidth="1"/>
    <col min="14601" max="14602" width="4.375" style="188" customWidth="1"/>
    <col min="14603" max="14604" width="5.625" style="188" customWidth="1"/>
    <col min="14605" max="14605" width="2.625" style="188" customWidth="1"/>
    <col min="14606" max="14606" width="2.875" style="188" customWidth="1"/>
    <col min="14607" max="14610" width="15.375" style="188" customWidth="1"/>
    <col min="14611" max="14613" width="9.375" style="188" customWidth="1"/>
    <col min="14614" max="14848" width="9" style="188"/>
    <col min="14849" max="14849" width="3.5" style="188" customWidth="1"/>
    <col min="14850" max="14851" width="8.25" style="188" customWidth="1"/>
    <col min="14852" max="14852" width="8.75" style="188" customWidth="1"/>
    <col min="14853" max="14853" width="8.25" style="188" customWidth="1"/>
    <col min="14854" max="14854" width="10.125" style="188" customWidth="1"/>
    <col min="14855" max="14855" width="10" style="188" customWidth="1"/>
    <col min="14856" max="14856" width="8.25" style="188" customWidth="1"/>
    <col min="14857" max="14858" width="4.375" style="188" customWidth="1"/>
    <col min="14859" max="14860" width="5.625" style="188" customWidth="1"/>
    <col min="14861" max="14861" width="2.625" style="188" customWidth="1"/>
    <col min="14862" max="14862" width="2.875" style="188" customWidth="1"/>
    <col min="14863" max="14866" width="15.375" style="188" customWidth="1"/>
    <col min="14867" max="14869" width="9.375" style="188" customWidth="1"/>
    <col min="14870" max="15104" width="9" style="188"/>
    <col min="15105" max="15105" width="3.5" style="188" customWidth="1"/>
    <col min="15106" max="15107" width="8.25" style="188" customWidth="1"/>
    <col min="15108" max="15108" width="8.75" style="188" customWidth="1"/>
    <col min="15109" max="15109" width="8.25" style="188" customWidth="1"/>
    <col min="15110" max="15110" width="10.125" style="188" customWidth="1"/>
    <col min="15111" max="15111" width="10" style="188" customWidth="1"/>
    <col min="15112" max="15112" width="8.25" style="188" customWidth="1"/>
    <col min="15113" max="15114" width="4.375" style="188" customWidth="1"/>
    <col min="15115" max="15116" width="5.625" style="188" customWidth="1"/>
    <col min="15117" max="15117" width="2.625" style="188" customWidth="1"/>
    <col min="15118" max="15118" width="2.875" style="188" customWidth="1"/>
    <col min="15119" max="15122" width="15.375" style="188" customWidth="1"/>
    <col min="15123" max="15125" width="9.375" style="188" customWidth="1"/>
    <col min="15126" max="15360" width="9" style="188"/>
    <col min="15361" max="15361" width="3.5" style="188" customWidth="1"/>
    <col min="15362" max="15363" width="8.25" style="188" customWidth="1"/>
    <col min="15364" max="15364" width="8.75" style="188" customWidth="1"/>
    <col min="15365" max="15365" width="8.25" style="188" customWidth="1"/>
    <col min="15366" max="15366" width="10.125" style="188" customWidth="1"/>
    <col min="15367" max="15367" width="10" style="188" customWidth="1"/>
    <col min="15368" max="15368" width="8.25" style="188" customWidth="1"/>
    <col min="15369" max="15370" width="4.375" style="188" customWidth="1"/>
    <col min="15371" max="15372" width="5.625" style="188" customWidth="1"/>
    <col min="15373" max="15373" width="2.625" style="188" customWidth="1"/>
    <col min="15374" max="15374" width="2.875" style="188" customWidth="1"/>
    <col min="15375" max="15378" width="15.375" style="188" customWidth="1"/>
    <col min="15379" max="15381" width="9.375" style="188" customWidth="1"/>
    <col min="15382" max="15616" width="9" style="188"/>
    <col min="15617" max="15617" width="3.5" style="188" customWidth="1"/>
    <col min="15618" max="15619" width="8.25" style="188" customWidth="1"/>
    <col min="15620" max="15620" width="8.75" style="188" customWidth="1"/>
    <col min="15621" max="15621" width="8.25" style="188" customWidth="1"/>
    <col min="15622" max="15622" width="10.125" style="188" customWidth="1"/>
    <col min="15623" max="15623" width="10" style="188" customWidth="1"/>
    <col min="15624" max="15624" width="8.25" style="188" customWidth="1"/>
    <col min="15625" max="15626" width="4.375" style="188" customWidth="1"/>
    <col min="15627" max="15628" width="5.625" style="188" customWidth="1"/>
    <col min="15629" max="15629" width="2.625" style="188" customWidth="1"/>
    <col min="15630" max="15630" width="2.875" style="188" customWidth="1"/>
    <col min="15631" max="15634" width="15.375" style="188" customWidth="1"/>
    <col min="15635" max="15637" width="9.375" style="188" customWidth="1"/>
    <col min="15638" max="15872" width="9" style="188"/>
    <col min="15873" max="15873" width="3.5" style="188" customWidth="1"/>
    <col min="15874" max="15875" width="8.25" style="188" customWidth="1"/>
    <col min="15876" max="15876" width="8.75" style="188" customWidth="1"/>
    <col min="15877" max="15877" width="8.25" style="188" customWidth="1"/>
    <col min="15878" max="15878" width="10.125" style="188" customWidth="1"/>
    <col min="15879" max="15879" width="10" style="188" customWidth="1"/>
    <col min="15880" max="15880" width="8.25" style="188" customWidth="1"/>
    <col min="15881" max="15882" width="4.375" style="188" customWidth="1"/>
    <col min="15883" max="15884" width="5.625" style="188" customWidth="1"/>
    <col min="15885" max="15885" width="2.625" style="188" customWidth="1"/>
    <col min="15886" max="15886" width="2.875" style="188" customWidth="1"/>
    <col min="15887" max="15890" width="15.375" style="188" customWidth="1"/>
    <col min="15891" max="15893" width="9.375" style="188" customWidth="1"/>
    <col min="15894" max="16128" width="9" style="188"/>
    <col min="16129" max="16129" width="3.5" style="188" customWidth="1"/>
    <col min="16130" max="16131" width="8.25" style="188" customWidth="1"/>
    <col min="16132" max="16132" width="8.75" style="188" customWidth="1"/>
    <col min="16133" max="16133" width="8.25" style="188" customWidth="1"/>
    <col min="16134" max="16134" width="10.125" style="188" customWidth="1"/>
    <col min="16135" max="16135" width="10" style="188" customWidth="1"/>
    <col min="16136" max="16136" width="8.25" style="188" customWidth="1"/>
    <col min="16137" max="16138" width="4.375" style="188" customWidth="1"/>
    <col min="16139" max="16140" width="5.625" style="188" customWidth="1"/>
    <col min="16141" max="16141" width="2.625" style="188" customWidth="1"/>
    <col min="16142" max="16142" width="2.875" style="188" customWidth="1"/>
    <col min="16143" max="16146" width="15.375" style="188" customWidth="1"/>
    <col min="16147" max="16149" width="9.375" style="188" customWidth="1"/>
    <col min="16150" max="16384" width="9" style="188"/>
  </cols>
  <sheetData>
    <row r="1" spans="1:21" s="185" customFormat="1" ht="16.5" customHeight="1">
      <c r="C1" s="195"/>
      <c r="O1" s="161" t="s">
        <v>365</v>
      </c>
    </row>
    <row r="2" spans="1:21" s="181" customFormat="1" ht="19.5" customHeight="1">
      <c r="A2" s="162" t="s">
        <v>366</v>
      </c>
      <c r="B2" s="161"/>
      <c r="C2" s="160"/>
      <c r="D2" s="161"/>
      <c r="E2" s="161"/>
      <c r="F2" s="161"/>
      <c r="G2" s="161"/>
      <c r="H2" s="161"/>
      <c r="I2" s="161"/>
      <c r="J2" s="161"/>
      <c r="K2" s="163" t="str">
        <f>'SP8-1'!L2</f>
        <v>Spreadsheet May 2025</v>
      </c>
      <c r="M2" s="161"/>
      <c r="N2" s="161"/>
      <c r="O2" s="164" t="s">
        <v>367</v>
      </c>
      <c r="P2" s="161"/>
      <c r="Q2" s="161"/>
      <c r="R2" s="161"/>
      <c r="S2" s="161"/>
      <c r="T2" s="161"/>
      <c r="U2" s="161"/>
    </row>
    <row r="3" spans="1:21" s="185" customFormat="1" ht="11.25" customHeight="1">
      <c r="A3" s="165" t="s">
        <v>514</v>
      </c>
      <c r="B3" s="161"/>
      <c r="C3" s="160"/>
      <c r="D3" s="160"/>
      <c r="E3" s="161"/>
      <c r="F3" s="161"/>
      <c r="G3" s="161"/>
      <c r="H3" s="161"/>
      <c r="I3" s="161"/>
      <c r="J3" s="161"/>
      <c r="K3" s="161"/>
      <c r="L3" s="161"/>
      <c r="M3" s="161"/>
      <c r="N3" s="161"/>
      <c r="O3" s="161"/>
      <c r="P3" s="161"/>
      <c r="Q3" s="161"/>
      <c r="R3" s="161"/>
      <c r="S3" s="161"/>
      <c r="T3" s="161"/>
      <c r="U3" s="161"/>
    </row>
    <row r="4" spans="1:21" s="181" customFormat="1" ht="24.75" customHeight="1">
      <c r="A4" s="162"/>
      <c r="B4" s="482" t="s">
        <v>515</v>
      </c>
      <c r="C4" s="482"/>
      <c r="D4" s="482"/>
      <c r="E4" s="482"/>
      <c r="F4" s="482"/>
      <c r="G4" s="482"/>
      <c r="H4" s="482"/>
      <c r="I4" s="482"/>
      <c r="J4" s="482"/>
      <c r="K4" s="482"/>
      <c r="L4" s="482"/>
      <c r="M4" s="482"/>
      <c r="N4" s="161"/>
      <c r="O4" s="161"/>
      <c r="P4" s="161"/>
      <c r="Q4" s="161"/>
      <c r="R4" s="161"/>
      <c r="S4" s="161"/>
      <c r="T4" s="161"/>
      <c r="U4" s="161"/>
    </row>
    <row r="5" spans="1:21" s="185" customFormat="1" ht="15.6" customHeight="1">
      <c r="A5" s="160"/>
      <c r="B5" s="161"/>
      <c r="C5" s="160"/>
      <c r="D5" s="161"/>
      <c r="E5" s="161"/>
      <c r="F5" s="161"/>
      <c r="G5" s="161"/>
      <c r="H5" s="161"/>
      <c r="I5" s="161"/>
      <c r="J5" s="161"/>
      <c r="K5" s="161"/>
      <c r="L5" s="161"/>
      <c r="M5" s="161"/>
      <c r="N5" s="161"/>
      <c r="O5" s="161"/>
      <c r="P5" s="161"/>
      <c r="Q5" s="161"/>
      <c r="R5" s="161"/>
      <c r="S5" s="161"/>
      <c r="T5" s="161"/>
      <c r="U5" s="161"/>
    </row>
    <row r="6" spans="1:21" s="187" customFormat="1" ht="18.75" customHeight="1">
      <c r="A6" s="259">
        <v>1</v>
      </c>
      <c r="B6" s="524" t="s">
        <v>516</v>
      </c>
      <c r="C6" s="524"/>
      <c r="D6" s="524"/>
      <c r="E6" s="524"/>
      <c r="F6" s="264"/>
      <c r="G6" s="264"/>
      <c r="H6" s="264"/>
      <c r="I6" s="264"/>
      <c r="J6" s="264"/>
      <c r="K6" s="264"/>
      <c r="L6" s="264"/>
      <c r="M6" s="264"/>
      <c r="N6" s="161"/>
    </row>
    <row r="7" spans="1:21" s="187" customFormat="1" ht="40.5" customHeight="1">
      <c r="A7" s="262"/>
      <c r="B7" s="519" t="s">
        <v>517</v>
      </c>
      <c r="C7" s="519" t="s">
        <v>518</v>
      </c>
      <c r="D7" s="265" t="s">
        <v>519</v>
      </c>
      <c r="E7" s="265" t="s">
        <v>520</v>
      </c>
      <c r="F7" s="519" t="s">
        <v>521</v>
      </c>
      <c r="G7" s="265" t="s">
        <v>522</v>
      </c>
      <c r="H7" s="265" t="s">
        <v>523</v>
      </c>
      <c r="I7" s="519" t="s">
        <v>524</v>
      </c>
      <c r="J7" s="519"/>
      <c r="K7" s="519" t="s">
        <v>525</v>
      </c>
      <c r="L7" s="519"/>
      <c r="M7" s="264"/>
      <c r="N7" s="161"/>
      <c r="O7" s="525" t="s">
        <v>526</v>
      </c>
      <c r="P7" s="525"/>
      <c r="Q7" s="525"/>
      <c r="R7" s="525"/>
      <c r="S7" s="525"/>
      <c r="T7" s="525"/>
      <c r="U7" s="525"/>
    </row>
    <row r="8" spans="1:21" s="187" customFormat="1" ht="22.5" customHeight="1">
      <c r="A8" s="259"/>
      <c r="B8" s="519"/>
      <c r="C8" s="519"/>
      <c r="D8" s="331" t="s">
        <v>496</v>
      </c>
      <c r="E8" s="331" t="s">
        <v>507</v>
      </c>
      <c r="F8" s="519"/>
      <c r="G8" s="331" t="s">
        <v>527</v>
      </c>
      <c r="H8" s="331" t="s">
        <v>528</v>
      </c>
      <c r="I8" s="519" t="s">
        <v>529</v>
      </c>
      <c r="J8" s="519"/>
      <c r="K8" s="519" t="s">
        <v>530</v>
      </c>
      <c r="L8" s="526"/>
      <c r="M8" s="264"/>
      <c r="N8" s="161"/>
      <c r="O8" s="527" t="s">
        <v>531</v>
      </c>
      <c r="P8" s="527"/>
      <c r="Q8" s="527"/>
      <c r="R8" s="186"/>
      <c r="S8" s="186"/>
      <c r="T8" s="186"/>
      <c r="U8" s="186"/>
    </row>
    <row r="9" spans="1:21" s="187" customFormat="1" ht="18.75" customHeight="1">
      <c r="A9" s="262"/>
      <c r="B9" s="332"/>
      <c r="C9" s="332"/>
      <c r="D9" s="333"/>
      <c r="E9" s="334"/>
      <c r="F9" s="335"/>
      <c r="G9" s="334"/>
      <c r="H9" s="335"/>
      <c r="I9" s="522">
        <f>G9*H9</f>
        <v>0</v>
      </c>
      <c r="J9" s="522"/>
      <c r="K9" s="523">
        <f>D9*E9*I9</f>
        <v>0</v>
      </c>
      <c r="L9" s="523"/>
      <c r="M9" s="264"/>
      <c r="N9" s="161"/>
      <c r="O9" s="197" t="s">
        <v>532</v>
      </c>
      <c r="P9" s="201"/>
      <c r="Q9" s="201"/>
      <c r="R9" s="201"/>
      <c r="S9" s="528" t="s">
        <v>533</v>
      </c>
      <c r="T9" s="528"/>
      <c r="U9" s="529"/>
    </row>
    <row r="10" spans="1:21" s="187" customFormat="1" ht="18.75" customHeight="1">
      <c r="A10" s="262"/>
      <c r="B10" s="332"/>
      <c r="C10" s="332"/>
      <c r="D10" s="333"/>
      <c r="E10" s="334"/>
      <c r="F10" s="335"/>
      <c r="G10" s="334"/>
      <c r="H10" s="335"/>
      <c r="I10" s="522">
        <f>G10*H10</f>
        <v>0</v>
      </c>
      <c r="J10" s="522"/>
      <c r="K10" s="523">
        <f>D10*E10*I10</f>
        <v>0</v>
      </c>
      <c r="L10" s="523"/>
      <c r="M10" s="264"/>
      <c r="N10" s="161"/>
      <c r="O10" s="201"/>
      <c r="P10" s="201"/>
      <c r="Q10" s="201"/>
      <c r="R10" s="201"/>
      <c r="S10" s="202" t="s">
        <v>534</v>
      </c>
      <c r="T10" s="202" t="s">
        <v>535</v>
      </c>
      <c r="U10" s="203" t="s">
        <v>536</v>
      </c>
    </row>
    <row r="11" spans="1:21" s="187" customFormat="1" ht="18.75" customHeight="1" thickBot="1">
      <c r="A11" s="262"/>
      <c r="B11" s="332"/>
      <c r="C11" s="332"/>
      <c r="D11" s="333"/>
      <c r="E11" s="334"/>
      <c r="F11" s="335"/>
      <c r="G11" s="334"/>
      <c r="H11" s="335"/>
      <c r="I11" s="522">
        <f>G11*H11</f>
        <v>0</v>
      </c>
      <c r="J11" s="522"/>
      <c r="K11" s="523">
        <f>D11*E11*I11</f>
        <v>0</v>
      </c>
      <c r="L11" s="523"/>
      <c r="M11" s="264"/>
      <c r="N11" s="161"/>
      <c r="O11" s="534" t="s">
        <v>537</v>
      </c>
      <c r="P11" s="534"/>
      <c r="Q11" s="534"/>
      <c r="R11" s="535"/>
      <c r="S11" s="320">
        <v>1.38</v>
      </c>
      <c r="T11" s="320">
        <v>0.2</v>
      </c>
      <c r="U11" s="321">
        <v>1.58</v>
      </c>
    </row>
    <row r="12" spans="1:21" s="187" customFormat="1" ht="18.75" customHeight="1" thickBot="1">
      <c r="A12" s="262"/>
      <c r="B12" s="332"/>
      <c r="C12" s="332"/>
      <c r="D12" s="333"/>
      <c r="E12" s="334"/>
      <c r="F12" s="335"/>
      <c r="G12" s="334"/>
      <c r="H12" s="335"/>
      <c r="I12" s="522">
        <f>G12*H12</f>
        <v>0</v>
      </c>
      <c r="J12" s="522"/>
      <c r="K12" s="523">
        <f>D12*E12*I12</f>
        <v>0</v>
      </c>
      <c r="L12" s="523"/>
      <c r="M12" s="264"/>
      <c r="N12" s="161"/>
      <c r="O12" s="536" t="s">
        <v>538</v>
      </c>
      <c r="P12" s="536"/>
      <c r="Q12" s="536"/>
      <c r="R12" s="537"/>
      <c r="S12" s="322">
        <v>1.94</v>
      </c>
      <c r="T12" s="322">
        <v>0.2</v>
      </c>
      <c r="U12" s="323">
        <v>2.14</v>
      </c>
    </row>
    <row r="13" spans="1:21" s="187" customFormat="1" ht="18.75" customHeight="1">
      <c r="A13" s="262"/>
      <c r="B13" s="328" t="s">
        <v>539</v>
      </c>
      <c r="C13" s="329"/>
      <c r="D13" s="329"/>
      <c r="E13" s="329"/>
      <c r="F13" s="329"/>
      <c r="G13" s="329"/>
      <c r="H13" s="329"/>
      <c r="I13" s="329"/>
      <c r="J13" s="330" t="s">
        <v>252</v>
      </c>
      <c r="K13" s="523">
        <f>SUM(K9:L12)</f>
        <v>0</v>
      </c>
      <c r="L13" s="523"/>
      <c r="M13" s="306" t="s">
        <v>540</v>
      </c>
      <c r="N13" s="161"/>
      <c r="O13" s="538" t="s">
        <v>541</v>
      </c>
      <c r="P13" s="538"/>
      <c r="Q13" s="538"/>
      <c r="R13" s="539"/>
      <c r="S13" s="324">
        <v>3.3</v>
      </c>
      <c r="T13" s="324">
        <v>0.5</v>
      </c>
      <c r="U13" s="325">
        <v>3.8</v>
      </c>
    </row>
    <row r="14" spans="1:21" s="187" customFormat="1" ht="22.5" customHeight="1">
      <c r="A14" s="262"/>
      <c r="B14" s="307" t="s">
        <v>542</v>
      </c>
      <c r="C14" s="264"/>
      <c r="D14" s="264"/>
      <c r="E14" s="264"/>
      <c r="F14" s="264"/>
      <c r="G14" s="264"/>
      <c r="H14" s="264"/>
      <c r="I14" s="264"/>
      <c r="J14" s="264"/>
      <c r="K14" s="264"/>
      <c r="L14" s="264"/>
      <c r="M14" s="264"/>
      <c r="N14" s="161"/>
      <c r="O14" s="530" t="s">
        <v>543</v>
      </c>
      <c r="P14" s="530"/>
      <c r="Q14" s="530"/>
      <c r="R14" s="530"/>
      <c r="S14" s="530"/>
      <c r="T14" s="530"/>
      <c r="U14" s="530"/>
    </row>
    <row r="15" spans="1:21" s="187" customFormat="1" ht="27.75" customHeight="1" thickBot="1">
      <c r="A15" s="308"/>
      <c r="B15" s="532" t="s">
        <v>544</v>
      </c>
      <c r="C15" s="532"/>
      <c r="D15" s="532"/>
      <c r="E15" s="532"/>
      <c r="F15" s="532"/>
      <c r="G15" s="532"/>
      <c r="H15" s="532"/>
      <c r="I15" s="532"/>
      <c r="J15" s="532"/>
      <c r="K15" s="532"/>
      <c r="L15" s="532"/>
      <c r="M15" s="309"/>
      <c r="N15" s="161"/>
      <c r="O15" s="531"/>
      <c r="P15" s="531"/>
      <c r="Q15" s="531"/>
      <c r="R15" s="531"/>
      <c r="S15" s="531"/>
      <c r="T15" s="531"/>
      <c r="U15" s="531"/>
    </row>
    <row r="16" spans="1:21" s="187" customFormat="1" ht="18.75" customHeight="1" thickTop="1">
      <c r="A16" s="259">
        <v>2</v>
      </c>
      <c r="B16" s="533" t="s">
        <v>545</v>
      </c>
      <c r="C16" s="533"/>
      <c r="D16" s="533"/>
      <c r="E16" s="264"/>
      <c r="F16" s="261"/>
      <c r="G16" s="261"/>
      <c r="H16" s="261"/>
      <c r="I16" s="261"/>
      <c r="J16" s="264"/>
      <c r="K16" s="264"/>
      <c r="L16" s="264"/>
      <c r="M16" s="264"/>
      <c r="N16" s="161"/>
      <c r="O16" s="186"/>
      <c r="P16" s="186"/>
      <c r="Q16" s="186"/>
      <c r="R16" s="186"/>
      <c r="S16" s="186"/>
      <c r="T16" s="186"/>
      <c r="U16" s="186"/>
    </row>
    <row r="17" spans="1:21" s="187" customFormat="1" ht="18.75" customHeight="1">
      <c r="A17" s="262"/>
      <c r="B17" s="264" t="s">
        <v>546</v>
      </c>
      <c r="C17" s="264"/>
      <c r="D17" s="264"/>
      <c r="E17" s="264"/>
      <c r="F17" s="264"/>
      <c r="G17" s="264"/>
      <c r="H17" s="310"/>
      <c r="I17" s="310"/>
      <c r="J17" s="264"/>
      <c r="K17" s="541"/>
      <c r="L17" s="541"/>
      <c r="M17" s="264"/>
      <c r="N17" s="161"/>
      <c r="O17" s="186"/>
      <c r="P17" s="186"/>
      <c r="Q17" s="186"/>
      <c r="R17" s="186"/>
      <c r="S17" s="186"/>
      <c r="T17" s="186"/>
      <c r="U17" s="186"/>
    </row>
    <row r="18" spans="1:21" s="187" customFormat="1" ht="18.75" customHeight="1">
      <c r="A18" s="262"/>
      <c r="B18" s="264" t="s">
        <v>547</v>
      </c>
      <c r="C18" s="264"/>
      <c r="D18" s="264"/>
      <c r="E18" s="264"/>
      <c r="F18" s="264"/>
      <c r="G18" s="264"/>
      <c r="H18" s="310"/>
      <c r="I18" s="264"/>
      <c r="J18" s="311" t="s">
        <v>252</v>
      </c>
      <c r="K18" s="515"/>
      <c r="L18" s="515"/>
      <c r="M18" s="306" t="s">
        <v>548</v>
      </c>
      <c r="N18" s="161"/>
      <c r="O18" s="186"/>
      <c r="P18" s="186"/>
      <c r="Q18" s="186"/>
      <c r="R18" s="186"/>
      <c r="S18" s="186"/>
      <c r="T18" s="186"/>
      <c r="U18" s="186"/>
    </row>
    <row r="19" spans="1:21" s="187" customFormat="1" ht="11.25" customHeight="1">
      <c r="A19" s="260"/>
      <c r="B19" s="531" t="s">
        <v>549</v>
      </c>
      <c r="C19" s="531"/>
      <c r="D19" s="531"/>
      <c r="E19" s="531"/>
      <c r="F19" s="531"/>
      <c r="G19" s="531"/>
      <c r="H19" s="531"/>
      <c r="I19" s="271"/>
      <c r="J19" s="540" t="s">
        <v>207</v>
      </c>
      <c r="K19" s="541"/>
      <c r="L19" s="541"/>
      <c r="M19" s="543" t="s">
        <v>550</v>
      </c>
      <c r="N19" s="161"/>
      <c r="O19" s="326" t="s">
        <v>739</v>
      </c>
      <c r="P19" s="326"/>
      <c r="Q19" s="326"/>
      <c r="R19" s="326"/>
      <c r="S19" s="326"/>
      <c r="T19" s="326"/>
      <c r="U19" s="326"/>
    </row>
    <row r="20" spans="1:21" s="187" customFormat="1" ht="11.25" customHeight="1">
      <c r="A20" s="259"/>
      <c r="B20" s="271"/>
      <c r="C20" s="531" t="s">
        <v>551</v>
      </c>
      <c r="D20" s="531"/>
      <c r="E20" s="531"/>
      <c r="F20" s="531"/>
      <c r="G20" s="531"/>
      <c r="H20" s="531"/>
      <c r="I20" s="271"/>
      <c r="J20" s="540"/>
      <c r="K20" s="541"/>
      <c r="L20" s="541"/>
      <c r="M20" s="543"/>
      <c r="N20" s="161"/>
      <c r="O20" s="197" t="s">
        <v>552</v>
      </c>
      <c r="P20" s="197"/>
      <c r="Q20" s="197"/>
      <c r="R20" s="197"/>
      <c r="S20" s="204" t="s">
        <v>553</v>
      </c>
      <c r="T20" s="197"/>
      <c r="U20" s="197"/>
    </row>
    <row r="21" spans="1:21" s="187" customFormat="1" ht="18.75" customHeight="1">
      <c r="A21" s="262"/>
      <c r="B21" s="260" t="s">
        <v>554</v>
      </c>
      <c r="C21" s="260"/>
      <c r="D21" s="260"/>
      <c r="E21" s="260"/>
      <c r="F21" s="260"/>
      <c r="G21" s="260"/>
      <c r="H21" s="260"/>
      <c r="I21" s="264"/>
      <c r="J21" s="312" t="s">
        <v>252</v>
      </c>
      <c r="K21" s="523">
        <f>K18*K19/1000</f>
        <v>0</v>
      </c>
      <c r="L21" s="523"/>
      <c r="M21" s="259" t="s">
        <v>555</v>
      </c>
      <c r="N21" s="161"/>
      <c r="O21" s="304" t="s">
        <v>556</v>
      </c>
      <c r="P21" s="305"/>
      <c r="Q21" s="305"/>
      <c r="R21" s="305"/>
      <c r="S21" s="327" t="s">
        <v>740</v>
      </c>
      <c r="T21" s="305"/>
      <c r="U21" s="305"/>
    </row>
    <row r="22" spans="1:21" s="187" customFormat="1" ht="18.75" customHeight="1" thickBot="1">
      <c r="A22" s="308"/>
      <c r="B22" s="313"/>
      <c r="C22" s="313"/>
      <c r="D22" s="313"/>
      <c r="E22" s="313"/>
      <c r="F22" s="313"/>
      <c r="G22" s="313"/>
      <c r="H22" s="313"/>
      <c r="I22" s="309"/>
      <c r="J22" s="314"/>
      <c r="K22" s="308"/>
      <c r="L22" s="308"/>
      <c r="M22" s="315"/>
      <c r="N22" s="161"/>
      <c r="O22" s="304" t="s">
        <v>557</v>
      </c>
      <c r="P22" s="305"/>
      <c r="Q22" s="305"/>
      <c r="R22" s="305"/>
      <c r="S22" s="327" t="s">
        <v>742</v>
      </c>
      <c r="T22" s="305"/>
      <c r="U22" s="305"/>
    </row>
    <row r="23" spans="1:21" s="187" customFormat="1" ht="18.75" customHeight="1" thickTop="1">
      <c r="A23" s="259">
        <v>3</v>
      </c>
      <c r="B23" s="533" t="s">
        <v>558</v>
      </c>
      <c r="C23" s="533"/>
      <c r="D23" s="533"/>
      <c r="E23" s="533"/>
      <c r="F23" s="260"/>
      <c r="G23" s="264"/>
      <c r="H23" s="264"/>
      <c r="I23" s="264"/>
      <c r="J23" s="264"/>
      <c r="K23" s="264"/>
      <c r="L23" s="263"/>
      <c r="M23" s="264"/>
      <c r="N23" s="161"/>
      <c r="O23" s="304" t="s">
        <v>559</v>
      </c>
      <c r="P23" s="305"/>
      <c r="Q23" s="305"/>
      <c r="R23" s="305"/>
      <c r="S23" s="327" t="s">
        <v>741</v>
      </c>
      <c r="T23" s="305"/>
      <c r="U23" s="305"/>
    </row>
    <row r="24" spans="1:21" s="187" customFormat="1" ht="22.5" customHeight="1">
      <c r="A24" s="262"/>
      <c r="B24" s="531" t="s">
        <v>560</v>
      </c>
      <c r="C24" s="531"/>
      <c r="D24" s="531"/>
      <c r="E24" s="531"/>
      <c r="F24" s="531"/>
      <c r="G24" s="531"/>
      <c r="H24" s="531"/>
      <c r="I24" s="531"/>
      <c r="J24" s="531"/>
      <c r="K24" s="531"/>
      <c r="L24" s="531"/>
      <c r="M24" s="264"/>
      <c r="N24" s="161"/>
      <c r="O24" s="530" t="s">
        <v>561</v>
      </c>
      <c r="P24" s="530"/>
      <c r="Q24" s="530"/>
      <c r="R24" s="530"/>
      <c r="S24" s="530"/>
      <c r="T24" s="530"/>
      <c r="U24" s="530"/>
    </row>
    <row r="25" spans="1:21" s="189" customFormat="1" ht="18.75" customHeight="1">
      <c r="A25" s="262"/>
      <c r="B25" s="260" t="s">
        <v>562</v>
      </c>
      <c r="C25" s="271"/>
      <c r="D25" s="271"/>
      <c r="E25" s="271"/>
      <c r="F25" s="271"/>
      <c r="G25" s="316" t="s">
        <v>563</v>
      </c>
      <c r="H25" s="317">
        <f>Tables!Q8</f>
        <v>-0.99016372140870601</v>
      </c>
      <c r="I25" s="281"/>
      <c r="J25" s="263" t="s">
        <v>564</v>
      </c>
      <c r="K25" s="542">
        <f>(K13-K21)*H25</f>
        <v>0</v>
      </c>
      <c r="L25" s="542"/>
      <c r="M25" s="318" t="s">
        <v>565</v>
      </c>
      <c r="N25" s="161"/>
      <c r="O25" s="531"/>
      <c r="P25" s="531"/>
      <c r="Q25" s="531"/>
      <c r="R25" s="531"/>
      <c r="S25" s="531"/>
      <c r="T25" s="531"/>
      <c r="U25" s="531"/>
    </row>
    <row r="26" spans="1:21" s="206" customFormat="1" ht="18.75" customHeight="1">
      <c r="A26" s="259"/>
      <c r="B26" s="260" t="s">
        <v>566</v>
      </c>
      <c r="C26" s="260"/>
      <c r="D26" s="260"/>
      <c r="E26" s="260"/>
      <c r="F26" s="260"/>
      <c r="G26" s="260"/>
      <c r="H26" s="260"/>
      <c r="I26" s="319"/>
      <c r="J26" s="260"/>
      <c r="K26" s="260"/>
      <c r="L26" s="260"/>
      <c r="M26" s="264"/>
      <c r="N26" s="205"/>
    </row>
    <row r="27" spans="1:21" s="189" customFormat="1" ht="37.5" customHeight="1">
      <c r="A27" s="207"/>
      <c r="B27" s="208"/>
      <c r="C27" s="208"/>
      <c r="D27" s="208"/>
      <c r="E27" s="208"/>
      <c r="F27" s="208"/>
      <c r="G27" s="208"/>
      <c r="H27" s="208"/>
      <c r="I27" s="209"/>
      <c r="J27" s="208"/>
      <c r="K27" s="208"/>
      <c r="L27" s="208"/>
      <c r="M27" s="205"/>
      <c r="N27" s="161"/>
    </row>
    <row r="28" spans="1:21" s="187" customFormat="1" ht="23.25" customHeight="1">
      <c r="A28" s="189"/>
      <c r="B28" s="189"/>
      <c r="C28" s="189"/>
      <c r="D28" s="189"/>
      <c r="E28" s="189"/>
      <c r="F28" s="189"/>
      <c r="G28" s="189"/>
      <c r="H28" s="189"/>
      <c r="I28" s="189"/>
      <c r="J28" s="189"/>
      <c r="K28" s="189"/>
      <c r="L28" s="189"/>
      <c r="M28" s="189"/>
      <c r="N28" s="186"/>
      <c r="O28" s="161"/>
      <c r="P28" s="161"/>
      <c r="Q28" s="161"/>
      <c r="R28" s="161"/>
      <c r="S28" s="161"/>
      <c r="T28" s="161"/>
      <c r="U28" s="161"/>
    </row>
    <row r="29" spans="1:21" s="187" customFormat="1" ht="15" customHeight="1">
      <c r="N29" s="186"/>
      <c r="O29" s="186"/>
      <c r="P29" s="186"/>
      <c r="Q29" s="186"/>
      <c r="R29" s="186"/>
      <c r="S29" s="186"/>
      <c r="T29" s="186"/>
      <c r="U29" s="186"/>
    </row>
    <row r="30" spans="1:21" s="187" customFormat="1" ht="15" customHeight="1">
      <c r="N30" s="186"/>
      <c r="O30" s="186"/>
      <c r="P30" s="186"/>
      <c r="Q30" s="186"/>
      <c r="R30" s="186"/>
      <c r="S30" s="186"/>
      <c r="T30" s="186"/>
      <c r="U30" s="186"/>
    </row>
    <row r="31" spans="1:21" s="187" customFormat="1" ht="15" customHeight="1">
      <c r="N31" s="186"/>
      <c r="O31" s="186"/>
      <c r="P31" s="186"/>
      <c r="Q31" s="186"/>
      <c r="R31" s="186"/>
      <c r="S31" s="186"/>
      <c r="T31" s="186"/>
      <c r="U31" s="186"/>
    </row>
    <row r="32" spans="1:21" s="187" customFormat="1" ht="39.75" customHeight="1">
      <c r="N32" s="161"/>
      <c r="O32" s="186"/>
      <c r="P32" s="186"/>
      <c r="Q32" s="186"/>
      <c r="R32" s="186"/>
      <c r="S32" s="186"/>
      <c r="T32" s="186"/>
      <c r="U32" s="186"/>
    </row>
    <row r="33" spans="1:21" ht="13.5">
      <c r="A33" s="187"/>
      <c r="B33" s="187"/>
      <c r="C33" s="187"/>
      <c r="D33" s="187"/>
      <c r="E33" s="187"/>
      <c r="F33" s="187"/>
      <c r="G33" s="187"/>
      <c r="H33" s="187"/>
      <c r="I33" s="187"/>
      <c r="J33" s="187"/>
      <c r="K33" s="187"/>
      <c r="L33" s="187"/>
      <c r="M33" s="187"/>
      <c r="N33" s="186"/>
      <c r="O33" s="186"/>
      <c r="P33" s="186"/>
      <c r="Q33" s="186"/>
      <c r="R33" s="186"/>
      <c r="S33" s="186"/>
      <c r="T33" s="186"/>
      <c r="U33" s="186"/>
    </row>
    <row r="34" spans="1:21">
      <c r="A34" s="186"/>
      <c r="B34" s="186"/>
      <c r="C34" s="186"/>
      <c r="D34" s="186"/>
      <c r="E34" s="186"/>
      <c r="F34" s="186"/>
      <c r="G34" s="186"/>
      <c r="H34" s="186"/>
      <c r="I34" s="186"/>
      <c r="J34" s="186"/>
      <c r="K34" s="186"/>
      <c r="L34" s="186"/>
      <c r="M34" s="186"/>
      <c r="N34" s="186"/>
      <c r="O34" s="186"/>
      <c r="P34" s="186"/>
      <c r="Q34" s="186"/>
      <c r="R34" s="186"/>
      <c r="S34" s="186"/>
      <c r="T34" s="186"/>
      <c r="U34" s="186"/>
    </row>
    <row r="35" spans="1:21">
      <c r="A35" s="186"/>
      <c r="B35" s="186"/>
      <c r="C35" s="186"/>
      <c r="D35" s="186"/>
      <c r="E35" s="186"/>
      <c r="F35" s="186"/>
      <c r="G35" s="186"/>
      <c r="H35" s="186"/>
      <c r="I35" s="186"/>
      <c r="J35" s="186"/>
      <c r="K35" s="186"/>
      <c r="L35" s="186"/>
      <c r="M35" s="186"/>
      <c r="N35" s="186"/>
      <c r="O35" s="186"/>
      <c r="P35" s="186"/>
      <c r="Q35" s="186"/>
      <c r="R35" s="186"/>
      <c r="S35" s="186"/>
      <c r="T35" s="186"/>
      <c r="U35" s="186"/>
    </row>
    <row r="36" spans="1:21">
      <c r="A36" s="186"/>
      <c r="B36" s="186"/>
      <c r="C36" s="186"/>
      <c r="D36" s="186"/>
      <c r="E36" s="186"/>
      <c r="F36" s="186"/>
      <c r="G36" s="186"/>
      <c r="H36" s="186"/>
      <c r="I36" s="186"/>
      <c r="J36" s="186"/>
      <c r="K36" s="186"/>
      <c r="L36" s="186"/>
      <c r="M36" s="186"/>
      <c r="N36" s="186"/>
      <c r="O36" s="186"/>
      <c r="P36" s="186"/>
      <c r="Q36" s="186"/>
      <c r="R36" s="186"/>
      <c r="S36" s="186"/>
      <c r="T36" s="186"/>
      <c r="U36" s="186"/>
    </row>
    <row r="37" spans="1:21">
      <c r="A37" s="186"/>
      <c r="B37" s="186"/>
      <c r="C37" s="186"/>
      <c r="D37" s="186"/>
      <c r="E37" s="186"/>
      <c r="F37" s="186"/>
      <c r="G37" s="186"/>
      <c r="H37" s="186"/>
      <c r="I37" s="186"/>
      <c r="J37" s="186"/>
      <c r="K37" s="186"/>
      <c r="L37" s="186"/>
      <c r="M37" s="186"/>
      <c r="N37" s="186"/>
      <c r="O37" s="186"/>
      <c r="P37" s="186"/>
      <c r="Q37" s="186"/>
      <c r="R37" s="186"/>
      <c r="S37" s="186"/>
      <c r="T37" s="186"/>
      <c r="U37" s="186"/>
    </row>
    <row r="38" spans="1:21">
      <c r="A38" s="186"/>
      <c r="B38" s="186"/>
      <c r="C38" s="186"/>
      <c r="D38" s="186"/>
      <c r="E38" s="186"/>
      <c r="F38" s="186"/>
      <c r="G38" s="186"/>
      <c r="H38" s="186"/>
      <c r="I38" s="186"/>
      <c r="J38" s="186"/>
      <c r="K38" s="186"/>
      <c r="L38" s="186"/>
      <c r="M38" s="186"/>
      <c r="N38" s="186"/>
      <c r="O38" s="186"/>
      <c r="P38" s="186"/>
      <c r="Q38" s="186"/>
      <c r="R38" s="186"/>
      <c r="S38" s="186"/>
      <c r="T38" s="186"/>
      <c r="U38" s="186"/>
    </row>
    <row r="39" spans="1:21">
      <c r="A39" s="186"/>
      <c r="B39" s="186"/>
      <c r="C39" s="186"/>
      <c r="D39" s="186"/>
      <c r="E39" s="186"/>
      <c r="F39" s="186"/>
      <c r="G39" s="186"/>
      <c r="H39" s="186"/>
      <c r="I39" s="186"/>
      <c r="J39" s="186"/>
      <c r="K39" s="186"/>
      <c r="L39" s="186"/>
      <c r="M39" s="186"/>
      <c r="N39" s="186"/>
      <c r="O39" s="186"/>
      <c r="P39" s="186"/>
      <c r="Q39" s="186"/>
      <c r="R39" s="186"/>
      <c r="S39" s="186"/>
      <c r="T39" s="186"/>
      <c r="U39" s="186"/>
    </row>
    <row r="40" spans="1:21">
      <c r="A40" s="186"/>
      <c r="B40" s="186"/>
      <c r="C40" s="186"/>
      <c r="D40" s="186"/>
      <c r="E40" s="186"/>
      <c r="F40" s="186"/>
      <c r="G40" s="186"/>
      <c r="H40" s="186"/>
      <c r="I40" s="186"/>
      <c r="J40" s="186"/>
      <c r="K40" s="186"/>
      <c r="L40" s="186"/>
      <c r="M40" s="186"/>
      <c r="N40" s="186"/>
      <c r="O40" s="186"/>
      <c r="P40" s="186"/>
      <c r="Q40" s="186"/>
      <c r="R40" s="186"/>
      <c r="S40" s="186"/>
      <c r="T40" s="186"/>
      <c r="U40" s="186"/>
    </row>
    <row r="41" spans="1:21">
      <c r="A41" s="186"/>
      <c r="B41" s="186"/>
      <c r="C41" s="186"/>
      <c r="D41" s="186"/>
      <c r="E41" s="186"/>
      <c r="F41" s="186"/>
      <c r="G41" s="186"/>
      <c r="H41" s="186"/>
      <c r="I41" s="186"/>
      <c r="J41" s="186"/>
      <c r="K41" s="186"/>
      <c r="L41" s="186"/>
      <c r="M41" s="186"/>
      <c r="N41" s="186"/>
      <c r="O41" s="186"/>
      <c r="P41" s="186"/>
      <c r="Q41" s="186"/>
      <c r="R41" s="186"/>
      <c r="S41" s="186"/>
      <c r="T41" s="186"/>
      <c r="U41" s="186"/>
    </row>
    <row r="42" spans="1:21">
      <c r="A42" s="186"/>
      <c r="B42" s="186"/>
      <c r="C42" s="186"/>
      <c r="D42" s="186"/>
      <c r="E42" s="186"/>
      <c r="F42" s="186"/>
      <c r="G42" s="186"/>
      <c r="H42" s="186"/>
      <c r="I42" s="186"/>
      <c r="J42" s="186"/>
      <c r="K42" s="186"/>
      <c r="L42" s="186"/>
      <c r="M42" s="186"/>
      <c r="N42" s="186"/>
      <c r="O42" s="186"/>
      <c r="P42" s="186"/>
      <c r="Q42" s="186"/>
      <c r="R42" s="186"/>
      <c r="S42" s="186"/>
      <c r="T42" s="186"/>
      <c r="U42" s="186"/>
    </row>
    <row r="43" spans="1:21">
      <c r="A43" s="186"/>
      <c r="B43" s="186"/>
      <c r="C43" s="186"/>
      <c r="D43" s="186"/>
      <c r="E43" s="186"/>
      <c r="F43" s="186"/>
      <c r="G43" s="186"/>
      <c r="H43" s="186"/>
      <c r="I43" s="186"/>
      <c r="J43" s="186"/>
      <c r="K43" s="186"/>
      <c r="L43" s="186"/>
      <c r="M43" s="186"/>
      <c r="N43" s="186"/>
      <c r="O43" s="186"/>
      <c r="P43" s="186"/>
      <c r="Q43" s="186"/>
      <c r="R43" s="186"/>
      <c r="S43" s="186"/>
      <c r="T43" s="186"/>
      <c r="U43" s="186"/>
    </row>
    <row r="44" spans="1:21">
      <c r="A44" s="186"/>
      <c r="B44" s="186"/>
      <c r="C44" s="186"/>
      <c r="D44" s="186"/>
      <c r="E44" s="186"/>
      <c r="F44" s="186"/>
      <c r="G44" s="186"/>
      <c r="H44" s="186"/>
      <c r="I44" s="186"/>
      <c r="J44" s="186"/>
      <c r="K44" s="186"/>
      <c r="L44" s="186"/>
      <c r="M44" s="186"/>
      <c r="N44" s="186"/>
      <c r="O44" s="186"/>
      <c r="P44" s="186"/>
      <c r="Q44" s="186"/>
      <c r="R44" s="186"/>
      <c r="S44" s="186"/>
      <c r="T44" s="186"/>
      <c r="U44" s="186"/>
    </row>
    <row r="45" spans="1:21">
      <c r="A45" s="186"/>
      <c r="B45" s="186"/>
      <c r="C45" s="186"/>
      <c r="D45" s="186"/>
      <c r="E45" s="186"/>
      <c r="F45" s="186"/>
      <c r="G45" s="186"/>
      <c r="H45" s="186"/>
      <c r="I45" s="186"/>
      <c r="J45" s="186"/>
      <c r="K45" s="186"/>
      <c r="L45" s="186"/>
      <c r="M45" s="186"/>
      <c r="N45" s="186"/>
      <c r="O45" s="186"/>
      <c r="P45" s="186"/>
      <c r="Q45" s="186"/>
      <c r="R45" s="186"/>
      <c r="S45" s="186"/>
      <c r="T45" s="186"/>
      <c r="U45" s="186"/>
    </row>
    <row r="46" spans="1:21">
      <c r="A46" s="186"/>
      <c r="B46" s="186"/>
      <c r="C46" s="186"/>
      <c r="D46" s="186"/>
      <c r="E46" s="186"/>
      <c r="F46" s="186"/>
      <c r="G46" s="186"/>
      <c r="H46" s="186"/>
      <c r="I46" s="186"/>
      <c r="J46" s="186"/>
      <c r="K46" s="186"/>
      <c r="L46" s="186"/>
      <c r="M46" s="186"/>
      <c r="N46" s="186"/>
      <c r="O46" s="186"/>
      <c r="P46" s="186"/>
      <c r="Q46" s="186"/>
      <c r="R46" s="186"/>
      <c r="S46" s="186"/>
      <c r="T46" s="186"/>
      <c r="U46" s="186"/>
    </row>
    <row r="47" spans="1:21">
      <c r="A47" s="186"/>
      <c r="B47" s="186"/>
      <c r="C47" s="186"/>
      <c r="D47" s="186"/>
      <c r="E47" s="186"/>
      <c r="F47" s="186"/>
      <c r="G47" s="186"/>
      <c r="H47" s="186"/>
      <c r="I47" s="186"/>
      <c r="J47" s="186"/>
      <c r="K47" s="186"/>
      <c r="L47" s="186"/>
      <c r="M47" s="186"/>
      <c r="N47" s="186"/>
      <c r="O47" s="186"/>
      <c r="P47" s="186"/>
      <c r="Q47" s="186"/>
      <c r="R47" s="186"/>
      <c r="S47" s="186"/>
      <c r="T47" s="186"/>
      <c r="U47" s="186"/>
    </row>
    <row r="48" spans="1:21">
      <c r="A48" s="186"/>
      <c r="B48" s="186"/>
      <c r="C48" s="186"/>
      <c r="D48" s="186"/>
      <c r="E48" s="186"/>
      <c r="F48" s="186"/>
      <c r="G48" s="186"/>
      <c r="H48" s="186"/>
      <c r="I48" s="186"/>
      <c r="J48" s="186"/>
      <c r="K48" s="186"/>
      <c r="L48" s="186"/>
      <c r="M48" s="186"/>
      <c r="N48" s="186"/>
      <c r="O48" s="186"/>
      <c r="P48" s="186"/>
      <c r="Q48" s="186"/>
      <c r="R48" s="186"/>
      <c r="S48" s="186"/>
      <c r="T48" s="186"/>
      <c r="U48" s="186"/>
    </row>
    <row r="49" spans="1:21">
      <c r="A49" s="186"/>
      <c r="B49" s="186"/>
      <c r="C49" s="186"/>
      <c r="D49" s="186"/>
      <c r="E49" s="186"/>
      <c r="F49" s="186"/>
      <c r="G49" s="186"/>
      <c r="H49" s="186"/>
      <c r="I49" s="186"/>
      <c r="J49" s="186"/>
      <c r="K49" s="186"/>
      <c r="L49" s="186"/>
      <c r="M49" s="186"/>
      <c r="N49" s="186"/>
      <c r="O49" s="186"/>
      <c r="P49" s="186"/>
      <c r="Q49" s="186"/>
      <c r="R49" s="186"/>
      <c r="S49" s="186"/>
      <c r="T49" s="186"/>
      <c r="U49" s="186"/>
    </row>
    <row r="50" spans="1:21">
      <c r="A50" s="186"/>
      <c r="B50" s="186"/>
      <c r="C50" s="186"/>
      <c r="D50" s="186"/>
      <c r="E50" s="186"/>
      <c r="F50" s="186"/>
      <c r="G50" s="186"/>
      <c r="H50" s="186"/>
      <c r="I50" s="186"/>
      <c r="J50" s="186"/>
      <c r="K50" s="186"/>
      <c r="L50" s="186"/>
      <c r="M50" s="186"/>
      <c r="N50" s="186"/>
      <c r="O50" s="186"/>
      <c r="P50" s="186"/>
      <c r="Q50" s="186"/>
      <c r="R50" s="186"/>
      <c r="S50" s="186"/>
      <c r="T50" s="186"/>
      <c r="U50" s="186"/>
    </row>
    <row r="51" spans="1:21">
      <c r="A51" s="186"/>
      <c r="B51" s="186"/>
      <c r="C51" s="186"/>
      <c r="D51" s="186"/>
      <c r="E51" s="186"/>
      <c r="F51" s="186"/>
      <c r="G51" s="186"/>
      <c r="H51" s="186"/>
      <c r="I51" s="186"/>
      <c r="J51" s="186"/>
      <c r="K51" s="186"/>
      <c r="L51" s="186"/>
      <c r="M51" s="186"/>
      <c r="N51" s="186"/>
      <c r="O51" s="186"/>
      <c r="P51" s="186"/>
      <c r="Q51" s="186"/>
      <c r="R51" s="186"/>
      <c r="S51" s="186"/>
      <c r="T51" s="186"/>
      <c r="U51" s="186"/>
    </row>
    <row r="52" spans="1:21">
      <c r="A52" s="186"/>
      <c r="B52" s="186"/>
      <c r="C52" s="186"/>
      <c r="D52" s="186"/>
      <c r="E52" s="186"/>
      <c r="F52" s="186"/>
      <c r="G52" s="186"/>
      <c r="H52" s="186"/>
      <c r="I52" s="186"/>
      <c r="J52" s="186"/>
      <c r="K52" s="186"/>
      <c r="L52" s="186"/>
      <c r="M52" s="186"/>
      <c r="N52" s="186"/>
      <c r="O52" s="186"/>
      <c r="P52" s="186"/>
      <c r="Q52" s="186"/>
      <c r="R52" s="186"/>
      <c r="S52" s="186"/>
      <c r="T52" s="186"/>
      <c r="U52" s="186"/>
    </row>
    <row r="53" spans="1:21">
      <c r="A53" s="186"/>
      <c r="B53" s="186"/>
      <c r="C53" s="186"/>
      <c r="D53" s="186"/>
      <c r="E53" s="186"/>
      <c r="F53" s="186"/>
      <c r="G53" s="186"/>
      <c r="H53" s="186"/>
      <c r="I53" s="186"/>
      <c r="J53" s="186"/>
      <c r="K53" s="186"/>
      <c r="L53" s="186"/>
      <c r="M53" s="186"/>
      <c r="N53" s="186"/>
      <c r="O53" s="186"/>
      <c r="P53" s="186"/>
      <c r="Q53" s="186"/>
      <c r="R53" s="186"/>
      <c r="S53" s="186"/>
      <c r="T53" s="186"/>
      <c r="U53" s="186"/>
    </row>
    <row r="54" spans="1:21">
      <c r="A54" s="186"/>
      <c r="B54" s="186"/>
      <c r="C54" s="186"/>
      <c r="D54" s="186"/>
      <c r="E54" s="186"/>
      <c r="F54" s="186"/>
      <c r="G54" s="186"/>
      <c r="H54" s="186"/>
      <c r="I54" s="186"/>
      <c r="J54" s="186"/>
      <c r="K54" s="186"/>
      <c r="L54" s="186"/>
      <c r="M54" s="186"/>
      <c r="N54" s="186"/>
      <c r="O54" s="186"/>
      <c r="P54" s="186"/>
      <c r="Q54" s="186"/>
      <c r="R54" s="186"/>
      <c r="S54" s="186"/>
      <c r="T54" s="186"/>
      <c r="U54" s="186"/>
    </row>
    <row r="55" spans="1:21">
      <c r="A55" s="186"/>
      <c r="B55" s="186"/>
      <c r="C55" s="186"/>
      <c r="D55" s="186"/>
      <c r="E55" s="186"/>
      <c r="F55" s="186"/>
      <c r="G55" s="186"/>
      <c r="H55" s="186"/>
      <c r="I55" s="186"/>
      <c r="J55" s="186"/>
      <c r="K55" s="186"/>
      <c r="L55" s="186"/>
      <c r="M55" s="186"/>
      <c r="N55" s="186"/>
      <c r="O55" s="186"/>
      <c r="P55" s="186"/>
      <c r="Q55" s="186"/>
      <c r="R55" s="186"/>
      <c r="S55" s="186"/>
      <c r="T55" s="186"/>
      <c r="U55" s="186"/>
    </row>
    <row r="56" spans="1:21">
      <c r="A56" s="186"/>
      <c r="B56" s="186"/>
      <c r="C56" s="186"/>
      <c r="D56" s="186"/>
      <c r="E56" s="186"/>
      <c r="F56" s="186"/>
      <c r="G56" s="186"/>
      <c r="H56" s="186"/>
      <c r="I56" s="186"/>
      <c r="J56" s="186"/>
      <c r="K56" s="186"/>
      <c r="L56" s="186"/>
      <c r="M56" s="186"/>
      <c r="N56" s="186"/>
      <c r="O56" s="186"/>
      <c r="P56" s="186"/>
      <c r="Q56" s="186"/>
      <c r="R56" s="186"/>
      <c r="S56" s="186"/>
      <c r="T56" s="186"/>
      <c r="U56" s="186"/>
    </row>
    <row r="57" spans="1:21">
      <c r="A57" s="186"/>
      <c r="B57" s="186"/>
      <c r="C57" s="186"/>
      <c r="D57" s="186"/>
      <c r="E57" s="186"/>
      <c r="F57" s="186"/>
      <c r="G57" s="186"/>
      <c r="H57" s="186"/>
      <c r="I57" s="186"/>
      <c r="J57" s="186"/>
      <c r="K57" s="186"/>
      <c r="L57" s="186"/>
      <c r="M57" s="186"/>
      <c r="N57" s="186"/>
      <c r="O57" s="186"/>
      <c r="P57" s="186"/>
      <c r="Q57" s="186"/>
      <c r="R57" s="186"/>
      <c r="S57" s="186"/>
      <c r="T57" s="186"/>
      <c r="U57" s="186"/>
    </row>
    <row r="58" spans="1:21">
      <c r="A58" s="186"/>
      <c r="B58" s="186"/>
      <c r="C58" s="186"/>
      <c r="D58" s="186"/>
      <c r="E58" s="186"/>
      <c r="F58" s="186"/>
      <c r="G58" s="186"/>
      <c r="H58" s="186"/>
      <c r="I58" s="186"/>
      <c r="J58" s="186"/>
      <c r="K58" s="186"/>
      <c r="L58" s="186"/>
      <c r="M58" s="186"/>
      <c r="N58" s="186"/>
      <c r="O58" s="186"/>
      <c r="P58" s="186"/>
      <c r="Q58" s="186"/>
      <c r="R58" s="186"/>
      <c r="S58" s="186"/>
      <c r="T58" s="186"/>
      <c r="U58" s="186"/>
    </row>
    <row r="59" spans="1:21">
      <c r="A59" s="186"/>
      <c r="B59" s="186"/>
      <c r="C59" s="186"/>
      <c r="D59" s="186"/>
      <c r="E59" s="186"/>
      <c r="F59" s="186"/>
      <c r="G59" s="186"/>
      <c r="H59" s="186"/>
      <c r="I59" s="186"/>
      <c r="J59" s="186"/>
      <c r="K59" s="186"/>
      <c r="L59" s="186"/>
      <c r="M59" s="186"/>
      <c r="N59" s="186"/>
      <c r="O59" s="186"/>
      <c r="P59" s="186"/>
      <c r="Q59" s="186"/>
      <c r="R59" s="186"/>
      <c r="S59" s="186"/>
      <c r="T59" s="186"/>
      <c r="U59" s="186"/>
    </row>
    <row r="60" spans="1:21">
      <c r="A60" s="186"/>
      <c r="B60" s="186"/>
      <c r="C60" s="186"/>
      <c r="D60" s="186"/>
      <c r="E60" s="186"/>
      <c r="F60" s="186"/>
      <c r="G60" s="186"/>
      <c r="H60" s="186"/>
      <c r="I60" s="186"/>
      <c r="J60" s="186"/>
      <c r="K60" s="186"/>
      <c r="L60" s="186"/>
      <c r="M60" s="186"/>
      <c r="N60" s="186"/>
      <c r="O60" s="186"/>
      <c r="P60" s="186"/>
      <c r="Q60" s="186"/>
      <c r="R60" s="186"/>
      <c r="S60" s="186"/>
      <c r="T60" s="186"/>
      <c r="U60" s="186"/>
    </row>
    <row r="61" spans="1:21">
      <c r="A61" s="186"/>
      <c r="B61" s="186"/>
      <c r="C61" s="186"/>
      <c r="D61" s="186"/>
      <c r="E61" s="186"/>
      <c r="F61" s="186"/>
      <c r="G61" s="186"/>
      <c r="H61" s="186"/>
      <c r="I61" s="186"/>
      <c r="J61" s="186"/>
      <c r="K61" s="186"/>
      <c r="L61" s="186"/>
      <c r="M61" s="186"/>
      <c r="N61" s="186"/>
      <c r="O61" s="186"/>
      <c r="P61" s="186"/>
      <c r="Q61" s="186"/>
      <c r="R61" s="186"/>
      <c r="S61" s="186"/>
      <c r="T61" s="186"/>
      <c r="U61" s="186"/>
    </row>
    <row r="62" spans="1:21">
      <c r="A62" s="186"/>
      <c r="B62" s="186"/>
      <c r="C62" s="186"/>
      <c r="D62" s="186"/>
      <c r="E62" s="186"/>
      <c r="F62" s="186"/>
      <c r="G62" s="186"/>
      <c r="H62" s="186"/>
      <c r="I62" s="186"/>
      <c r="J62" s="186"/>
      <c r="K62" s="186"/>
      <c r="L62" s="186"/>
      <c r="M62" s="186"/>
      <c r="N62" s="186"/>
      <c r="O62" s="186"/>
      <c r="P62" s="186"/>
      <c r="Q62" s="186"/>
      <c r="R62" s="186"/>
      <c r="S62" s="186"/>
      <c r="T62" s="186"/>
      <c r="U62" s="186"/>
    </row>
    <row r="63" spans="1:21">
      <c r="A63" s="186"/>
      <c r="B63" s="186"/>
      <c r="C63" s="186"/>
      <c r="D63" s="186"/>
      <c r="E63" s="186"/>
      <c r="F63" s="186"/>
      <c r="G63" s="186"/>
      <c r="H63" s="186"/>
      <c r="I63" s="186"/>
      <c r="J63" s="186"/>
      <c r="K63" s="186"/>
      <c r="L63" s="186"/>
      <c r="M63" s="186"/>
      <c r="N63" s="186"/>
      <c r="O63" s="186"/>
      <c r="P63" s="186"/>
      <c r="Q63" s="186"/>
      <c r="R63" s="186"/>
      <c r="S63" s="186"/>
      <c r="T63" s="186"/>
      <c r="U63" s="186"/>
    </row>
    <row r="64" spans="1:21">
      <c r="A64" s="186"/>
      <c r="B64" s="186"/>
      <c r="C64" s="186"/>
      <c r="D64" s="186"/>
      <c r="E64" s="186"/>
      <c r="F64" s="186"/>
      <c r="G64" s="186"/>
      <c r="H64" s="186"/>
      <c r="I64" s="186"/>
      <c r="J64" s="186"/>
      <c r="K64" s="186"/>
      <c r="L64" s="186"/>
      <c r="M64" s="186"/>
      <c r="N64" s="186"/>
      <c r="O64" s="186"/>
      <c r="P64" s="186"/>
      <c r="Q64" s="186"/>
      <c r="R64" s="186"/>
      <c r="S64" s="186"/>
      <c r="T64" s="186"/>
      <c r="U64" s="186"/>
    </row>
    <row r="65" spans="1:21">
      <c r="A65" s="186"/>
      <c r="B65" s="186"/>
      <c r="C65" s="186"/>
      <c r="D65" s="186"/>
      <c r="E65" s="186"/>
      <c r="F65" s="186"/>
      <c r="G65" s="186"/>
      <c r="H65" s="186"/>
      <c r="I65" s="186"/>
      <c r="J65" s="186"/>
      <c r="K65" s="186"/>
      <c r="L65" s="186"/>
      <c r="M65" s="186"/>
      <c r="N65" s="186"/>
      <c r="O65" s="186"/>
      <c r="P65" s="186"/>
      <c r="Q65" s="186"/>
      <c r="R65" s="186"/>
      <c r="S65" s="186"/>
      <c r="T65" s="186"/>
      <c r="U65" s="186"/>
    </row>
    <row r="66" spans="1:21">
      <c r="A66" s="186"/>
      <c r="B66" s="186"/>
      <c r="C66" s="186"/>
      <c r="D66" s="186"/>
      <c r="E66" s="186"/>
      <c r="F66" s="186"/>
      <c r="G66" s="186"/>
      <c r="H66" s="186"/>
      <c r="I66" s="186"/>
      <c r="J66" s="186"/>
      <c r="K66" s="186"/>
      <c r="L66" s="186"/>
      <c r="M66" s="186"/>
      <c r="N66" s="186"/>
      <c r="O66" s="186"/>
      <c r="P66" s="186"/>
      <c r="Q66" s="186"/>
      <c r="R66" s="186"/>
      <c r="S66" s="186"/>
      <c r="T66" s="186"/>
      <c r="U66" s="186"/>
    </row>
    <row r="67" spans="1:21">
      <c r="A67" s="186"/>
      <c r="B67" s="186"/>
      <c r="C67" s="186"/>
      <c r="D67" s="186"/>
      <c r="E67" s="186"/>
      <c r="F67" s="186"/>
      <c r="G67" s="186"/>
      <c r="H67" s="186"/>
      <c r="I67" s="186"/>
      <c r="J67" s="186"/>
      <c r="K67" s="186"/>
      <c r="L67" s="186"/>
      <c r="M67" s="186"/>
      <c r="N67" s="186"/>
      <c r="O67" s="186"/>
      <c r="P67" s="186"/>
      <c r="Q67" s="186"/>
      <c r="R67" s="186"/>
      <c r="S67" s="186"/>
      <c r="T67" s="186"/>
      <c r="U67" s="186"/>
    </row>
    <row r="68" spans="1:21">
      <c r="A68" s="186"/>
      <c r="B68" s="186"/>
      <c r="C68" s="186"/>
      <c r="D68" s="186"/>
      <c r="E68" s="186"/>
      <c r="F68" s="186"/>
      <c r="G68" s="186"/>
      <c r="H68" s="186"/>
      <c r="I68" s="186"/>
      <c r="J68" s="186"/>
      <c r="K68" s="186"/>
      <c r="L68" s="186"/>
      <c r="M68" s="186"/>
      <c r="N68" s="186"/>
      <c r="O68" s="186"/>
      <c r="P68" s="186"/>
      <c r="Q68" s="186"/>
      <c r="R68" s="186"/>
      <c r="S68" s="186"/>
      <c r="T68" s="186"/>
      <c r="U68" s="186"/>
    </row>
    <row r="69" spans="1:21">
      <c r="A69" s="186"/>
      <c r="B69" s="186"/>
      <c r="C69" s="186"/>
      <c r="D69" s="186"/>
      <c r="E69" s="186"/>
      <c r="F69" s="186"/>
      <c r="G69" s="186"/>
      <c r="H69" s="186"/>
      <c r="I69" s="186"/>
      <c r="J69" s="186"/>
      <c r="K69" s="186"/>
      <c r="L69" s="186"/>
      <c r="M69" s="186"/>
      <c r="N69" s="186"/>
      <c r="O69" s="186"/>
      <c r="P69" s="186"/>
      <c r="Q69" s="186"/>
      <c r="R69" s="186"/>
      <c r="S69" s="186"/>
      <c r="T69" s="186"/>
      <c r="U69" s="186"/>
    </row>
    <row r="70" spans="1:21">
      <c r="A70" s="186"/>
      <c r="B70" s="186"/>
      <c r="C70" s="186"/>
      <c r="D70" s="186"/>
      <c r="E70" s="186"/>
      <c r="F70" s="186"/>
      <c r="G70" s="186"/>
      <c r="H70" s="186"/>
      <c r="I70" s="186"/>
      <c r="J70" s="186"/>
      <c r="K70" s="186"/>
      <c r="L70" s="186"/>
      <c r="M70" s="186"/>
      <c r="N70" s="186"/>
      <c r="O70" s="186"/>
      <c r="P70" s="186"/>
      <c r="Q70" s="186"/>
      <c r="R70" s="186"/>
      <c r="S70" s="186"/>
      <c r="T70" s="186"/>
      <c r="U70" s="186"/>
    </row>
    <row r="71" spans="1:21">
      <c r="A71" s="186"/>
      <c r="B71" s="186"/>
      <c r="C71" s="186"/>
      <c r="D71" s="186"/>
      <c r="E71" s="186"/>
      <c r="F71" s="186"/>
      <c r="G71" s="186"/>
      <c r="H71" s="186"/>
      <c r="I71" s="186"/>
      <c r="J71" s="186"/>
      <c r="K71" s="186"/>
      <c r="L71" s="186"/>
      <c r="M71" s="186"/>
      <c r="N71" s="186"/>
      <c r="O71" s="186"/>
      <c r="P71" s="186"/>
      <c r="Q71" s="186"/>
      <c r="R71" s="186"/>
      <c r="S71" s="186"/>
      <c r="T71" s="186"/>
      <c r="U71" s="186"/>
    </row>
    <row r="72" spans="1:21">
      <c r="A72" s="186"/>
      <c r="B72" s="186"/>
      <c r="C72" s="186"/>
      <c r="D72" s="186"/>
      <c r="E72" s="186"/>
      <c r="F72" s="186"/>
      <c r="G72" s="186"/>
      <c r="H72" s="186"/>
      <c r="I72" s="186"/>
      <c r="J72" s="186"/>
      <c r="K72" s="186"/>
      <c r="L72" s="186"/>
      <c r="M72" s="186"/>
      <c r="N72" s="186"/>
      <c r="O72" s="186"/>
      <c r="P72" s="186"/>
      <c r="Q72" s="186"/>
      <c r="R72" s="186"/>
      <c r="S72" s="186"/>
      <c r="T72" s="186"/>
      <c r="U72" s="186"/>
    </row>
    <row r="73" spans="1:21">
      <c r="A73" s="186"/>
      <c r="B73" s="186"/>
      <c r="C73" s="186"/>
      <c r="D73" s="186"/>
      <c r="E73" s="186"/>
      <c r="F73" s="186"/>
      <c r="G73" s="186"/>
      <c r="H73" s="186"/>
      <c r="I73" s="186"/>
      <c r="J73" s="186"/>
      <c r="K73" s="186"/>
      <c r="L73" s="186"/>
      <c r="M73" s="186"/>
      <c r="N73" s="186"/>
      <c r="O73" s="186"/>
      <c r="P73" s="186"/>
      <c r="Q73" s="186"/>
      <c r="R73" s="186"/>
      <c r="S73" s="186"/>
      <c r="T73" s="186"/>
      <c r="U73" s="186"/>
    </row>
    <row r="74" spans="1:21">
      <c r="A74" s="186"/>
      <c r="B74" s="186"/>
      <c r="C74" s="186"/>
      <c r="D74" s="186"/>
      <c r="E74" s="186"/>
      <c r="F74" s="186"/>
      <c r="G74" s="186"/>
      <c r="H74" s="186"/>
      <c r="I74" s="186"/>
      <c r="J74" s="186"/>
      <c r="K74" s="186"/>
      <c r="L74" s="186"/>
      <c r="M74" s="186"/>
      <c r="N74" s="186"/>
      <c r="O74" s="186"/>
      <c r="P74" s="186"/>
      <c r="Q74" s="186"/>
      <c r="R74" s="186"/>
      <c r="S74" s="186"/>
      <c r="T74" s="186"/>
      <c r="U74" s="186"/>
    </row>
    <row r="75" spans="1:21">
      <c r="A75" s="186"/>
      <c r="B75" s="186"/>
      <c r="C75" s="186"/>
      <c r="D75" s="186"/>
      <c r="E75" s="186"/>
      <c r="F75" s="186"/>
      <c r="G75" s="186"/>
      <c r="H75" s="186"/>
      <c r="I75" s="186"/>
      <c r="J75" s="186"/>
      <c r="K75" s="186"/>
      <c r="L75" s="186"/>
      <c r="M75" s="186"/>
      <c r="N75" s="186"/>
      <c r="O75" s="186"/>
      <c r="P75" s="186"/>
      <c r="Q75" s="186"/>
      <c r="R75" s="186"/>
      <c r="S75" s="186"/>
      <c r="T75" s="186"/>
      <c r="U75" s="186"/>
    </row>
    <row r="76" spans="1:21">
      <c r="A76" s="186"/>
      <c r="B76" s="186"/>
      <c r="C76" s="186"/>
      <c r="D76" s="186"/>
      <c r="E76" s="186"/>
      <c r="F76" s="186"/>
      <c r="G76" s="186"/>
      <c r="H76" s="186"/>
      <c r="I76" s="186"/>
      <c r="J76" s="186"/>
      <c r="K76" s="186"/>
      <c r="L76" s="186"/>
      <c r="M76" s="186"/>
      <c r="N76" s="186"/>
      <c r="O76" s="186"/>
      <c r="P76" s="186"/>
      <c r="Q76" s="186"/>
      <c r="R76" s="186"/>
      <c r="S76" s="186"/>
      <c r="T76" s="186"/>
      <c r="U76" s="186"/>
    </row>
    <row r="77" spans="1:21">
      <c r="A77" s="186"/>
      <c r="B77" s="186"/>
      <c r="C77" s="186"/>
      <c r="D77" s="186"/>
      <c r="E77" s="186"/>
      <c r="F77" s="186"/>
      <c r="G77" s="186"/>
      <c r="H77" s="186"/>
      <c r="I77" s="186"/>
      <c r="J77" s="186"/>
      <c r="K77" s="186"/>
      <c r="L77" s="186"/>
      <c r="M77" s="186"/>
      <c r="N77" s="186"/>
      <c r="O77" s="186"/>
      <c r="P77" s="186"/>
      <c r="Q77" s="186"/>
      <c r="R77" s="186"/>
      <c r="S77" s="186"/>
      <c r="T77" s="186"/>
      <c r="U77" s="186"/>
    </row>
    <row r="78" spans="1:21">
      <c r="A78" s="186"/>
      <c r="B78" s="186"/>
      <c r="C78" s="186"/>
      <c r="D78" s="186"/>
      <c r="E78" s="186"/>
      <c r="F78" s="186"/>
      <c r="G78" s="186"/>
      <c r="H78" s="186"/>
      <c r="I78" s="186"/>
      <c r="J78" s="186"/>
      <c r="K78" s="186"/>
      <c r="L78" s="186"/>
      <c r="M78" s="186"/>
      <c r="N78" s="186"/>
      <c r="O78" s="186"/>
      <c r="P78" s="186"/>
      <c r="Q78" s="186"/>
      <c r="R78" s="186"/>
      <c r="S78" s="186"/>
      <c r="T78" s="186"/>
      <c r="U78" s="186"/>
    </row>
    <row r="79" spans="1:21">
      <c r="A79" s="186"/>
      <c r="B79" s="186"/>
      <c r="C79" s="186"/>
      <c r="D79" s="186"/>
      <c r="E79" s="186"/>
      <c r="F79" s="186"/>
      <c r="G79" s="186"/>
      <c r="H79" s="186"/>
      <c r="I79" s="186"/>
      <c r="J79" s="186"/>
      <c r="K79" s="186"/>
      <c r="L79" s="186"/>
      <c r="M79" s="186"/>
      <c r="N79" s="186"/>
      <c r="O79" s="186"/>
      <c r="P79" s="186"/>
      <c r="Q79" s="186"/>
      <c r="R79" s="186"/>
      <c r="S79" s="186"/>
      <c r="T79" s="186"/>
      <c r="U79" s="186"/>
    </row>
    <row r="80" spans="1:21">
      <c r="A80" s="186"/>
      <c r="B80" s="186"/>
      <c r="C80" s="186"/>
      <c r="D80" s="186"/>
      <c r="E80" s="186"/>
      <c r="F80" s="186"/>
      <c r="G80" s="186"/>
      <c r="H80" s="186"/>
      <c r="I80" s="186"/>
      <c r="J80" s="186"/>
      <c r="K80" s="186"/>
      <c r="L80" s="186"/>
      <c r="M80" s="186"/>
      <c r="O80" s="186"/>
      <c r="P80" s="186"/>
      <c r="Q80" s="186"/>
      <c r="R80" s="186"/>
      <c r="S80" s="186"/>
      <c r="T80" s="186"/>
      <c r="U80" s="186"/>
    </row>
  </sheetData>
  <sheetProtection algorithmName="SHA-512" hashValue="Z5PvYyEiVXRIAi/QgOZIRlCGbgzN2FE3hX2k1LjpeadISmR+gBn228metW7s5JYOkoYlabZJ2naGB+pC7A7L3A==" saltValue="fnqmWxWw8HCYpkmNEBzdpg==" spinCount="100000" sheet="1"/>
  <protectedRanges>
    <protectedRange sqref="C6:D7 I7:K7 F7:G7 S20:S23 E6:K6 L6:L7" name="Range1"/>
    <protectedRange sqref="T21:U21 F24:K24" name="Range5"/>
  </protectedRanges>
  <mergeCells count="39">
    <mergeCell ref="B19:H19"/>
    <mergeCell ref="J19:J20"/>
    <mergeCell ref="K19:L20"/>
    <mergeCell ref="K17:L17"/>
    <mergeCell ref="O24:U25"/>
    <mergeCell ref="K25:L25"/>
    <mergeCell ref="M19:M20"/>
    <mergeCell ref="C20:H20"/>
    <mergeCell ref="K21:L21"/>
    <mergeCell ref="B23:E23"/>
    <mergeCell ref="B24:L24"/>
    <mergeCell ref="O7:U7"/>
    <mergeCell ref="I8:J8"/>
    <mergeCell ref="K8:L8"/>
    <mergeCell ref="O8:Q8"/>
    <mergeCell ref="K18:L18"/>
    <mergeCell ref="S9:U9"/>
    <mergeCell ref="O14:U15"/>
    <mergeCell ref="B15:L15"/>
    <mergeCell ref="B16:D16"/>
    <mergeCell ref="K9:L9"/>
    <mergeCell ref="O11:R11"/>
    <mergeCell ref="I12:J12"/>
    <mergeCell ref="K12:L12"/>
    <mergeCell ref="O12:R12"/>
    <mergeCell ref="K13:L13"/>
    <mergeCell ref="O13:R13"/>
    <mergeCell ref="B4:M4"/>
    <mergeCell ref="B6:E6"/>
    <mergeCell ref="B7:B8"/>
    <mergeCell ref="C7:C8"/>
    <mergeCell ref="F7:F8"/>
    <mergeCell ref="I7:J7"/>
    <mergeCell ref="K7:L7"/>
    <mergeCell ref="I10:J10"/>
    <mergeCell ref="K10:L10"/>
    <mergeCell ref="I9:J9"/>
    <mergeCell ref="I11:J11"/>
    <mergeCell ref="K11:L11"/>
  </mergeCells>
  <printOptions horizontalCentered="1"/>
  <pageMargins left="0.74803149606299213" right="0.74803149606299213" top="0.98425196850393704" bottom="0.98425196850393704" header="0.51181102362204722" footer="0.51181102362204722"/>
  <pageSetup paperSize="9" scale="87" orientation="portrait" r:id="rId1"/>
  <headerFooter scaleWithDoc="0" alignWithMargins="0">
    <oddHeader>&amp;L&amp;"-,Regular"&amp;8&amp;F&amp;R&amp;"-,Regular"&amp;8&amp;A
___________________________________________________________________________________________________</oddHeader>
    <oddFooter>&amp;L&amp;"-,Regular"&amp;8___________________________________________________________________________________
NZ Transport Agency’s Economic evaluation manual 
Effective from Jul 2013</oddFooter>
  </headerFooter>
  <colBreaks count="1" manualBreakCount="1">
    <brk id="13" max="1048575"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403399-69C0-4E77-A56B-4C71605FA059}">
  <sheetPr>
    <pageSetUpPr fitToPage="1"/>
  </sheetPr>
  <dimension ref="A1:Z83"/>
  <sheetViews>
    <sheetView zoomScale="110" zoomScaleNormal="110" workbookViewId="0"/>
  </sheetViews>
  <sheetFormatPr defaultRowHeight="12.75"/>
  <cols>
    <col min="1" max="1" width="3.5" style="188" customWidth="1"/>
    <col min="2" max="4" width="9.625" style="188" customWidth="1"/>
    <col min="5" max="5" width="34.125" style="188" customWidth="1"/>
    <col min="6" max="6" width="27.625" style="188" customWidth="1"/>
    <col min="7" max="7" width="9.625" style="188" customWidth="1"/>
    <col min="8" max="8" width="5.5" style="188" customWidth="1"/>
    <col min="9" max="9" width="4.5" style="188" customWidth="1"/>
    <col min="10" max="10" width="10.25" style="188" customWidth="1"/>
    <col min="11" max="11" width="3.25" style="188" customWidth="1"/>
    <col min="12" max="15" width="9" style="188"/>
    <col min="16" max="16" width="0" style="188" hidden="1" customWidth="1"/>
    <col min="17" max="17" width="16.25" style="188" hidden="1" customWidth="1"/>
    <col min="18" max="21" width="0" style="188" hidden="1" customWidth="1"/>
    <col min="22" max="256" width="9" style="188"/>
    <col min="257" max="257" width="3.5" style="188" customWidth="1"/>
    <col min="258" max="263" width="9.625" style="188" customWidth="1"/>
    <col min="264" max="264" width="5.5" style="188" customWidth="1"/>
    <col min="265" max="265" width="4.5" style="188" customWidth="1"/>
    <col min="266" max="266" width="10.25" style="188" customWidth="1"/>
    <col min="267" max="267" width="3.25" style="188" customWidth="1"/>
    <col min="268" max="512" width="9" style="188"/>
    <col min="513" max="513" width="3.5" style="188" customWidth="1"/>
    <col min="514" max="519" width="9.625" style="188" customWidth="1"/>
    <col min="520" max="520" width="5.5" style="188" customWidth="1"/>
    <col min="521" max="521" width="4.5" style="188" customWidth="1"/>
    <col min="522" max="522" width="10.25" style="188" customWidth="1"/>
    <col min="523" max="523" width="3.25" style="188" customWidth="1"/>
    <col min="524" max="768" width="9" style="188"/>
    <col min="769" max="769" width="3.5" style="188" customWidth="1"/>
    <col min="770" max="775" width="9.625" style="188" customWidth="1"/>
    <col min="776" max="776" width="5.5" style="188" customWidth="1"/>
    <col min="777" max="777" width="4.5" style="188" customWidth="1"/>
    <col min="778" max="778" width="10.25" style="188" customWidth="1"/>
    <col min="779" max="779" width="3.25" style="188" customWidth="1"/>
    <col min="780" max="1024" width="9" style="188"/>
    <col min="1025" max="1025" width="3.5" style="188" customWidth="1"/>
    <col min="1026" max="1031" width="9.625" style="188" customWidth="1"/>
    <col min="1032" max="1032" width="5.5" style="188" customWidth="1"/>
    <col min="1033" max="1033" width="4.5" style="188" customWidth="1"/>
    <col min="1034" max="1034" width="10.25" style="188" customWidth="1"/>
    <col min="1035" max="1035" width="3.25" style="188" customWidth="1"/>
    <col min="1036" max="1280" width="9" style="188"/>
    <col min="1281" max="1281" width="3.5" style="188" customWidth="1"/>
    <col min="1282" max="1287" width="9.625" style="188" customWidth="1"/>
    <col min="1288" max="1288" width="5.5" style="188" customWidth="1"/>
    <col min="1289" max="1289" width="4.5" style="188" customWidth="1"/>
    <col min="1290" max="1290" width="10.25" style="188" customWidth="1"/>
    <col min="1291" max="1291" width="3.25" style="188" customWidth="1"/>
    <col min="1292" max="1536" width="9" style="188"/>
    <col min="1537" max="1537" width="3.5" style="188" customWidth="1"/>
    <col min="1538" max="1543" width="9.625" style="188" customWidth="1"/>
    <col min="1544" max="1544" width="5.5" style="188" customWidth="1"/>
    <col min="1545" max="1545" width="4.5" style="188" customWidth="1"/>
    <col min="1546" max="1546" width="10.25" style="188" customWidth="1"/>
    <col min="1547" max="1547" width="3.25" style="188" customWidth="1"/>
    <col min="1548" max="1792" width="9" style="188"/>
    <col min="1793" max="1793" width="3.5" style="188" customWidth="1"/>
    <col min="1794" max="1799" width="9.625" style="188" customWidth="1"/>
    <col min="1800" max="1800" width="5.5" style="188" customWidth="1"/>
    <col min="1801" max="1801" width="4.5" style="188" customWidth="1"/>
    <col min="1802" max="1802" width="10.25" style="188" customWidth="1"/>
    <col min="1803" max="1803" width="3.25" style="188" customWidth="1"/>
    <col min="1804" max="2048" width="9" style="188"/>
    <col min="2049" max="2049" width="3.5" style="188" customWidth="1"/>
    <col min="2050" max="2055" width="9.625" style="188" customWidth="1"/>
    <col min="2056" max="2056" width="5.5" style="188" customWidth="1"/>
    <col min="2057" max="2057" width="4.5" style="188" customWidth="1"/>
    <col min="2058" max="2058" width="10.25" style="188" customWidth="1"/>
    <col min="2059" max="2059" width="3.25" style="188" customWidth="1"/>
    <col min="2060" max="2304" width="9" style="188"/>
    <col min="2305" max="2305" width="3.5" style="188" customWidth="1"/>
    <col min="2306" max="2311" width="9.625" style="188" customWidth="1"/>
    <col min="2312" max="2312" width="5.5" style="188" customWidth="1"/>
    <col min="2313" max="2313" width="4.5" style="188" customWidth="1"/>
    <col min="2314" max="2314" width="10.25" style="188" customWidth="1"/>
    <col min="2315" max="2315" width="3.25" style="188" customWidth="1"/>
    <col min="2316" max="2560" width="9" style="188"/>
    <col min="2561" max="2561" width="3.5" style="188" customWidth="1"/>
    <col min="2562" max="2567" width="9.625" style="188" customWidth="1"/>
    <col min="2568" max="2568" width="5.5" style="188" customWidth="1"/>
    <col min="2569" max="2569" width="4.5" style="188" customWidth="1"/>
    <col min="2570" max="2570" width="10.25" style="188" customWidth="1"/>
    <col min="2571" max="2571" width="3.25" style="188" customWidth="1"/>
    <col min="2572" max="2816" width="9" style="188"/>
    <col min="2817" max="2817" width="3.5" style="188" customWidth="1"/>
    <col min="2818" max="2823" width="9.625" style="188" customWidth="1"/>
    <col min="2824" max="2824" width="5.5" style="188" customWidth="1"/>
    <col min="2825" max="2825" width="4.5" style="188" customWidth="1"/>
    <col min="2826" max="2826" width="10.25" style="188" customWidth="1"/>
    <col min="2827" max="2827" width="3.25" style="188" customWidth="1"/>
    <col min="2828" max="3072" width="9" style="188"/>
    <col min="3073" max="3073" width="3.5" style="188" customWidth="1"/>
    <col min="3074" max="3079" width="9.625" style="188" customWidth="1"/>
    <col min="3080" max="3080" width="5.5" style="188" customWidth="1"/>
    <col min="3081" max="3081" width="4.5" style="188" customWidth="1"/>
    <col min="3082" max="3082" width="10.25" style="188" customWidth="1"/>
    <col min="3083" max="3083" width="3.25" style="188" customWidth="1"/>
    <col min="3084" max="3328" width="9" style="188"/>
    <col min="3329" max="3329" width="3.5" style="188" customWidth="1"/>
    <col min="3330" max="3335" width="9.625" style="188" customWidth="1"/>
    <col min="3336" max="3336" width="5.5" style="188" customWidth="1"/>
    <col min="3337" max="3337" width="4.5" style="188" customWidth="1"/>
    <col min="3338" max="3338" width="10.25" style="188" customWidth="1"/>
    <col min="3339" max="3339" width="3.25" style="188" customWidth="1"/>
    <col min="3340" max="3584" width="9" style="188"/>
    <col min="3585" max="3585" width="3.5" style="188" customWidth="1"/>
    <col min="3586" max="3591" width="9.625" style="188" customWidth="1"/>
    <col min="3592" max="3592" width="5.5" style="188" customWidth="1"/>
    <col min="3593" max="3593" width="4.5" style="188" customWidth="1"/>
    <col min="3594" max="3594" width="10.25" style="188" customWidth="1"/>
    <col min="3595" max="3595" width="3.25" style="188" customWidth="1"/>
    <col min="3596" max="3840" width="9" style="188"/>
    <col min="3841" max="3841" width="3.5" style="188" customWidth="1"/>
    <col min="3842" max="3847" width="9.625" style="188" customWidth="1"/>
    <col min="3848" max="3848" width="5.5" style="188" customWidth="1"/>
    <col min="3849" max="3849" width="4.5" style="188" customWidth="1"/>
    <col min="3850" max="3850" width="10.25" style="188" customWidth="1"/>
    <col min="3851" max="3851" width="3.25" style="188" customWidth="1"/>
    <col min="3852" max="4096" width="9" style="188"/>
    <col min="4097" max="4097" width="3.5" style="188" customWidth="1"/>
    <col min="4098" max="4103" width="9.625" style="188" customWidth="1"/>
    <col min="4104" max="4104" width="5.5" style="188" customWidth="1"/>
    <col min="4105" max="4105" width="4.5" style="188" customWidth="1"/>
    <col min="4106" max="4106" width="10.25" style="188" customWidth="1"/>
    <col min="4107" max="4107" width="3.25" style="188" customWidth="1"/>
    <col min="4108" max="4352" width="9" style="188"/>
    <col min="4353" max="4353" width="3.5" style="188" customWidth="1"/>
    <col min="4354" max="4359" width="9.625" style="188" customWidth="1"/>
    <col min="4360" max="4360" width="5.5" style="188" customWidth="1"/>
    <col min="4361" max="4361" width="4.5" style="188" customWidth="1"/>
    <col min="4362" max="4362" width="10.25" style="188" customWidth="1"/>
    <col min="4363" max="4363" width="3.25" style="188" customWidth="1"/>
    <col min="4364" max="4608" width="9" style="188"/>
    <col min="4609" max="4609" width="3.5" style="188" customWidth="1"/>
    <col min="4610" max="4615" width="9.625" style="188" customWidth="1"/>
    <col min="4616" max="4616" width="5.5" style="188" customWidth="1"/>
    <col min="4617" max="4617" width="4.5" style="188" customWidth="1"/>
    <col min="4618" max="4618" width="10.25" style="188" customWidth="1"/>
    <col min="4619" max="4619" width="3.25" style="188" customWidth="1"/>
    <col min="4620" max="4864" width="9" style="188"/>
    <col min="4865" max="4865" width="3.5" style="188" customWidth="1"/>
    <col min="4866" max="4871" width="9.625" style="188" customWidth="1"/>
    <col min="4872" max="4872" width="5.5" style="188" customWidth="1"/>
    <col min="4873" max="4873" width="4.5" style="188" customWidth="1"/>
    <col min="4874" max="4874" width="10.25" style="188" customWidth="1"/>
    <col min="4875" max="4875" width="3.25" style="188" customWidth="1"/>
    <col min="4876" max="5120" width="9" style="188"/>
    <col min="5121" max="5121" width="3.5" style="188" customWidth="1"/>
    <col min="5122" max="5127" width="9.625" style="188" customWidth="1"/>
    <col min="5128" max="5128" width="5.5" style="188" customWidth="1"/>
    <col min="5129" max="5129" width="4.5" style="188" customWidth="1"/>
    <col min="5130" max="5130" width="10.25" style="188" customWidth="1"/>
    <col min="5131" max="5131" width="3.25" style="188" customWidth="1"/>
    <col min="5132" max="5376" width="9" style="188"/>
    <col min="5377" max="5377" width="3.5" style="188" customWidth="1"/>
    <col min="5378" max="5383" width="9.625" style="188" customWidth="1"/>
    <col min="5384" max="5384" width="5.5" style="188" customWidth="1"/>
    <col min="5385" max="5385" width="4.5" style="188" customWidth="1"/>
    <col min="5386" max="5386" width="10.25" style="188" customWidth="1"/>
    <col min="5387" max="5387" width="3.25" style="188" customWidth="1"/>
    <col min="5388" max="5632" width="9" style="188"/>
    <col min="5633" max="5633" width="3.5" style="188" customWidth="1"/>
    <col min="5634" max="5639" width="9.625" style="188" customWidth="1"/>
    <col min="5640" max="5640" width="5.5" style="188" customWidth="1"/>
    <col min="5641" max="5641" width="4.5" style="188" customWidth="1"/>
    <col min="5642" max="5642" width="10.25" style="188" customWidth="1"/>
    <col min="5643" max="5643" width="3.25" style="188" customWidth="1"/>
    <col min="5644" max="5888" width="9" style="188"/>
    <col min="5889" max="5889" width="3.5" style="188" customWidth="1"/>
    <col min="5890" max="5895" width="9.625" style="188" customWidth="1"/>
    <col min="5896" max="5896" width="5.5" style="188" customWidth="1"/>
    <col min="5897" max="5897" width="4.5" style="188" customWidth="1"/>
    <col min="5898" max="5898" width="10.25" style="188" customWidth="1"/>
    <col min="5899" max="5899" width="3.25" style="188" customWidth="1"/>
    <col min="5900" max="6144" width="9" style="188"/>
    <col min="6145" max="6145" width="3.5" style="188" customWidth="1"/>
    <col min="6146" max="6151" width="9.625" style="188" customWidth="1"/>
    <col min="6152" max="6152" width="5.5" style="188" customWidth="1"/>
    <col min="6153" max="6153" width="4.5" style="188" customWidth="1"/>
    <col min="6154" max="6154" width="10.25" style="188" customWidth="1"/>
    <col min="6155" max="6155" width="3.25" style="188" customWidth="1"/>
    <col min="6156" max="6400" width="9" style="188"/>
    <col min="6401" max="6401" width="3.5" style="188" customWidth="1"/>
    <col min="6402" max="6407" width="9.625" style="188" customWidth="1"/>
    <col min="6408" max="6408" width="5.5" style="188" customWidth="1"/>
    <col min="6409" max="6409" width="4.5" style="188" customWidth="1"/>
    <col min="6410" max="6410" width="10.25" style="188" customWidth="1"/>
    <col min="6411" max="6411" width="3.25" style="188" customWidth="1"/>
    <col min="6412" max="6656" width="9" style="188"/>
    <col min="6657" max="6657" width="3.5" style="188" customWidth="1"/>
    <col min="6658" max="6663" width="9.625" style="188" customWidth="1"/>
    <col min="6664" max="6664" width="5.5" style="188" customWidth="1"/>
    <col min="6665" max="6665" width="4.5" style="188" customWidth="1"/>
    <col min="6666" max="6666" width="10.25" style="188" customWidth="1"/>
    <col min="6667" max="6667" width="3.25" style="188" customWidth="1"/>
    <col min="6668" max="6912" width="9" style="188"/>
    <col min="6913" max="6913" width="3.5" style="188" customWidth="1"/>
    <col min="6914" max="6919" width="9.625" style="188" customWidth="1"/>
    <col min="6920" max="6920" width="5.5" style="188" customWidth="1"/>
    <col min="6921" max="6921" width="4.5" style="188" customWidth="1"/>
    <col min="6922" max="6922" width="10.25" style="188" customWidth="1"/>
    <col min="6923" max="6923" width="3.25" style="188" customWidth="1"/>
    <col min="6924" max="7168" width="9" style="188"/>
    <col min="7169" max="7169" width="3.5" style="188" customWidth="1"/>
    <col min="7170" max="7175" width="9.625" style="188" customWidth="1"/>
    <col min="7176" max="7176" width="5.5" style="188" customWidth="1"/>
    <col min="7177" max="7177" width="4.5" style="188" customWidth="1"/>
    <col min="7178" max="7178" width="10.25" style="188" customWidth="1"/>
    <col min="7179" max="7179" width="3.25" style="188" customWidth="1"/>
    <col min="7180" max="7424" width="9" style="188"/>
    <col min="7425" max="7425" width="3.5" style="188" customWidth="1"/>
    <col min="7426" max="7431" width="9.625" style="188" customWidth="1"/>
    <col min="7432" max="7432" width="5.5" style="188" customWidth="1"/>
    <col min="7433" max="7433" width="4.5" style="188" customWidth="1"/>
    <col min="7434" max="7434" width="10.25" style="188" customWidth="1"/>
    <col min="7435" max="7435" width="3.25" style="188" customWidth="1"/>
    <col min="7436" max="7680" width="9" style="188"/>
    <col min="7681" max="7681" width="3.5" style="188" customWidth="1"/>
    <col min="7682" max="7687" width="9.625" style="188" customWidth="1"/>
    <col min="7688" max="7688" width="5.5" style="188" customWidth="1"/>
    <col min="7689" max="7689" width="4.5" style="188" customWidth="1"/>
    <col min="7690" max="7690" width="10.25" style="188" customWidth="1"/>
    <col min="7691" max="7691" width="3.25" style="188" customWidth="1"/>
    <col min="7692" max="7936" width="9" style="188"/>
    <col min="7937" max="7937" width="3.5" style="188" customWidth="1"/>
    <col min="7938" max="7943" width="9.625" style="188" customWidth="1"/>
    <col min="7944" max="7944" width="5.5" style="188" customWidth="1"/>
    <col min="7945" max="7945" width="4.5" style="188" customWidth="1"/>
    <col min="7946" max="7946" width="10.25" style="188" customWidth="1"/>
    <col min="7947" max="7947" width="3.25" style="188" customWidth="1"/>
    <col min="7948" max="8192" width="9" style="188"/>
    <col min="8193" max="8193" width="3.5" style="188" customWidth="1"/>
    <col min="8194" max="8199" width="9.625" style="188" customWidth="1"/>
    <col min="8200" max="8200" width="5.5" style="188" customWidth="1"/>
    <col min="8201" max="8201" width="4.5" style="188" customWidth="1"/>
    <col min="8202" max="8202" width="10.25" style="188" customWidth="1"/>
    <col min="8203" max="8203" width="3.25" style="188" customWidth="1"/>
    <col min="8204" max="8448" width="9" style="188"/>
    <col min="8449" max="8449" width="3.5" style="188" customWidth="1"/>
    <col min="8450" max="8455" width="9.625" style="188" customWidth="1"/>
    <col min="8456" max="8456" width="5.5" style="188" customWidth="1"/>
    <col min="8457" max="8457" width="4.5" style="188" customWidth="1"/>
    <col min="8458" max="8458" width="10.25" style="188" customWidth="1"/>
    <col min="8459" max="8459" width="3.25" style="188" customWidth="1"/>
    <col min="8460" max="8704" width="9" style="188"/>
    <col min="8705" max="8705" width="3.5" style="188" customWidth="1"/>
    <col min="8706" max="8711" width="9.625" style="188" customWidth="1"/>
    <col min="8712" max="8712" width="5.5" style="188" customWidth="1"/>
    <col min="8713" max="8713" width="4.5" style="188" customWidth="1"/>
    <col min="8714" max="8714" width="10.25" style="188" customWidth="1"/>
    <col min="8715" max="8715" width="3.25" style="188" customWidth="1"/>
    <col min="8716" max="8960" width="9" style="188"/>
    <col min="8961" max="8961" width="3.5" style="188" customWidth="1"/>
    <col min="8962" max="8967" width="9.625" style="188" customWidth="1"/>
    <col min="8968" max="8968" width="5.5" style="188" customWidth="1"/>
    <col min="8969" max="8969" width="4.5" style="188" customWidth="1"/>
    <col min="8970" max="8970" width="10.25" style="188" customWidth="1"/>
    <col min="8971" max="8971" width="3.25" style="188" customWidth="1"/>
    <col min="8972" max="9216" width="9" style="188"/>
    <col min="9217" max="9217" width="3.5" style="188" customWidth="1"/>
    <col min="9218" max="9223" width="9.625" style="188" customWidth="1"/>
    <col min="9224" max="9224" width="5.5" style="188" customWidth="1"/>
    <col min="9225" max="9225" width="4.5" style="188" customWidth="1"/>
    <col min="9226" max="9226" width="10.25" style="188" customWidth="1"/>
    <col min="9227" max="9227" width="3.25" style="188" customWidth="1"/>
    <col min="9228" max="9472" width="9" style="188"/>
    <col min="9473" max="9473" width="3.5" style="188" customWidth="1"/>
    <col min="9474" max="9479" width="9.625" style="188" customWidth="1"/>
    <col min="9480" max="9480" width="5.5" style="188" customWidth="1"/>
    <col min="9481" max="9481" width="4.5" style="188" customWidth="1"/>
    <col min="9482" max="9482" width="10.25" style="188" customWidth="1"/>
    <col min="9483" max="9483" width="3.25" style="188" customWidth="1"/>
    <col min="9484" max="9728" width="9" style="188"/>
    <col min="9729" max="9729" width="3.5" style="188" customWidth="1"/>
    <col min="9730" max="9735" width="9.625" style="188" customWidth="1"/>
    <col min="9736" max="9736" width="5.5" style="188" customWidth="1"/>
    <col min="9737" max="9737" width="4.5" style="188" customWidth="1"/>
    <col min="9738" max="9738" width="10.25" style="188" customWidth="1"/>
    <col min="9739" max="9739" width="3.25" style="188" customWidth="1"/>
    <col min="9740" max="9984" width="9" style="188"/>
    <col min="9985" max="9985" width="3.5" style="188" customWidth="1"/>
    <col min="9986" max="9991" width="9.625" style="188" customWidth="1"/>
    <col min="9992" max="9992" width="5.5" style="188" customWidth="1"/>
    <col min="9993" max="9993" width="4.5" style="188" customWidth="1"/>
    <col min="9994" max="9994" width="10.25" style="188" customWidth="1"/>
    <col min="9995" max="9995" width="3.25" style="188" customWidth="1"/>
    <col min="9996" max="10240" width="9" style="188"/>
    <col min="10241" max="10241" width="3.5" style="188" customWidth="1"/>
    <col min="10242" max="10247" width="9.625" style="188" customWidth="1"/>
    <col min="10248" max="10248" width="5.5" style="188" customWidth="1"/>
    <col min="10249" max="10249" width="4.5" style="188" customWidth="1"/>
    <col min="10250" max="10250" width="10.25" style="188" customWidth="1"/>
    <col min="10251" max="10251" width="3.25" style="188" customWidth="1"/>
    <col min="10252" max="10496" width="9" style="188"/>
    <col min="10497" max="10497" width="3.5" style="188" customWidth="1"/>
    <col min="10498" max="10503" width="9.625" style="188" customWidth="1"/>
    <col min="10504" max="10504" width="5.5" style="188" customWidth="1"/>
    <col min="10505" max="10505" width="4.5" style="188" customWidth="1"/>
    <col min="10506" max="10506" width="10.25" style="188" customWidth="1"/>
    <col min="10507" max="10507" width="3.25" style="188" customWidth="1"/>
    <col min="10508" max="10752" width="9" style="188"/>
    <col min="10753" max="10753" width="3.5" style="188" customWidth="1"/>
    <col min="10754" max="10759" width="9.625" style="188" customWidth="1"/>
    <col min="10760" max="10760" width="5.5" style="188" customWidth="1"/>
    <col min="10761" max="10761" width="4.5" style="188" customWidth="1"/>
    <col min="10762" max="10762" width="10.25" style="188" customWidth="1"/>
    <col min="10763" max="10763" width="3.25" style="188" customWidth="1"/>
    <col min="10764" max="11008" width="9" style="188"/>
    <col min="11009" max="11009" width="3.5" style="188" customWidth="1"/>
    <col min="11010" max="11015" width="9.625" style="188" customWidth="1"/>
    <col min="11016" max="11016" width="5.5" style="188" customWidth="1"/>
    <col min="11017" max="11017" width="4.5" style="188" customWidth="1"/>
    <col min="11018" max="11018" width="10.25" style="188" customWidth="1"/>
    <col min="11019" max="11019" width="3.25" style="188" customWidth="1"/>
    <col min="11020" max="11264" width="9" style="188"/>
    <col min="11265" max="11265" width="3.5" style="188" customWidth="1"/>
    <col min="11266" max="11271" width="9.625" style="188" customWidth="1"/>
    <col min="11272" max="11272" width="5.5" style="188" customWidth="1"/>
    <col min="11273" max="11273" width="4.5" style="188" customWidth="1"/>
    <col min="11274" max="11274" width="10.25" style="188" customWidth="1"/>
    <col min="11275" max="11275" width="3.25" style="188" customWidth="1"/>
    <col min="11276" max="11520" width="9" style="188"/>
    <col min="11521" max="11521" width="3.5" style="188" customWidth="1"/>
    <col min="11522" max="11527" width="9.625" style="188" customWidth="1"/>
    <col min="11528" max="11528" width="5.5" style="188" customWidth="1"/>
    <col min="11529" max="11529" width="4.5" style="188" customWidth="1"/>
    <col min="11530" max="11530" width="10.25" style="188" customWidth="1"/>
    <col min="11531" max="11531" width="3.25" style="188" customWidth="1"/>
    <col min="11532" max="11776" width="9" style="188"/>
    <col min="11777" max="11777" width="3.5" style="188" customWidth="1"/>
    <col min="11778" max="11783" width="9.625" style="188" customWidth="1"/>
    <col min="11784" max="11784" width="5.5" style="188" customWidth="1"/>
    <col min="11785" max="11785" width="4.5" style="188" customWidth="1"/>
    <col min="11786" max="11786" width="10.25" style="188" customWidth="1"/>
    <col min="11787" max="11787" width="3.25" style="188" customWidth="1"/>
    <col min="11788" max="12032" width="9" style="188"/>
    <col min="12033" max="12033" width="3.5" style="188" customWidth="1"/>
    <col min="12034" max="12039" width="9.625" style="188" customWidth="1"/>
    <col min="12040" max="12040" width="5.5" style="188" customWidth="1"/>
    <col min="12041" max="12041" width="4.5" style="188" customWidth="1"/>
    <col min="12042" max="12042" width="10.25" style="188" customWidth="1"/>
    <col min="12043" max="12043" width="3.25" style="188" customWidth="1"/>
    <col min="12044" max="12288" width="9" style="188"/>
    <col min="12289" max="12289" width="3.5" style="188" customWidth="1"/>
    <col min="12290" max="12295" width="9.625" style="188" customWidth="1"/>
    <col min="12296" max="12296" width="5.5" style="188" customWidth="1"/>
    <col min="12297" max="12297" width="4.5" style="188" customWidth="1"/>
    <col min="12298" max="12298" width="10.25" style="188" customWidth="1"/>
    <col min="12299" max="12299" width="3.25" style="188" customWidth="1"/>
    <col min="12300" max="12544" width="9" style="188"/>
    <col min="12545" max="12545" width="3.5" style="188" customWidth="1"/>
    <col min="12546" max="12551" width="9.625" style="188" customWidth="1"/>
    <col min="12552" max="12552" width="5.5" style="188" customWidth="1"/>
    <col min="12553" max="12553" width="4.5" style="188" customWidth="1"/>
    <col min="12554" max="12554" width="10.25" style="188" customWidth="1"/>
    <col min="12555" max="12555" width="3.25" style="188" customWidth="1"/>
    <col min="12556" max="12800" width="9" style="188"/>
    <col min="12801" max="12801" width="3.5" style="188" customWidth="1"/>
    <col min="12802" max="12807" width="9.625" style="188" customWidth="1"/>
    <col min="12808" max="12808" width="5.5" style="188" customWidth="1"/>
    <col min="12809" max="12809" width="4.5" style="188" customWidth="1"/>
    <col min="12810" max="12810" width="10.25" style="188" customWidth="1"/>
    <col min="12811" max="12811" width="3.25" style="188" customWidth="1"/>
    <col min="12812" max="13056" width="9" style="188"/>
    <col min="13057" max="13057" width="3.5" style="188" customWidth="1"/>
    <col min="13058" max="13063" width="9.625" style="188" customWidth="1"/>
    <col min="13064" max="13064" width="5.5" style="188" customWidth="1"/>
    <col min="13065" max="13065" width="4.5" style="188" customWidth="1"/>
    <col min="13066" max="13066" width="10.25" style="188" customWidth="1"/>
    <col min="13067" max="13067" width="3.25" style="188" customWidth="1"/>
    <col min="13068" max="13312" width="9" style="188"/>
    <col min="13313" max="13313" width="3.5" style="188" customWidth="1"/>
    <col min="13314" max="13319" width="9.625" style="188" customWidth="1"/>
    <col min="13320" max="13320" width="5.5" style="188" customWidth="1"/>
    <col min="13321" max="13321" width="4.5" style="188" customWidth="1"/>
    <col min="13322" max="13322" width="10.25" style="188" customWidth="1"/>
    <col min="13323" max="13323" width="3.25" style="188" customWidth="1"/>
    <col min="13324" max="13568" width="9" style="188"/>
    <col min="13569" max="13569" width="3.5" style="188" customWidth="1"/>
    <col min="13570" max="13575" width="9.625" style="188" customWidth="1"/>
    <col min="13576" max="13576" width="5.5" style="188" customWidth="1"/>
    <col min="13577" max="13577" width="4.5" style="188" customWidth="1"/>
    <col min="13578" max="13578" width="10.25" style="188" customWidth="1"/>
    <col min="13579" max="13579" width="3.25" style="188" customWidth="1"/>
    <col min="13580" max="13824" width="9" style="188"/>
    <col min="13825" max="13825" width="3.5" style="188" customWidth="1"/>
    <col min="13826" max="13831" width="9.625" style="188" customWidth="1"/>
    <col min="13832" max="13832" width="5.5" style="188" customWidth="1"/>
    <col min="13833" max="13833" width="4.5" style="188" customWidth="1"/>
    <col min="13834" max="13834" width="10.25" style="188" customWidth="1"/>
    <col min="13835" max="13835" width="3.25" style="188" customWidth="1"/>
    <col min="13836" max="14080" width="9" style="188"/>
    <col min="14081" max="14081" width="3.5" style="188" customWidth="1"/>
    <col min="14082" max="14087" width="9.625" style="188" customWidth="1"/>
    <col min="14088" max="14088" width="5.5" style="188" customWidth="1"/>
    <col min="14089" max="14089" width="4.5" style="188" customWidth="1"/>
    <col min="14090" max="14090" width="10.25" style="188" customWidth="1"/>
    <col min="14091" max="14091" width="3.25" style="188" customWidth="1"/>
    <col min="14092" max="14336" width="9" style="188"/>
    <col min="14337" max="14337" width="3.5" style="188" customWidth="1"/>
    <col min="14338" max="14343" width="9.625" style="188" customWidth="1"/>
    <col min="14344" max="14344" width="5.5" style="188" customWidth="1"/>
    <col min="14345" max="14345" width="4.5" style="188" customWidth="1"/>
    <col min="14346" max="14346" width="10.25" style="188" customWidth="1"/>
    <col min="14347" max="14347" width="3.25" style="188" customWidth="1"/>
    <col min="14348" max="14592" width="9" style="188"/>
    <col min="14593" max="14593" width="3.5" style="188" customWidth="1"/>
    <col min="14594" max="14599" width="9.625" style="188" customWidth="1"/>
    <col min="14600" max="14600" width="5.5" style="188" customWidth="1"/>
    <col min="14601" max="14601" width="4.5" style="188" customWidth="1"/>
    <col min="14602" max="14602" width="10.25" style="188" customWidth="1"/>
    <col min="14603" max="14603" width="3.25" style="188" customWidth="1"/>
    <col min="14604" max="14848" width="9" style="188"/>
    <col min="14849" max="14849" width="3.5" style="188" customWidth="1"/>
    <col min="14850" max="14855" width="9.625" style="188" customWidth="1"/>
    <col min="14856" max="14856" width="5.5" style="188" customWidth="1"/>
    <col min="14857" max="14857" width="4.5" style="188" customWidth="1"/>
    <col min="14858" max="14858" width="10.25" style="188" customWidth="1"/>
    <col min="14859" max="14859" width="3.25" style="188" customWidth="1"/>
    <col min="14860" max="15104" width="9" style="188"/>
    <col min="15105" max="15105" width="3.5" style="188" customWidth="1"/>
    <col min="15106" max="15111" width="9.625" style="188" customWidth="1"/>
    <col min="15112" max="15112" width="5.5" style="188" customWidth="1"/>
    <col min="15113" max="15113" width="4.5" style="188" customWidth="1"/>
    <col min="15114" max="15114" width="10.25" style="188" customWidth="1"/>
    <col min="15115" max="15115" width="3.25" style="188" customWidth="1"/>
    <col min="15116" max="15360" width="9" style="188"/>
    <col min="15361" max="15361" width="3.5" style="188" customWidth="1"/>
    <col min="15362" max="15367" width="9.625" style="188" customWidth="1"/>
    <col min="15368" max="15368" width="5.5" style="188" customWidth="1"/>
    <col min="15369" max="15369" width="4.5" style="188" customWidth="1"/>
    <col min="15370" max="15370" width="10.25" style="188" customWidth="1"/>
    <col min="15371" max="15371" width="3.25" style="188" customWidth="1"/>
    <col min="15372" max="15616" width="9" style="188"/>
    <col min="15617" max="15617" width="3.5" style="188" customWidth="1"/>
    <col min="15618" max="15623" width="9.625" style="188" customWidth="1"/>
    <col min="15624" max="15624" width="5.5" style="188" customWidth="1"/>
    <col min="15625" max="15625" width="4.5" style="188" customWidth="1"/>
    <col min="15626" max="15626" width="10.25" style="188" customWidth="1"/>
    <col min="15627" max="15627" width="3.25" style="188" customWidth="1"/>
    <col min="15628" max="15872" width="9" style="188"/>
    <col min="15873" max="15873" width="3.5" style="188" customWidth="1"/>
    <col min="15874" max="15879" width="9.625" style="188" customWidth="1"/>
    <col min="15880" max="15880" width="5.5" style="188" customWidth="1"/>
    <col min="15881" max="15881" width="4.5" style="188" customWidth="1"/>
    <col min="15882" max="15882" width="10.25" style="188" customWidth="1"/>
    <col min="15883" max="15883" width="3.25" style="188" customWidth="1"/>
    <col min="15884" max="16128" width="9" style="188"/>
    <col min="16129" max="16129" width="3.5" style="188" customWidth="1"/>
    <col min="16130" max="16135" width="9.625" style="188" customWidth="1"/>
    <col min="16136" max="16136" width="5.5" style="188" customWidth="1"/>
    <col min="16137" max="16137" width="4.5" style="188" customWidth="1"/>
    <col min="16138" max="16138" width="10.25" style="188" customWidth="1"/>
    <col min="16139" max="16139" width="3.25" style="188" customWidth="1"/>
    <col min="16140" max="16384" width="9" style="188"/>
  </cols>
  <sheetData>
    <row r="1" spans="1:26" s="185" customFormat="1" ht="16.5" customHeight="1">
      <c r="C1" s="195"/>
      <c r="D1" s="195"/>
      <c r="L1" s="161" t="s">
        <v>365</v>
      </c>
    </row>
    <row r="2" spans="1:26" s="181" customFormat="1" ht="19.5" customHeight="1">
      <c r="A2" s="162" t="s">
        <v>366</v>
      </c>
      <c r="B2" s="161"/>
      <c r="C2" s="160"/>
      <c r="D2" s="160"/>
      <c r="E2" s="161"/>
      <c r="F2" s="161"/>
      <c r="G2" s="161"/>
      <c r="H2" s="161"/>
      <c r="I2" s="163" t="str">
        <f>'SP8-1'!L2</f>
        <v>Spreadsheet May 2025</v>
      </c>
      <c r="J2" s="161"/>
      <c r="K2" s="161"/>
      <c r="L2" s="164" t="s">
        <v>367</v>
      </c>
      <c r="M2" s="161"/>
      <c r="N2" s="161"/>
      <c r="O2" s="161"/>
      <c r="P2" s="161"/>
      <c r="Q2" s="161"/>
      <c r="R2" s="161"/>
      <c r="S2" s="161"/>
      <c r="T2" s="161"/>
      <c r="U2" s="161"/>
      <c r="V2" s="161"/>
      <c r="W2" s="161"/>
      <c r="X2" s="161"/>
      <c r="Y2" s="161"/>
      <c r="Z2" s="161"/>
    </row>
    <row r="3" spans="1:26" s="185" customFormat="1" ht="11.25" customHeight="1">
      <c r="A3" s="165" t="s">
        <v>567</v>
      </c>
      <c r="B3" s="161"/>
      <c r="C3" s="160"/>
      <c r="D3" s="160"/>
      <c r="E3" s="161"/>
      <c r="F3" s="161"/>
      <c r="G3" s="161"/>
      <c r="H3" s="161"/>
      <c r="I3" s="161"/>
      <c r="J3" s="161"/>
      <c r="K3" s="161"/>
      <c r="L3" s="161"/>
      <c r="M3" s="161"/>
      <c r="N3" s="161"/>
      <c r="O3" s="161"/>
      <c r="P3" s="161"/>
      <c r="Q3" s="161"/>
      <c r="R3" s="161"/>
      <c r="S3" s="161"/>
      <c r="T3" s="161"/>
      <c r="U3" s="161"/>
      <c r="V3" s="161"/>
      <c r="W3" s="161"/>
      <c r="X3" s="161"/>
      <c r="Y3" s="161"/>
      <c r="Z3" s="161"/>
    </row>
    <row r="4" spans="1:26" s="185" customFormat="1" ht="48.75" customHeight="1">
      <c r="A4" s="165"/>
      <c r="B4" s="544" t="s">
        <v>568</v>
      </c>
      <c r="C4" s="544"/>
      <c r="D4" s="544"/>
      <c r="E4" s="544"/>
      <c r="F4" s="544"/>
      <c r="G4" s="544"/>
      <c r="H4" s="544"/>
      <c r="I4" s="544"/>
      <c r="J4" s="544"/>
      <c r="K4" s="544"/>
      <c r="L4" s="161"/>
      <c r="M4" s="161"/>
      <c r="N4" s="161"/>
      <c r="O4" s="161"/>
      <c r="P4" s="161"/>
      <c r="Q4" s="161"/>
      <c r="R4" s="161"/>
      <c r="S4" s="161"/>
      <c r="T4" s="161"/>
      <c r="U4" s="161"/>
      <c r="V4" s="161"/>
      <c r="W4" s="161"/>
      <c r="X4" s="161"/>
      <c r="Y4" s="161"/>
      <c r="Z4" s="161"/>
    </row>
    <row r="5" spans="1:26" s="185" customFormat="1" ht="15.6" customHeight="1">
      <c r="A5" s="160"/>
      <c r="B5" s="161"/>
      <c r="C5" s="160"/>
      <c r="D5" s="160"/>
      <c r="E5" s="161"/>
      <c r="F5" s="161"/>
      <c r="G5" s="161"/>
      <c r="H5" s="161"/>
      <c r="I5" s="161"/>
      <c r="J5" s="161"/>
      <c r="K5" s="161"/>
      <c r="L5" s="161"/>
      <c r="M5" s="186"/>
      <c r="N5" s="186"/>
      <c r="O5" s="186"/>
      <c r="P5" s="161"/>
      <c r="Q5" s="161"/>
      <c r="R5" s="161"/>
      <c r="S5" s="161"/>
      <c r="T5" s="161"/>
      <c r="U5" s="161"/>
      <c r="V5" s="161"/>
      <c r="W5" s="161"/>
      <c r="X5" s="161"/>
      <c r="Y5" s="161"/>
      <c r="Z5" s="161"/>
    </row>
    <row r="6" spans="1:26" s="161" customFormat="1" ht="3.75" customHeight="1">
      <c r="A6" s="262"/>
      <c r="B6" s="264"/>
      <c r="C6" s="262"/>
      <c r="D6" s="262"/>
      <c r="E6" s="264"/>
      <c r="F6" s="264"/>
      <c r="G6" s="264"/>
      <c r="H6" s="264"/>
      <c r="I6" s="264"/>
      <c r="J6" s="264"/>
      <c r="K6" s="264"/>
    </row>
    <row r="7" spans="1:26" ht="17.45" customHeight="1">
      <c r="A7" s="259">
        <v>1</v>
      </c>
      <c r="B7" s="524" t="s">
        <v>569</v>
      </c>
      <c r="C7" s="524"/>
      <c r="D7" s="524"/>
      <c r="E7" s="524"/>
      <c r="F7" s="264"/>
      <c r="G7" s="264"/>
      <c r="H7" s="264"/>
      <c r="I7" s="264"/>
      <c r="J7" s="264"/>
      <c r="K7" s="264"/>
      <c r="L7" s="186"/>
      <c r="M7" s="186"/>
      <c r="N7" s="186"/>
      <c r="O7" s="186"/>
      <c r="P7" s="186"/>
      <c r="Q7" s="186"/>
      <c r="R7" s="186"/>
      <c r="S7" s="186"/>
      <c r="T7" s="186"/>
      <c r="U7" s="186"/>
      <c r="V7" s="186"/>
      <c r="W7" s="186"/>
      <c r="X7" s="186"/>
      <c r="Y7" s="186"/>
      <c r="Z7" s="186"/>
    </row>
    <row r="8" spans="1:26" ht="42" customHeight="1">
      <c r="A8" s="262"/>
      <c r="B8" s="265" t="s">
        <v>517</v>
      </c>
      <c r="C8" s="265" t="s">
        <v>178</v>
      </c>
      <c r="D8" s="265" t="s">
        <v>570</v>
      </c>
      <c r="E8" s="265" t="s">
        <v>571</v>
      </c>
      <c r="F8" s="265" t="s">
        <v>572</v>
      </c>
      <c r="G8" s="265" t="s">
        <v>520</v>
      </c>
      <c r="H8" s="519" t="s">
        <v>573</v>
      </c>
      <c r="I8" s="519"/>
      <c r="J8" s="265" t="s">
        <v>574</v>
      </c>
      <c r="K8" s="351"/>
      <c r="L8" s="186"/>
      <c r="M8" s="186"/>
      <c r="N8" s="186"/>
      <c r="O8" s="186"/>
      <c r="P8" s="186"/>
      <c r="Q8" s="186"/>
      <c r="R8" s="186"/>
      <c r="S8" s="186"/>
      <c r="T8" s="186"/>
      <c r="U8" s="186"/>
      <c r="V8" s="186"/>
      <c r="W8" s="186"/>
      <c r="X8" s="186"/>
      <c r="Y8" s="186"/>
      <c r="Z8" s="186"/>
    </row>
    <row r="9" spans="1:26" ht="30" customHeight="1">
      <c r="A9" s="259"/>
      <c r="B9" s="331"/>
      <c r="C9" s="353"/>
      <c r="D9" s="331" t="s">
        <v>575</v>
      </c>
      <c r="E9" s="331" t="s">
        <v>576</v>
      </c>
      <c r="F9" s="331" t="s">
        <v>496</v>
      </c>
      <c r="G9" s="331" t="s">
        <v>507</v>
      </c>
      <c r="H9" s="519" t="s">
        <v>577</v>
      </c>
      <c r="I9" s="519"/>
      <c r="J9" s="265" t="s">
        <v>578</v>
      </c>
      <c r="K9" s="264"/>
      <c r="L9" s="186"/>
      <c r="M9" s="186"/>
      <c r="N9" s="186"/>
      <c r="O9" s="186"/>
      <c r="P9" s="186"/>
      <c r="Q9" s="186"/>
      <c r="R9" s="186"/>
      <c r="S9" s="186"/>
      <c r="T9" s="186"/>
      <c r="U9" s="186"/>
      <c r="V9" s="186"/>
      <c r="W9" s="186"/>
      <c r="X9" s="186"/>
      <c r="Y9" s="186"/>
      <c r="Z9" s="186"/>
    </row>
    <row r="10" spans="1:26" ht="16.5" customHeight="1">
      <c r="A10" s="262"/>
      <c r="B10" s="332"/>
      <c r="C10" s="332"/>
      <c r="D10" s="335"/>
      <c r="E10" s="335"/>
      <c r="F10" s="335"/>
      <c r="G10" s="333"/>
      <c r="H10" s="545">
        <f>F10*G10</f>
        <v>0</v>
      </c>
      <c r="I10" s="545"/>
      <c r="J10" s="268">
        <f>(E10*H10)/(10^8)</f>
        <v>0</v>
      </c>
      <c r="K10" s="264"/>
      <c r="L10" s="186"/>
      <c r="M10" s="186"/>
      <c r="N10" s="186"/>
      <c r="O10" s="186"/>
      <c r="P10" s="186"/>
      <c r="Q10" s="186"/>
      <c r="R10" s="186"/>
      <c r="S10" s="186"/>
      <c r="T10" s="186"/>
      <c r="U10" s="186"/>
      <c r="V10" s="186"/>
      <c r="W10" s="186"/>
      <c r="X10" s="186"/>
      <c r="Y10" s="186"/>
      <c r="Z10" s="186"/>
    </row>
    <row r="11" spans="1:26" ht="16.5" customHeight="1">
      <c r="A11" s="262"/>
      <c r="B11" s="332"/>
      <c r="C11" s="332"/>
      <c r="D11" s="335"/>
      <c r="E11" s="335"/>
      <c r="F11" s="335"/>
      <c r="G11" s="333"/>
      <c r="H11" s="545">
        <f>F11*G11</f>
        <v>0</v>
      </c>
      <c r="I11" s="545"/>
      <c r="J11" s="268">
        <f>(E11*H11)/(10^8)</f>
        <v>0</v>
      </c>
      <c r="K11" s="264"/>
      <c r="L11" s="186"/>
      <c r="M11" s="186"/>
      <c r="N11" s="186"/>
      <c r="O11" s="186"/>
      <c r="P11" s="186"/>
      <c r="Q11" s="186"/>
      <c r="R11" s="186"/>
      <c r="S11" s="186"/>
      <c r="T11" s="186"/>
      <c r="U11" s="186"/>
      <c r="V11" s="186"/>
      <c r="W11" s="186"/>
      <c r="X11" s="186"/>
      <c r="Y11" s="186"/>
      <c r="Z11" s="186"/>
    </row>
    <row r="12" spans="1:26" ht="16.5" customHeight="1">
      <c r="A12" s="262"/>
      <c r="B12" s="332"/>
      <c r="C12" s="332"/>
      <c r="D12" s="335"/>
      <c r="E12" s="335"/>
      <c r="F12" s="335"/>
      <c r="G12" s="333"/>
      <c r="H12" s="545">
        <f>F12*G12</f>
        <v>0</v>
      </c>
      <c r="I12" s="545"/>
      <c r="J12" s="268">
        <f>(E12*H12)/(10^8)</f>
        <v>0</v>
      </c>
      <c r="K12" s="264"/>
      <c r="L12" s="186"/>
      <c r="M12" s="186"/>
      <c r="N12" s="186"/>
      <c r="O12" s="186"/>
      <c r="P12" s="186"/>
      <c r="Q12" s="186"/>
      <c r="R12" s="186"/>
      <c r="S12" s="186"/>
      <c r="T12" s="186"/>
      <c r="U12" s="186"/>
      <c r="V12" s="186"/>
      <c r="W12" s="186"/>
      <c r="X12" s="186"/>
      <c r="Y12" s="186"/>
      <c r="Z12" s="186"/>
    </row>
    <row r="13" spans="1:26" ht="16.5" customHeight="1">
      <c r="A13" s="262"/>
      <c r="B13" s="332"/>
      <c r="C13" s="332"/>
      <c r="D13" s="335"/>
      <c r="E13" s="335"/>
      <c r="F13" s="335"/>
      <c r="G13" s="333"/>
      <c r="H13" s="545">
        <f>F13*G13</f>
        <v>0</v>
      </c>
      <c r="I13" s="545"/>
      <c r="J13" s="268">
        <f>(E13*H13)/(10^8)</f>
        <v>0</v>
      </c>
      <c r="K13" s="264"/>
      <c r="L13" s="186"/>
      <c r="M13" s="186"/>
      <c r="N13" s="186"/>
      <c r="O13" s="186"/>
      <c r="P13" s="186"/>
      <c r="Q13" s="186"/>
      <c r="R13" s="186"/>
      <c r="S13" s="186"/>
      <c r="T13" s="186"/>
      <c r="U13" s="186"/>
      <c r="V13" s="186"/>
      <c r="W13" s="186"/>
      <c r="X13" s="186"/>
      <c r="Y13" s="186"/>
      <c r="Z13" s="186"/>
    </row>
    <row r="14" spans="1:26" ht="24" customHeight="1">
      <c r="A14" s="262"/>
      <c r="B14" s="531" t="s">
        <v>579</v>
      </c>
      <c r="C14" s="531"/>
      <c r="D14" s="531"/>
      <c r="E14" s="531"/>
      <c r="F14" s="531"/>
      <c r="G14" s="531"/>
      <c r="H14" s="316"/>
      <c r="I14" s="316" t="s">
        <v>564</v>
      </c>
      <c r="J14" s="352">
        <f>SUM(J10:J13)</f>
        <v>0</v>
      </c>
      <c r="K14" s="306" t="s">
        <v>528</v>
      </c>
      <c r="L14" s="186"/>
      <c r="M14" s="186"/>
      <c r="N14" s="186"/>
      <c r="O14" s="186"/>
      <c r="P14" s="186"/>
      <c r="Q14" s="186"/>
      <c r="R14" s="186"/>
      <c r="S14" s="186"/>
      <c r="T14" s="186"/>
      <c r="U14" s="186"/>
      <c r="V14" s="186"/>
      <c r="W14" s="186"/>
      <c r="X14" s="186"/>
      <c r="Y14" s="186"/>
      <c r="Z14" s="186"/>
    </row>
    <row r="15" spans="1:26" ht="3.75" customHeight="1">
      <c r="A15" s="262"/>
      <c r="B15" s="350"/>
      <c r="C15" s="350"/>
      <c r="D15" s="350"/>
      <c r="E15" s="350"/>
      <c r="F15" s="350"/>
      <c r="G15" s="350"/>
      <c r="H15" s="350"/>
      <c r="I15" s="350"/>
      <c r="J15" s="262"/>
      <c r="K15" s="306"/>
      <c r="L15" s="186"/>
      <c r="M15" s="186"/>
      <c r="N15" s="186"/>
      <c r="O15" s="186"/>
      <c r="P15" s="186"/>
      <c r="Q15" s="186"/>
      <c r="R15" s="186"/>
      <c r="S15" s="186"/>
      <c r="T15" s="186"/>
      <c r="U15" s="186"/>
      <c r="V15" s="186"/>
      <c r="W15" s="186"/>
      <c r="X15" s="186"/>
      <c r="Y15" s="186"/>
      <c r="Z15" s="186"/>
    </row>
    <row r="16" spans="1:26" ht="16.5" customHeight="1">
      <c r="A16" s="262"/>
      <c r="B16" s="260" t="s">
        <v>580</v>
      </c>
      <c r="C16" s="264"/>
      <c r="D16" s="264"/>
      <c r="E16" s="264"/>
      <c r="F16" s="264"/>
      <c r="G16" s="264"/>
      <c r="H16" s="311"/>
      <c r="I16" s="311" t="s">
        <v>252</v>
      </c>
      <c r="J16" s="210">
        <f>H42</f>
        <v>2397000</v>
      </c>
      <c r="K16" s="259" t="s">
        <v>581</v>
      </c>
      <c r="L16" s="186"/>
      <c r="M16" s="186"/>
      <c r="N16" s="186"/>
      <c r="O16" s="186"/>
      <c r="P16" s="186"/>
      <c r="Q16" s="186"/>
      <c r="R16" s="186"/>
      <c r="S16" s="186"/>
      <c r="T16" s="186"/>
      <c r="U16" s="186"/>
      <c r="V16" s="186"/>
      <c r="W16" s="186"/>
      <c r="X16" s="186"/>
      <c r="Y16" s="186"/>
      <c r="Z16" s="186"/>
    </row>
    <row r="17" spans="1:26" ht="3.75" customHeight="1">
      <c r="A17" s="262"/>
      <c r="B17" s="260"/>
      <c r="C17" s="264"/>
      <c r="D17" s="264"/>
      <c r="E17" s="264"/>
      <c r="F17" s="264"/>
      <c r="G17" s="264"/>
      <c r="H17" s="311"/>
      <c r="I17" s="311"/>
      <c r="J17" s="340"/>
      <c r="K17" s="259"/>
      <c r="L17" s="186"/>
      <c r="M17" s="186"/>
      <c r="N17" s="186"/>
      <c r="O17" s="186"/>
      <c r="P17" s="186"/>
      <c r="Q17" s="186"/>
      <c r="R17" s="186"/>
      <c r="S17" s="186"/>
      <c r="T17" s="186"/>
      <c r="U17" s="186"/>
      <c r="V17" s="186"/>
      <c r="W17" s="186"/>
      <c r="X17" s="186"/>
      <c r="Y17" s="186"/>
      <c r="Z17" s="186"/>
    </row>
    <row r="18" spans="1:26" ht="16.5" customHeight="1">
      <c r="A18" s="259"/>
      <c r="B18" s="264" t="s">
        <v>582</v>
      </c>
      <c r="C18" s="264"/>
      <c r="D18" s="264"/>
      <c r="E18" s="264"/>
      <c r="F18" s="264"/>
      <c r="G18" s="261"/>
      <c r="H18" s="311"/>
      <c r="I18" s="311" t="s">
        <v>564</v>
      </c>
      <c r="J18" s="210">
        <f>J14*J16</f>
        <v>0</v>
      </c>
      <c r="K18" s="259" t="s">
        <v>540</v>
      </c>
      <c r="L18" s="186"/>
      <c r="M18" s="186"/>
      <c r="N18" s="186"/>
      <c r="O18" s="186"/>
      <c r="P18" s="186"/>
      <c r="Q18" s="186"/>
      <c r="R18" s="186"/>
      <c r="S18" s="186"/>
      <c r="T18" s="186"/>
      <c r="U18" s="186"/>
      <c r="V18" s="186"/>
      <c r="W18" s="186"/>
      <c r="X18" s="186"/>
      <c r="Y18" s="186"/>
      <c r="Z18" s="186"/>
    </row>
    <row r="19" spans="1:26" ht="4.5" customHeight="1" thickBot="1">
      <c r="A19" s="315"/>
      <c r="B19" s="309"/>
      <c r="C19" s="309"/>
      <c r="D19" s="309"/>
      <c r="E19" s="309"/>
      <c r="F19" s="309"/>
      <c r="G19" s="348"/>
      <c r="H19" s="349"/>
      <c r="I19" s="349"/>
      <c r="J19" s="344"/>
      <c r="K19" s="315"/>
      <c r="L19" s="186"/>
      <c r="M19" s="186"/>
      <c r="N19" s="186"/>
      <c r="O19" s="186"/>
      <c r="P19" s="186"/>
      <c r="Q19" s="186"/>
      <c r="R19" s="186"/>
      <c r="S19" s="186"/>
      <c r="T19" s="186"/>
      <c r="U19" s="186"/>
      <c r="V19" s="186"/>
      <c r="W19" s="186"/>
      <c r="X19" s="186"/>
      <c r="Y19" s="186"/>
      <c r="Z19" s="186"/>
    </row>
    <row r="20" spans="1:26" ht="4.5" customHeight="1" thickTop="1">
      <c r="A20" s="259"/>
      <c r="B20" s="264"/>
      <c r="C20" s="264"/>
      <c r="D20" s="264"/>
      <c r="E20" s="264"/>
      <c r="F20" s="264"/>
      <c r="G20" s="261"/>
      <c r="H20" s="339"/>
      <c r="I20" s="339"/>
      <c r="J20" s="340"/>
      <c r="K20" s="259"/>
      <c r="L20" s="186"/>
      <c r="M20" s="186"/>
      <c r="N20" s="186"/>
      <c r="O20" s="186"/>
      <c r="P20" s="186"/>
      <c r="Q20" s="186"/>
      <c r="R20" s="186"/>
      <c r="S20" s="186"/>
      <c r="T20" s="186"/>
      <c r="U20" s="186"/>
      <c r="V20" s="186"/>
      <c r="W20" s="186"/>
      <c r="X20" s="186"/>
      <c r="Y20" s="186"/>
      <c r="Z20" s="186"/>
    </row>
    <row r="21" spans="1:26" ht="16.5" customHeight="1">
      <c r="A21" s="259">
        <v>2</v>
      </c>
      <c r="B21" s="524" t="s">
        <v>583</v>
      </c>
      <c r="C21" s="524"/>
      <c r="D21" s="524"/>
      <c r="E21" s="264"/>
      <c r="F21" s="264"/>
      <c r="G21" s="261"/>
      <c r="H21" s="261"/>
      <c r="I21" s="261"/>
      <c r="J21" s="261"/>
      <c r="K21" s="261"/>
      <c r="L21" s="186"/>
      <c r="M21" s="186"/>
      <c r="N21" s="186"/>
      <c r="O21" s="186"/>
      <c r="P21" s="186"/>
      <c r="Q21" s="186"/>
      <c r="R21" s="186"/>
      <c r="S21" s="186"/>
      <c r="T21" s="186"/>
      <c r="U21" s="186"/>
      <c r="V21" s="186"/>
      <c r="W21" s="186"/>
      <c r="X21" s="186"/>
      <c r="Y21" s="186"/>
      <c r="Z21" s="186"/>
    </row>
    <row r="22" spans="1:26" ht="16.5" customHeight="1">
      <c r="A22" s="259"/>
      <c r="B22" s="264"/>
      <c r="C22" s="264"/>
      <c r="D22" s="264"/>
      <c r="E22" s="337" t="s">
        <v>584</v>
      </c>
      <c r="F22" s="263" t="s">
        <v>563</v>
      </c>
      <c r="G22" s="338">
        <f>Tables!Q8</f>
        <v>-0.99016372140870601</v>
      </c>
      <c r="H22" s="311" t="s">
        <v>564</v>
      </c>
      <c r="I22" s="542">
        <f>J18*G22</f>
        <v>0</v>
      </c>
      <c r="J22" s="542"/>
      <c r="K22" s="259" t="s">
        <v>585</v>
      </c>
      <c r="L22" s="186"/>
      <c r="M22" s="186"/>
      <c r="N22" s="186"/>
      <c r="O22" s="186"/>
      <c r="P22" s="186"/>
      <c r="Q22" s="186"/>
      <c r="R22" s="186"/>
      <c r="S22" s="186"/>
      <c r="T22" s="186"/>
      <c r="U22" s="186"/>
      <c r="V22" s="186"/>
      <c r="W22" s="186"/>
      <c r="X22" s="186"/>
      <c r="Y22" s="186"/>
      <c r="Z22" s="186"/>
    </row>
    <row r="23" spans="1:26" ht="15.75" customHeight="1" thickBot="1">
      <c r="A23" s="342"/>
      <c r="B23" s="313" t="s">
        <v>586</v>
      </c>
      <c r="C23" s="309"/>
      <c r="D23" s="309"/>
      <c r="E23" s="309"/>
      <c r="F23" s="309"/>
      <c r="G23" s="309"/>
      <c r="H23" s="343"/>
      <c r="I23" s="343"/>
      <c r="J23" s="344"/>
      <c r="K23" s="345"/>
      <c r="L23" s="186"/>
      <c r="M23" s="186"/>
      <c r="N23" s="186"/>
      <c r="O23" s="186"/>
      <c r="P23" s="186"/>
      <c r="Q23" s="186"/>
      <c r="R23" s="186"/>
      <c r="S23" s="186"/>
      <c r="T23" s="186"/>
      <c r="U23" s="186"/>
      <c r="V23" s="186"/>
      <c r="W23" s="186"/>
      <c r="X23" s="186"/>
      <c r="Y23" s="186"/>
      <c r="Z23" s="186"/>
    </row>
    <row r="24" spans="1:26" ht="16.5" customHeight="1" thickTop="1">
      <c r="A24" s="259">
        <v>3</v>
      </c>
      <c r="B24" s="551" t="s">
        <v>587</v>
      </c>
      <c r="C24" s="551"/>
      <c r="D24" s="346"/>
      <c r="E24" s="346"/>
      <c r="F24" s="346"/>
      <c r="G24" s="346"/>
      <c r="H24" s="346"/>
      <c r="I24" s="346"/>
      <c r="J24" s="347"/>
      <c r="K24" s="346"/>
      <c r="L24" s="186"/>
      <c r="M24" s="186"/>
      <c r="N24" s="186"/>
      <c r="O24" s="186"/>
      <c r="P24" s="186"/>
      <c r="Q24" s="186" t="s">
        <v>588</v>
      </c>
      <c r="R24" s="186" t="s">
        <v>589</v>
      </c>
      <c r="S24" s="186" t="s">
        <v>590</v>
      </c>
      <c r="T24" s="186"/>
      <c r="U24" s="186"/>
      <c r="V24" s="186"/>
      <c r="W24" s="186"/>
      <c r="X24" s="186"/>
      <c r="Y24" s="186"/>
      <c r="Z24" s="186"/>
    </row>
    <row r="25" spans="1:26" ht="16.5" customHeight="1">
      <c r="A25" s="260"/>
      <c r="B25" s="264" t="s">
        <v>591</v>
      </c>
      <c r="C25" s="271"/>
      <c r="D25" s="271"/>
      <c r="E25" s="271"/>
      <c r="F25" s="271"/>
      <c r="G25" s="271"/>
      <c r="H25" s="339"/>
      <c r="I25" s="552">
        <f>SUM(H10:H13)</f>
        <v>0</v>
      </c>
      <c r="J25" s="552"/>
      <c r="K25" s="259" t="s">
        <v>548</v>
      </c>
      <c r="L25" s="186"/>
      <c r="M25" s="186"/>
      <c r="N25" s="186"/>
      <c r="O25" s="186"/>
      <c r="P25" s="186"/>
      <c r="Q25" s="186" t="s">
        <v>592</v>
      </c>
      <c r="R25" s="186">
        <v>577.56488082828196</v>
      </c>
      <c r="S25" s="186">
        <f>R25/1000000</f>
        <v>5.7756488082828198E-4</v>
      </c>
      <c r="T25" s="186"/>
      <c r="U25" s="186"/>
      <c r="V25" s="186"/>
      <c r="W25" s="186"/>
      <c r="X25" s="186"/>
      <c r="Y25" s="186"/>
      <c r="Z25" s="186"/>
    </row>
    <row r="26" spans="1:26" ht="3.75" customHeight="1">
      <c r="A26" s="260"/>
      <c r="B26" s="264"/>
      <c r="C26" s="271"/>
      <c r="D26" s="271"/>
      <c r="E26" s="271"/>
      <c r="F26" s="271"/>
      <c r="G26" s="271"/>
      <c r="H26" s="339"/>
      <c r="I26" s="340"/>
      <c r="J26" s="281"/>
      <c r="K26" s="259"/>
      <c r="L26" s="186"/>
      <c r="M26" s="186"/>
      <c r="N26" s="186"/>
      <c r="O26" s="186"/>
      <c r="P26" s="186"/>
      <c r="Q26" s="186"/>
      <c r="R26" s="186"/>
      <c r="S26" s="186"/>
      <c r="T26" s="186"/>
      <c r="U26" s="186"/>
      <c r="V26" s="186"/>
      <c r="W26" s="186"/>
      <c r="X26" s="186"/>
      <c r="Y26" s="186"/>
      <c r="Z26" s="186"/>
    </row>
    <row r="27" spans="1:26" ht="16.5" customHeight="1">
      <c r="A27" s="259"/>
      <c r="B27" s="260" t="s">
        <v>593</v>
      </c>
      <c r="C27" s="271"/>
      <c r="D27" s="271"/>
      <c r="E27" s="531" t="s">
        <v>594</v>
      </c>
      <c r="F27" s="531"/>
      <c r="G27" s="341">
        <f>Tables!F1</f>
        <v>282</v>
      </c>
      <c r="H27" s="339" t="s">
        <v>564</v>
      </c>
      <c r="I27" s="542">
        <f>I25*S25*G27</f>
        <v>0</v>
      </c>
      <c r="J27" s="542"/>
      <c r="K27" s="259" t="s">
        <v>550</v>
      </c>
      <c r="L27" s="186"/>
      <c r="M27" s="186"/>
      <c r="N27" s="186"/>
      <c r="O27" s="186"/>
      <c r="P27" s="186"/>
      <c r="Q27" s="186"/>
      <c r="R27" s="186"/>
      <c r="S27" s="186"/>
      <c r="T27" s="186"/>
      <c r="U27" s="186"/>
      <c r="V27" s="186"/>
      <c r="W27" s="186"/>
      <c r="X27" s="186"/>
      <c r="Y27" s="186"/>
      <c r="Z27" s="186"/>
    </row>
    <row r="28" spans="1:26" ht="3.75" customHeight="1">
      <c r="A28" s="259"/>
      <c r="B28" s="260"/>
      <c r="C28" s="271"/>
      <c r="D28" s="271"/>
      <c r="E28" s="271"/>
      <c r="F28" s="271"/>
      <c r="G28" s="271"/>
      <c r="H28" s="339"/>
      <c r="I28" s="340"/>
      <c r="J28" s="281"/>
      <c r="K28" s="259"/>
      <c r="L28" s="186"/>
      <c r="M28" s="186"/>
      <c r="N28" s="186"/>
      <c r="O28" s="186"/>
      <c r="P28" s="186"/>
      <c r="Q28" s="186"/>
      <c r="R28" s="186"/>
      <c r="S28" s="186"/>
      <c r="T28" s="186"/>
      <c r="U28" s="186"/>
      <c r="V28" s="186"/>
      <c r="W28" s="186"/>
      <c r="X28" s="186"/>
      <c r="Y28" s="186"/>
      <c r="Z28" s="186"/>
    </row>
    <row r="29" spans="1:26" ht="16.5" customHeight="1">
      <c r="A29" s="262"/>
      <c r="B29" s="260" t="s">
        <v>595</v>
      </c>
      <c r="C29" s="260"/>
      <c r="D29" s="260"/>
      <c r="E29" s="337" t="s">
        <v>596</v>
      </c>
      <c r="F29" s="263" t="s">
        <v>563</v>
      </c>
      <c r="G29" s="338">
        <f>Tables!Q9</f>
        <v>-0.99016372140870601</v>
      </c>
      <c r="H29" s="311" t="s">
        <v>564</v>
      </c>
      <c r="I29" s="542">
        <f>I27*G29</f>
        <v>0</v>
      </c>
      <c r="J29" s="542"/>
      <c r="K29" s="306" t="s">
        <v>597</v>
      </c>
      <c r="L29" s="186"/>
      <c r="M29" s="186"/>
      <c r="N29" s="186"/>
      <c r="O29" s="186"/>
      <c r="P29" s="186"/>
      <c r="Q29" s="186"/>
      <c r="R29" s="186"/>
      <c r="S29" s="186"/>
      <c r="T29" s="186"/>
      <c r="U29" s="186"/>
      <c r="V29" s="186"/>
      <c r="W29" s="186"/>
      <c r="X29" s="186"/>
      <c r="Y29" s="186"/>
      <c r="Z29" s="186"/>
    </row>
    <row r="30" spans="1:26" ht="15" customHeight="1">
      <c r="A30" s="259"/>
      <c r="B30" s="281" t="s">
        <v>598</v>
      </c>
      <c r="C30" s="261"/>
      <c r="D30" s="261"/>
      <c r="E30" s="261"/>
      <c r="F30" s="261"/>
      <c r="G30" s="261"/>
      <c r="H30" s="261"/>
      <c r="I30" s="261"/>
      <c r="J30" s="261"/>
      <c r="K30" s="261"/>
      <c r="L30" s="186"/>
      <c r="M30" s="186"/>
      <c r="N30" s="186"/>
      <c r="O30" s="186"/>
      <c r="P30" s="186"/>
      <c r="Q30" s="186"/>
      <c r="R30" s="186"/>
      <c r="S30" s="186"/>
      <c r="T30" s="186"/>
      <c r="U30" s="186"/>
      <c r="V30" s="186"/>
      <c r="W30" s="186"/>
      <c r="X30" s="186"/>
      <c r="Y30" s="186"/>
      <c r="Z30" s="186"/>
    </row>
    <row r="31" spans="1:26" s="213" customFormat="1" ht="15" customHeight="1">
      <c r="A31" s="207"/>
      <c r="B31" s="211"/>
      <c r="C31" s="212"/>
      <c r="D31" s="212"/>
      <c r="E31" s="212"/>
      <c r="F31" s="212"/>
      <c r="G31" s="212"/>
      <c r="H31" s="212"/>
      <c r="I31" s="212"/>
      <c r="J31" s="212"/>
      <c r="K31" s="212"/>
      <c r="L31" s="211"/>
      <c r="M31" s="211"/>
      <c r="N31" s="211"/>
      <c r="O31" s="211"/>
      <c r="P31" s="211"/>
      <c r="Q31" s="211"/>
      <c r="R31" s="211"/>
      <c r="S31" s="211"/>
      <c r="T31" s="211"/>
      <c r="U31" s="211"/>
      <c r="V31" s="211"/>
      <c r="W31" s="211"/>
      <c r="X31" s="211"/>
      <c r="Y31" s="211"/>
      <c r="Z31" s="211"/>
    </row>
    <row r="32" spans="1:26" s="213" customFormat="1" ht="36" customHeight="1">
      <c r="A32" s="553" t="s">
        <v>599</v>
      </c>
      <c r="B32" s="553"/>
      <c r="C32" s="553"/>
      <c r="D32" s="553"/>
      <c r="E32" s="553"/>
      <c r="F32" s="553"/>
      <c r="G32" s="553"/>
      <c r="H32" s="553"/>
      <c r="I32" s="553"/>
      <c r="J32" s="553"/>
      <c r="K32" s="553"/>
      <c r="L32" s="211"/>
      <c r="M32" s="211"/>
      <c r="N32" s="211"/>
      <c r="O32" s="211"/>
      <c r="P32" s="211"/>
      <c r="Q32" s="211"/>
      <c r="R32" s="211"/>
      <c r="S32" s="211"/>
      <c r="T32" s="211"/>
      <c r="U32" s="211"/>
      <c r="V32" s="211"/>
      <c r="W32" s="211"/>
      <c r="X32" s="211"/>
      <c r="Y32" s="211"/>
      <c r="Z32" s="211"/>
    </row>
    <row r="33" spans="1:26" ht="16.5" customHeight="1">
      <c r="A33" s="281"/>
      <c r="B33" s="261" t="s">
        <v>600</v>
      </c>
      <c r="C33" s="261"/>
      <c r="D33" s="261"/>
      <c r="E33" s="261"/>
      <c r="F33" s="261"/>
      <c r="G33" s="261"/>
      <c r="H33" s="261"/>
      <c r="I33" s="261"/>
      <c r="J33" s="261"/>
      <c r="K33" s="261"/>
      <c r="L33" s="186"/>
      <c r="M33" s="186"/>
      <c r="N33" s="186"/>
      <c r="O33" s="186"/>
      <c r="P33" s="186"/>
      <c r="Q33" s="186"/>
      <c r="R33" s="186"/>
      <c r="S33" s="186"/>
      <c r="T33" s="186"/>
      <c r="U33" s="186"/>
      <c r="V33" s="186"/>
      <c r="W33" s="186"/>
      <c r="X33" s="186"/>
      <c r="Y33" s="186"/>
      <c r="Z33" s="186"/>
    </row>
    <row r="34" spans="1:26" ht="16.5" customHeight="1">
      <c r="A34" s="281"/>
      <c r="B34" s="554" t="s">
        <v>601</v>
      </c>
      <c r="C34" s="555"/>
      <c r="D34" s="528" t="s">
        <v>602</v>
      </c>
      <c r="E34" s="528"/>
      <c r="F34" s="528"/>
      <c r="G34" s="528"/>
      <c r="H34" s="528"/>
      <c r="I34" s="529"/>
      <c r="J34" s="529"/>
      <c r="K34" s="261"/>
      <c r="L34" s="186"/>
      <c r="M34" s="186"/>
      <c r="N34" s="186"/>
      <c r="O34" s="186"/>
      <c r="P34" s="186"/>
      <c r="Q34" s="186"/>
      <c r="R34" s="186"/>
      <c r="S34" s="186"/>
      <c r="T34" s="186"/>
      <c r="U34" s="186"/>
      <c r="V34" s="186"/>
      <c r="W34" s="186"/>
      <c r="X34" s="186"/>
      <c r="Y34" s="186"/>
      <c r="Z34" s="186"/>
    </row>
    <row r="35" spans="1:26" ht="16.5" customHeight="1">
      <c r="A35" s="281"/>
      <c r="B35" s="554"/>
      <c r="C35" s="555"/>
      <c r="D35" s="556" t="s">
        <v>603</v>
      </c>
      <c r="E35" s="556"/>
      <c r="F35" s="556" t="s">
        <v>604</v>
      </c>
      <c r="G35" s="556"/>
      <c r="H35" s="557" t="s">
        <v>605</v>
      </c>
      <c r="I35" s="558"/>
      <c r="J35" s="558"/>
      <c r="K35" s="261"/>
      <c r="L35" s="186"/>
      <c r="M35" s="186"/>
      <c r="N35" s="186"/>
      <c r="O35" s="186"/>
      <c r="P35" s="186"/>
      <c r="Q35" s="186"/>
      <c r="R35" s="186"/>
      <c r="S35" s="186"/>
      <c r="T35" s="186"/>
      <c r="U35" s="186"/>
      <c r="V35" s="186"/>
      <c r="W35" s="186"/>
      <c r="X35" s="186"/>
      <c r="Y35" s="186"/>
      <c r="Z35" s="186"/>
    </row>
    <row r="36" spans="1:26" ht="15.75" customHeight="1">
      <c r="A36" s="281"/>
      <c r="B36" s="546" t="s">
        <v>606</v>
      </c>
      <c r="C36" s="546"/>
      <c r="D36" s="387">
        <v>19</v>
      </c>
      <c r="E36" s="388"/>
      <c r="F36" s="387">
        <v>40</v>
      </c>
      <c r="G36" s="388"/>
      <c r="H36" s="387">
        <v>50</v>
      </c>
      <c r="I36" s="389"/>
      <c r="J36" s="390"/>
      <c r="K36" s="261"/>
      <c r="L36" s="186"/>
      <c r="M36" s="186"/>
      <c r="N36" s="186"/>
      <c r="O36" s="186"/>
      <c r="P36" s="186"/>
      <c r="Q36" s="186"/>
      <c r="R36" s="186"/>
      <c r="S36" s="186"/>
      <c r="T36" s="186"/>
      <c r="U36" s="186"/>
      <c r="V36" s="186"/>
      <c r="W36" s="186"/>
      <c r="X36" s="186"/>
      <c r="Y36" s="186"/>
      <c r="Z36" s="186"/>
    </row>
    <row r="37" spans="1:26" ht="15.75" customHeight="1">
      <c r="A37" s="281"/>
      <c r="B37" s="546" t="s">
        <v>607</v>
      </c>
      <c r="C37" s="546"/>
      <c r="D37" s="387">
        <v>19</v>
      </c>
      <c r="E37" s="391"/>
      <c r="F37" s="387">
        <v>19</v>
      </c>
      <c r="G37" s="391"/>
      <c r="H37" s="387">
        <v>41</v>
      </c>
      <c r="I37" s="389"/>
      <c r="J37" s="390"/>
      <c r="K37" s="261"/>
      <c r="L37" s="186"/>
      <c r="M37" s="186"/>
      <c r="N37" s="186"/>
      <c r="O37" s="186"/>
      <c r="P37" s="186"/>
      <c r="Q37" s="186"/>
      <c r="R37" s="186"/>
      <c r="S37" s="186"/>
      <c r="T37" s="186"/>
      <c r="U37" s="186"/>
      <c r="V37" s="186"/>
      <c r="W37" s="186"/>
      <c r="X37" s="186"/>
      <c r="Y37" s="186"/>
      <c r="Z37" s="186"/>
    </row>
    <row r="38" spans="1:26" ht="44.25" customHeight="1">
      <c r="A38" s="281"/>
      <c r="B38" s="547" t="s">
        <v>608</v>
      </c>
      <c r="C38" s="547"/>
      <c r="D38" s="547"/>
      <c r="E38" s="547"/>
      <c r="F38" s="547"/>
      <c r="G38" s="547"/>
      <c r="H38" s="547"/>
      <c r="I38" s="547"/>
      <c r="J38" s="547"/>
      <c r="K38" s="271"/>
      <c r="L38" s="186"/>
      <c r="M38" s="186"/>
      <c r="N38" s="186"/>
      <c r="O38" s="186"/>
      <c r="P38" s="186"/>
      <c r="Q38" s="186"/>
      <c r="R38" s="186"/>
      <c r="S38" s="186"/>
      <c r="T38" s="186"/>
      <c r="U38" s="186"/>
      <c r="V38" s="186"/>
      <c r="W38" s="186"/>
      <c r="X38" s="186"/>
      <c r="Y38" s="186"/>
      <c r="Z38" s="186"/>
    </row>
    <row r="39" spans="1:26" s="213" customFormat="1" ht="19.5" customHeight="1">
      <c r="A39" s="211"/>
      <c r="B39" s="214"/>
      <c r="C39" s="214"/>
      <c r="D39" s="214"/>
      <c r="E39" s="214"/>
      <c r="F39" s="214"/>
      <c r="G39" s="214"/>
      <c r="H39" s="214"/>
      <c r="I39" s="214"/>
      <c r="J39" s="214"/>
      <c r="K39" s="215"/>
      <c r="L39" s="211"/>
      <c r="M39" s="211"/>
      <c r="N39" s="211"/>
      <c r="O39" s="211"/>
      <c r="P39" s="211"/>
      <c r="Q39" s="211"/>
      <c r="R39" s="211"/>
      <c r="S39" s="211"/>
      <c r="T39" s="211"/>
      <c r="U39" s="211"/>
      <c r="V39" s="211"/>
      <c r="W39" s="211"/>
      <c r="X39" s="211"/>
      <c r="Y39" s="211"/>
      <c r="Z39" s="211"/>
    </row>
    <row r="40" spans="1:26">
      <c r="A40" s="281"/>
      <c r="B40" s="261" t="s">
        <v>737</v>
      </c>
      <c r="C40" s="261"/>
      <c r="D40" s="261"/>
      <c r="E40" s="261"/>
      <c r="F40" s="261"/>
      <c r="G40" s="260"/>
      <c r="H40" s="260"/>
      <c r="I40" s="260"/>
      <c r="J40" s="264"/>
      <c r="K40" s="264"/>
      <c r="L40" s="186"/>
      <c r="M40" s="186"/>
      <c r="N40" s="186"/>
      <c r="O40" s="186"/>
      <c r="P40" s="186"/>
      <c r="Q40" s="186"/>
      <c r="R40" s="186"/>
      <c r="S40" s="186"/>
      <c r="T40" s="186"/>
      <c r="U40" s="186"/>
      <c r="V40" s="186"/>
      <c r="W40" s="186"/>
      <c r="X40" s="186"/>
      <c r="Y40" s="186"/>
      <c r="Z40" s="186"/>
    </row>
    <row r="41" spans="1:26" ht="16.5" customHeight="1">
      <c r="A41" s="281"/>
      <c r="B41" s="216" t="s">
        <v>609</v>
      </c>
      <c r="C41" s="216"/>
      <c r="D41" s="216"/>
      <c r="E41" s="216"/>
      <c r="F41" s="354"/>
      <c r="G41" s="216"/>
      <c r="H41" s="355" t="s">
        <v>610</v>
      </c>
      <c r="I41" s="216"/>
      <c r="J41" s="216"/>
      <c r="K41" s="281"/>
      <c r="L41" s="186"/>
      <c r="M41" s="186"/>
      <c r="N41" s="186"/>
      <c r="O41" s="186"/>
      <c r="P41" s="186"/>
      <c r="Q41" s="186"/>
      <c r="R41" s="186"/>
      <c r="S41" s="186"/>
      <c r="T41" s="186"/>
      <c r="U41" s="186"/>
      <c r="V41" s="186"/>
      <c r="W41" s="186"/>
      <c r="X41" s="186"/>
      <c r="Y41" s="186"/>
      <c r="Z41" s="186"/>
    </row>
    <row r="42" spans="1:26" ht="15.75" customHeight="1">
      <c r="A42" s="281"/>
      <c r="B42" s="304" t="s">
        <v>762</v>
      </c>
      <c r="C42" s="305"/>
      <c r="D42" s="305"/>
      <c r="E42" s="305"/>
      <c r="F42" s="305"/>
      <c r="G42" s="336"/>
      <c r="H42" s="548">
        <v>2397000</v>
      </c>
      <c r="I42" s="549"/>
      <c r="J42" s="550"/>
      <c r="K42" s="281"/>
      <c r="L42" s="186"/>
      <c r="M42" s="186"/>
      <c r="N42" s="186"/>
      <c r="O42" s="186"/>
      <c r="P42" s="186"/>
      <c r="Q42" s="186"/>
      <c r="R42" s="186"/>
      <c r="S42" s="186"/>
      <c r="T42" s="186"/>
      <c r="U42" s="186"/>
      <c r="V42" s="186"/>
      <c r="W42" s="186"/>
      <c r="X42" s="186"/>
      <c r="Y42" s="186"/>
      <c r="Z42" s="186"/>
    </row>
    <row r="43" spans="1:26">
      <c r="A43" s="186"/>
      <c r="B43" s="186"/>
      <c r="C43" s="186"/>
      <c r="D43" s="186"/>
      <c r="E43" s="186"/>
      <c r="F43" s="186"/>
      <c r="G43" s="186"/>
      <c r="H43" s="186"/>
      <c r="I43" s="186"/>
      <c r="J43" s="186"/>
      <c r="K43" s="186"/>
      <c r="L43" s="186"/>
      <c r="M43" s="186"/>
      <c r="N43" s="186"/>
      <c r="O43" s="186"/>
      <c r="P43" s="186"/>
      <c r="Q43" s="186"/>
      <c r="R43" s="186"/>
      <c r="S43" s="186"/>
      <c r="T43" s="186"/>
      <c r="U43" s="186"/>
      <c r="V43" s="186"/>
      <c r="W43" s="186"/>
      <c r="X43" s="186"/>
      <c r="Y43" s="186"/>
      <c r="Z43" s="186"/>
    </row>
    <row r="44" spans="1:26">
      <c r="A44" s="186"/>
      <c r="B44" s="186"/>
      <c r="C44" s="186"/>
      <c r="D44" s="186"/>
      <c r="E44" s="186"/>
      <c r="F44" s="186"/>
      <c r="G44" s="186"/>
      <c r="H44" s="186"/>
      <c r="I44" s="186"/>
      <c r="J44" s="186"/>
      <c r="K44" s="186"/>
      <c r="L44" s="186"/>
      <c r="M44" s="186"/>
      <c r="N44" s="186"/>
      <c r="O44" s="186"/>
      <c r="P44" s="186"/>
      <c r="Q44" s="186"/>
      <c r="R44" s="186"/>
      <c r="S44" s="186"/>
      <c r="T44" s="186"/>
      <c r="U44" s="186"/>
      <c r="V44" s="186"/>
      <c r="W44" s="186"/>
      <c r="X44" s="186"/>
      <c r="Y44" s="186"/>
      <c r="Z44" s="186"/>
    </row>
    <row r="45" spans="1:26">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row>
    <row r="46" spans="1:26">
      <c r="A46" s="186"/>
      <c r="B46" s="186"/>
      <c r="C46" s="186"/>
      <c r="D46" s="186"/>
      <c r="E46" s="186"/>
      <c r="F46" s="186"/>
      <c r="G46" s="186"/>
      <c r="H46" s="186"/>
      <c r="I46" s="186"/>
      <c r="J46" s="186"/>
      <c r="K46" s="186"/>
      <c r="L46" s="186"/>
      <c r="M46" s="186"/>
      <c r="N46" s="186"/>
      <c r="O46" s="186"/>
      <c r="P46" s="186"/>
      <c r="Q46" s="186"/>
      <c r="R46" s="186"/>
      <c r="S46" s="186"/>
      <c r="T46" s="186"/>
      <c r="U46" s="186"/>
      <c r="V46" s="186"/>
      <c r="W46" s="186"/>
      <c r="X46" s="186"/>
      <c r="Y46" s="186"/>
      <c r="Z46" s="186"/>
    </row>
    <row r="47" spans="1:26">
      <c r="A47" s="186"/>
      <c r="B47" s="186"/>
      <c r="C47" s="186"/>
      <c r="D47" s="186"/>
      <c r="E47" s="186"/>
      <c r="F47" s="186"/>
      <c r="G47" s="186"/>
      <c r="H47" s="186"/>
      <c r="I47" s="186"/>
      <c r="J47" s="186"/>
      <c r="K47" s="186"/>
      <c r="L47" s="186"/>
      <c r="M47" s="186"/>
      <c r="N47" s="186"/>
      <c r="O47" s="186"/>
      <c r="P47" s="186"/>
      <c r="Q47" s="186"/>
      <c r="R47" s="186"/>
      <c r="S47" s="186"/>
      <c r="T47" s="186"/>
      <c r="U47" s="186"/>
      <c r="V47" s="186"/>
      <c r="W47" s="186"/>
      <c r="X47" s="186"/>
      <c r="Y47" s="186"/>
      <c r="Z47" s="186"/>
    </row>
    <row r="48" spans="1:26">
      <c r="A48" s="186"/>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row>
    <row r="49" spans="1:26">
      <c r="A49" s="186"/>
      <c r="B49" s="186"/>
      <c r="C49" s="186"/>
      <c r="D49" s="186"/>
      <c r="E49" s="186"/>
      <c r="F49" s="186"/>
      <c r="G49" s="186"/>
      <c r="H49" s="186"/>
      <c r="I49" s="186"/>
      <c r="J49" s="186"/>
      <c r="K49" s="186"/>
      <c r="L49" s="186"/>
      <c r="M49" s="186"/>
      <c r="N49" s="186"/>
      <c r="O49" s="186"/>
      <c r="P49" s="186"/>
      <c r="Q49" s="186"/>
      <c r="R49" s="186"/>
      <c r="S49" s="186"/>
      <c r="T49" s="186"/>
      <c r="U49" s="186"/>
      <c r="V49" s="186"/>
      <c r="W49" s="186"/>
      <c r="X49" s="186"/>
      <c r="Y49" s="186"/>
      <c r="Z49" s="186"/>
    </row>
    <row r="50" spans="1:26">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row>
    <row r="51" spans="1:26">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row>
    <row r="52" spans="1:26">
      <c r="A52" s="186"/>
      <c r="B52" s="186"/>
      <c r="C52" s="186"/>
      <c r="D52" s="186"/>
      <c r="E52" s="186"/>
      <c r="F52" s="186"/>
      <c r="G52" s="186"/>
      <c r="H52" s="186"/>
      <c r="I52" s="186"/>
      <c r="J52" s="186"/>
      <c r="K52" s="186"/>
      <c r="L52" s="186"/>
      <c r="M52" s="186"/>
      <c r="N52" s="186"/>
      <c r="O52" s="186"/>
      <c r="P52" s="186"/>
      <c r="Q52" s="186"/>
      <c r="R52" s="186"/>
      <c r="S52" s="186"/>
      <c r="T52" s="186"/>
      <c r="U52" s="186"/>
      <c r="V52" s="186"/>
      <c r="W52" s="186"/>
      <c r="X52" s="186"/>
      <c r="Y52" s="186"/>
      <c r="Z52" s="186"/>
    </row>
    <row r="53" spans="1:26">
      <c r="A53" s="186"/>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row>
    <row r="54" spans="1:26">
      <c r="A54" s="186"/>
      <c r="B54" s="186"/>
      <c r="C54" s="186"/>
      <c r="D54" s="186"/>
      <c r="E54" s="186"/>
      <c r="F54" s="186"/>
      <c r="G54" s="186"/>
      <c r="H54" s="186"/>
      <c r="I54" s="186"/>
      <c r="J54" s="186"/>
      <c r="K54" s="186"/>
      <c r="L54" s="186"/>
      <c r="M54" s="186"/>
      <c r="N54" s="186"/>
      <c r="O54" s="186"/>
      <c r="P54" s="186"/>
      <c r="Q54" s="186"/>
      <c r="R54" s="186"/>
      <c r="S54" s="186"/>
      <c r="T54" s="186"/>
      <c r="U54" s="186"/>
      <c r="V54" s="186"/>
      <c r="W54" s="186"/>
      <c r="X54" s="186"/>
      <c r="Y54" s="186"/>
      <c r="Z54" s="186"/>
    </row>
    <row r="55" spans="1:26">
      <c r="A55" s="186"/>
      <c r="B55" s="186"/>
      <c r="C55" s="186"/>
      <c r="D55" s="186"/>
      <c r="E55" s="186"/>
      <c r="F55" s="186"/>
      <c r="G55" s="186"/>
      <c r="H55" s="186"/>
      <c r="I55" s="186"/>
      <c r="J55" s="186"/>
      <c r="K55" s="186"/>
      <c r="L55" s="186"/>
      <c r="M55" s="186"/>
      <c r="N55" s="186"/>
      <c r="O55" s="186"/>
      <c r="P55" s="186"/>
      <c r="Q55" s="186"/>
      <c r="R55" s="186"/>
      <c r="S55" s="186"/>
      <c r="T55" s="186"/>
      <c r="U55" s="186"/>
      <c r="V55" s="186"/>
      <c r="W55" s="186"/>
      <c r="X55" s="186"/>
      <c r="Y55" s="186"/>
      <c r="Z55" s="186"/>
    </row>
    <row r="56" spans="1:26">
      <c r="A56" s="186"/>
      <c r="B56" s="186"/>
      <c r="C56" s="186"/>
      <c r="D56" s="186"/>
      <c r="E56" s="186"/>
      <c r="F56" s="186"/>
      <c r="G56" s="186"/>
      <c r="H56" s="186"/>
      <c r="I56" s="186"/>
      <c r="J56" s="186"/>
      <c r="K56" s="186"/>
      <c r="L56" s="186"/>
      <c r="M56" s="186"/>
      <c r="N56" s="186"/>
      <c r="O56" s="186"/>
      <c r="P56" s="186"/>
      <c r="Q56" s="186"/>
      <c r="R56" s="186"/>
      <c r="S56" s="186"/>
      <c r="T56" s="186"/>
      <c r="U56" s="186"/>
      <c r="V56" s="186"/>
      <c r="W56" s="186"/>
      <c r="X56" s="186"/>
      <c r="Y56" s="186"/>
      <c r="Z56" s="186"/>
    </row>
    <row r="57" spans="1:26">
      <c r="A57" s="186"/>
      <c r="B57" s="186"/>
      <c r="C57" s="186"/>
      <c r="D57" s="186"/>
      <c r="E57" s="186"/>
      <c r="F57" s="186"/>
      <c r="G57" s="186"/>
      <c r="H57" s="186"/>
      <c r="I57" s="186"/>
      <c r="J57" s="186"/>
      <c r="K57" s="186"/>
      <c r="L57" s="186"/>
      <c r="M57" s="186"/>
      <c r="N57" s="186"/>
      <c r="O57" s="186"/>
      <c r="P57" s="186"/>
      <c r="Q57" s="186"/>
      <c r="R57" s="186"/>
      <c r="S57" s="186"/>
      <c r="T57" s="186"/>
      <c r="U57" s="186"/>
      <c r="V57" s="186"/>
      <c r="W57" s="186"/>
      <c r="X57" s="186"/>
      <c r="Y57" s="186"/>
      <c r="Z57" s="186"/>
    </row>
    <row r="58" spans="1:26">
      <c r="A58" s="186"/>
      <c r="B58" s="186"/>
      <c r="C58" s="186"/>
      <c r="D58" s="186"/>
      <c r="E58" s="186"/>
      <c r="F58" s="186"/>
      <c r="G58" s="186"/>
      <c r="H58" s="186"/>
      <c r="I58" s="186"/>
      <c r="J58" s="186"/>
      <c r="K58" s="186"/>
      <c r="L58" s="186"/>
      <c r="M58" s="186"/>
      <c r="N58" s="186"/>
      <c r="O58" s="186"/>
      <c r="P58" s="186"/>
      <c r="Q58" s="186"/>
      <c r="R58" s="186"/>
      <c r="S58" s="186"/>
      <c r="T58" s="186"/>
      <c r="U58" s="186"/>
      <c r="V58" s="186"/>
      <c r="W58" s="186"/>
      <c r="X58" s="186"/>
      <c r="Y58" s="186"/>
      <c r="Z58" s="186"/>
    </row>
    <row r="59" spans="1:26">
      <c r="A59" s="186"/>
      <c r="B59" s="186"/>
      <c r="C59" s="186"/>
      <c r="D59" s="186"/>
      <c r="E59" s="186"/>
      <c r="F59" s="186"/>
      <c r="G59" s="186"/>
      <c r="H59" s="186"/>
      <c r="I59" s="186"/>
      <c r="J59" s="186"/>
      <c r="K59" s="186"/>
      <c r="L59" s="186"/>
      <c r="M59" s="186"/>
      <c r="N59" s="186"/>
      <c r="O59" s="186"/>
      <c r="P59" s="186"/>
      <c r="Q59" s="186"/>
      <c r="R59" s="186"/>
      <c r="S59" s="186"/>
      <c r="T59" s="186"/>
      <c r="U59" s="186"/>
      <c r="V59" s="186"/>
      <c r="W59" s="186"/>
      <c r="X59" s="186"/>
      <c r="Y59" s="186"/>
      <c r="Z59" s="186"/>
    </row>
    <row r="60" spans="1:26">
      <c r="A60" s="186"/>
      <c r="B60" s="186"/>
      <c r="C60" s="186"/>
      <c r="D60" s="186"/>
      <c r="E60" s="186"/>
      <c r="F60" s="186"/>
      <c r="G60" s="186"/>
      <c r="H60" s="186"/>
      <c r="I60" s="186"/>
      <c r="J60" s="186"/>
      <c r="K60" s="186"/>
      <c r="L60" s="186"/>
      <c r="M60" s="186"/>
      <c r="N60" s="186"/>
      <c r="O60" s="186"/>
      <c r="P60" s="186"/>
      <c r="Q60" s="186"/>
      <c r="R60" s="186"/>
      <c r="S60" s="186"/>
      <c r="T60" s="186"/>
      <c r="U60" s="186"/>
      <c r="V60" s="186"/>
      <c r="W60" s="186"/>
      <c r="X60" s="186"/>
      <c r="Y60" s="186"/>
      <c r="Z60" s="186"/>
    </row>
    <row r="61" spans="1:26">
      <c r="A61" s="186"/>
      <c r="B61" s="186"/>
      <c r="C61" s="186"/>
      <c r="D61" s="186"/>
      <c r="E61" s="186"/>
      <c r="F61" s="186"/>
      <c r="G61" s="186"/>
      <c r="H61" s="186"/>
      <c r="I61" s="186"/>
      <c r="J61" s="186"/>
      <c r="K61" s="186"/>
      <c r="L61" s="186"/>
      <c r="M61" s="186"/>
      <c r="N61" s="186"/>
      <c r="O61" s="186"/>
      <c r="P61" s="186"/>
      <c r="Q61" s="186"/>
      <c r="R61" s="186"/>
      <c r="S61" s="186"/>
      <c r="T61" s="186"/>
      <c r="U61" s="186"/>
      <c r="V61" s="186"/>
      <c r="W61" s="186"/>
      <c r="X61" s="186"/>
      <c r="Y61" s="186"/>
      <c r="Z61" s="186"/>
    </row>
    <row r="62" spans="1:26">
      <c r="A62" s="186"/>
      <c r="B62" s="186"/>
      <c r="C62" s="186"/>
      <c r="D62" s="186"/>
      <c r="E62" s="186"/>
      <c r="F62" s="186"/>
      <c r="G62" s="186"/>
      <c r="H62" s="186"/>
      <c r="I62" s="186"/>
      <c r="J62" s="186"/>
      <c r="K62" s="186"/>
      <c r="L62" s="186"/>
      <c r="M62" s="186"/>
      <c r="N62" s="186"/>
      <c r="O62" s="186"/>
      <c r="P62" s="186"/>
      <c r="Q62" s="186"/>
      <c r="R62" s="186"/>
      <c r="S62" s="186"/>
      <c r="T62" s="186"/>
      <c r="U62" s="186"/>
      <c r="V62" s="186"/>
      <c r="W62" s="186"/>
      <c r="X62" s="186"/>
      <c r="Y62" s="186"/>
      <c r="Z62" s="186"/>
    </row>
    <row r="63" spans="1:26">
      <c r="A63" s="186"/>
      <c r="B63" s="186"/>
      <c r="C63" s="186"/>
      <c r="D63" s="186"/>
      <c r="E63" s="186"/>
      <c r="F63" s="186"/>
      <c r="G63" s="186"/>
      <c r="H63" s="186"/>
      <c r="I63" s="186"/>
      <c r="J63" s="186"/>
      <c r="K63" s="186"/>
      <c r="L63" s="186"/>
      <c r="M63" s="186"/>
      <c r="N63" s="186"/>
      <c r="O63" s="186"/>
      <c r="P63" s="186"/>
      <c r="Q63" s="186"/>
      <c r="R63" s="186"/>
      <c r="S63" s="186"/>
      <c r="T63" s="186"/>
      <c r="U63" s="186"/>
      <c r="V63" s="186"/>
      <c r="W63" s="186"/>
      <c r="X63" s="186"/>
      <c r="Y63" s="186"/>
      <c r="Z63" s="186"/>
    </row>
    <row r="64" spans="1:26">
      <c r="A64" s="186"/>
      <c r="B64" s="186"/>
      <c r="C64" s="186"/>
      <c r="D64" s="186"/>
      <c r="E64" s="186"/>
      <c r="F64" s="186"/>
      <c r="G64" s="186"/>
      <c r="H64" s="186"/>
      <c r="I64" s="186"/>
      <c r="J64" s="186"/>
      <c r="K64" s="186"/>
      <c r="L64" s="186"/>
      <c r="M64" s="186"/>
      <c r="N64" s="186"/>
      <c r="O64" s="186"/>
      <c r="P64" s="186"/>
      <c r="Q64" s="186"/>
      <c r="R64" s="186"/>
      <c r="S64" s="186"/>
      <c r="T64" s="186"/>
      <c r="U64" s="186"/>
      <c r="V64" s="186"/>
      <c r="W64" s="186"/>
      <c r="X64" s="186"/>
      <c r="Y64" s="186"/>
      <c r="Z64" s="186"/>
    </row>
    <row r="65" spans="1:26">
      <c r="A65" s="186"/>
      <c r="B65" s="186"/>
      <c r="C65" s="186"/>
      <c r="D65" s="186"/>
      <c r="E65" s="186"/>
      <c r="F65" s="186"/>
      <c r="G65" s="186"/>
      <c r="H65" s="186"/>
      <c r="I65" s="186"/>
      <c r="J65" s="186"/>
      <c r="K65" s="186"/>
      <c r="L65" s="186"/>
      <c r="M65" s="186"/>
      <c r="N65" s="186"/>
      <c r="O65" s="186"/>
      <c r="P65" s="186"/>
      <c r="Q65" s="186"/>
      <c r="R65" s="186"/>
      <c r="S65" s="186"/>
      <c r="T65" s="186"/>
      <c r="U65" s="186"/>
      <c r="V65" s="186"/>
      <c r="W65" s="186"/>
      <c r="X65" s="186"/>
      <c r="Y65" s="186"/>
      <c r="Z65" s="186"/>
    </row>
    <row r="66" spans="1:26">
      <c r="A66" s="186"/>
      <c r="B66" s="186"/>
      <c r="C66" s="186"/>
      <c r="D66" s="186"/>
      <c r="E66" s="186"/>
      <c r="F66" s="186"/>
      <c r="G66" s="186"/>
      <c r="H66" s="186"/>
      <c r="I66" s="186"/>
      <c r="J66" s="186"/>
      <c r="K66" s="186"/>
      <c r="L66" s="186"/>
      <c r="M66" s="186"/>
      <c r="N66" s="186"/>
      <c r="O66" s="186"/>
      <c r="P66" s="186"/>
      <c r="Q66" s="186"/>
      <c r="R66" s="186"/>
      <c r="S66" s="186"/>
      <c r="T66" s="186"/>
      <c r="U66" s="186"/>
      <c r="V66" s="186"/>
      <c r="W66" s="186"/>
      <c r="X66" s="186"/>
      <c r="Y66" s="186"/>
      <c r="Z66" s="186"/>
    </row>
    <row r="67" spans="1:26">
      <c r="A67" s="186"/>
      <c r="B67" s="186"/>
      <c r="C67" s="186"/>
      <c r="D67" s="186"/>
      <c r="E67" s="186"/>
      <c r="F67" s="186"/>
      <c r="G67" s="186"/>
      <c r="H67" s="186"/>
      <c r="I67" s="186"/>
      <c r="J67" s="186"/>
      <c r="K67" s="186"/>
      <c r="L67" s="186"/>
      <c r="M67" s="186"/>
      <c r="N67" s="186"/>
      <c r="O67" s="186"/>
      <c r="P67" s="186"/>
      <c r="Q67" s="186"/>
      <c r="R67" s="186"/>
      <c r="S67" s="186"/>
      <c r="T67" s="186"/>
      <c r="U67" s="186"/>
      <c r="V67" s="186"/>
      <c r="W67" s="186"/>
      <c r="X67" s="186"/>
      <c r="Y67" s="186"/>
      <c r="Z67" s="186"/>
    </row>
    <row r="68" spans="1:26">
      <c r="A68" s="186"/>
      <c r="B68" s="186"/>
      <c r="C68" s="186"/>
      <c r="D68" s="186"/>
      <c r="E68" s="186"/>
      <c r="F68" s="186"/>
      <c r="G68" s="186"/>
      <c r="H68" s="186"/>
      <c r="I68" s="186"/>
      <c r="J68" s="186"/>
      <c r="K68" s="186"/>
      <c r="L68" s="186"/>
      <c r="M68" s="186"/>
      <c r="N68" s="186"/>
      <c r="O68" s="186"/>
      <c r="P68" s="186"/>
      <c r="Q68" s="186"/>
      <c r="R68" s="186"/>
      <c r="S68" s="186"/>
      <c r="T68" s="186"/>
      <c r="U68" s="186"/>
      <c r="V68" s="186"/>
      <c r="W68" s="186"/>
      <c r="X68" s="186"/>
      <c r="Y68" s="186"/>
      <c r="Z68" s="186"/>
    </row>
    <row r="69" spans="1:26">
      <c r="A69" s="186"/>
      <c r="B69" s="186"/>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row>
    <row r="70" spans="1:26">
      <c r="A70" s="186"/>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row>
    <row r="71" spans="1:26">
      <c r="A71" s="186"/>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row>
    <row r="72" spans="1:26">
      <c r="A72" s="186"/>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row>
    <row r="73" spans="1:26">
      <c r="A73" s="186"/>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row>
    <row r="74" spans="1:26">
      <c r="A74" s="186"/>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row>
    <row r="75" spans="1:26">
      <c r="A75" s="186"/>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row>
    <row r="76" spans="1:26">
      <c r="A76" s="186"/>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row>
    <row r="77" spans="1:26">
      <c r="A77" s="186"/>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row>
    <row r="78" spans="1:26">
      <c r="A78" s="186"/>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row>
    <row r="79" spans="1:26">
      <c r="A79" s="186"/>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row>
    <row r="80" spans="1:26">
      <c r="A80" s="186"/>
      <c r="B80" s="186"/>
      <c r="C80" s="186"/>
      <c r="D80" s="186"/>
      <c r="E80" s="186"/>
      <c r="F80" s="186"/>
      <c r="G80" s="186"/>
      <c r="H80" s="186"/>
      <c r="I80" s="186"/>
      <c r="J80" s="186"/>
      <c r="K80" s="186"/>
      <c r="L80" s="186"/>
      <c r="M80" s="186"/>
      <c r="N80" s="186"/>
      <c r="O80" s="186"/>
      <c r="P80" s="186"/>
      <c r="Q80" s="186"/>
      <c r="R80" s="186"/>
      <c r="S80" s="186"/>
      <c r="T80" s="186"/>
      <c r="U80" s="186"/>
      <c r="V80" s="186"/>
      <c r="W80" s="186"/>
      <c r="X80" s="186"/>
      <c r="Y80" s="186"/>
      <c r="Z80" s="186"/>
    </row>
    <row r="81" spans="1:26">
      <c r="A81" s="186"/>
      <c r="B81" s="186"/>
      <c r="C81" s="186"/>
      <c r="D81" s="186"/>
      <c r="E81" s="186"/>
      <c r="F81" s="186"/>
      <c r="G81" s="186"/>
      <c r="H81" s="186"/>
      <c r="I81" s="186"/>
      <c r="J81" s="186"/>
      <c r="K81" s="186"/>
      <c r="L81" s="186"/>
      <c r="M81" s="186"/>
      <c r="N81" s="186"/>
      <c r="O81" s="186"/>
      <c r="P81" s="186"/>
      <c r="Q81" s="186"/>
      <c r="R81" s="186"/>
      <c r="S81" s="186"/>
      <c r="T81" s="186"/>
      <c r="U81" s="186"/>
      <c r="V81" s="186"/>
      <c r="W81" s="186"/>
      <c r="X81" s="186"/>
      <c r="Y81" s="186"/>
      <c r="Z81" s="186"/>
    </row>
    <row r="82" spans="1:26">
      <c r="A82" s="186"/>
      <c r="B82" s="186"/>
      <c r="C82" s="186"/>
      <c r="D82" s="186"/>
      <c r="E82" s="186"/>
      <c r="F82" s="186"/>
      <c r="G82" s="186"/>
      <c r="H82" s="186"/>
      <c r="I82" s="186"/>
      <c r="J82" s="186"/>
      <c r="K82" s="186"/>
      <c r="L82" s="186"/>
      <c r="M82" s="186"/>
      <c r="N82" s="186"/>
      <c r="O82" s="186"/>
      <c r="P82" s="186"/>
      <c r="Q82" s="186"/>
      <c r="R82" s="186"/>
      <c r="S82" s="186"/>
      <c r="T82" s="186"/>
      <c r="U82" s="186"/>
      <c r="V82" s="186"/>
      <c r="W82" s="186"/>
      <c r="X82" s="186"/>
      <c r="Y82" s="186"/>
      <c r="Z82" s="186"/>
    </row>
    <row r="83" spans="1:26">
      <c r="A83" s="186"/>
      <c r="B83" s="186"/>
      <c r="C83" s="186"/>
      <c r="D83" s="186"/>
      <c r="E83" s="186"/>
      <c r="F83" s="186"/>
      <c r="G83" s="186"/>
      <c r="H83" s="186"/>
      <c r="I83" s="186"/>
      <c r="J83" s="186"/>
      <c r="K83" s="186"/>
      <c r="L83" s="186"/>
      <c r="M83" s="186"/>
      <c r="N83" s="186"/>
      <c r="O83" s="186"/>
      <c r="P83" s="186"/>
      <c r="Q83" s="186"/>
      <c r="R83" s="186"/>
      <c r="S83" s="186"/>
      <c r="T83" s="186"/>
      <c r="U83" s="186"/>
      <c r="V83" s="186"/>
      <c r="W83" s="186"/>
      <c r="X83" s="186"/>
      <c r="Y83" s="186"/>
      <c r="Z83" s="186"/>
    </row>
  </sheetData>
  <sheetProtection algorithmName="SHA-512" hashValue="zsQewRix7lX0gKwBdI3Sm6oyuNTBrk7CX6F21PAmBEoQhBgc7QndHCGgGw3RbYmgoXUiWgfajxU8Rhmd1xShrA==" saltValue="cmr+juEbx8XEgzLQp+cprQ==" spinCount="100000" sheet="1" objects="1" scenarios="1"/>
  <protectedRanges>
    <protectedRange sqref="C7:E8 J7 K7:K8 G8:I8 F7:G7" name="Range1"/>
    <protectedRange sqref="G33:J33" name="Range5"/>
    <protectedRange sqref="H35:I35" name="Range8"/>
    <protectedRange sqref="K33:K37" name="Range5_4"/>
  </protectedRanges>
  <mergeCells count="26">
    <mergeCell ref="B37:C37"/>
    <mergeCell ref="B38:J38"/>
    <mergeCell ref="H42:J42"/>
    <mergeCell ref="B36:C36"/>
    <mergeCell ref="B24:C24"/>
    <mergeCell ref="I25:J25"/>
    <mergeCell ref="E27:F27"/>
    <mergeCell ref="I27:J27"/>
    <mergeCell ref="I29:J29"/>
    <mergeCell ref="A32:K32"/>
    <mergeCell ref="B34:C35"/>
    <mergeCell ref="D34:J34"/>
    <mergeCell ref="D35:E35"/>
    <mergeCell ref="F35:G35"/>
    <mergeCell ref="H35:J35"/>
    <mergeCell ref="I22:J22"/>
    <mergeCell ref="B4:K4"/>
    <mergeCell ref="B7:E7"/>
    <mergeCell ref="H8:I8"/>
    <mergeCell ref="H9:I9"/>
    <mergeCell ref="H10:I10"/>
    <mergeCell ref="H11:I11"/>
    <mergeCell ref="H12:I12"/>
    <mergeCell ref="H13:I13"/>
    <mergeCell ref="B14:G14"/>
    <mergeCell ref="B21:D21"/>
  </mergeCells>
  <phoneticPr fontId="104" type="noConversion"/>
  <dataValidations count="1">
    <dataValidation type="list" allowBlank="1" showInputMessage="1" showErrorMessage="1" errorTitle="Incorrect input" error="Please click the arrow and select your road type" prompt="Select your road type" sqref="G7:I7 JC7:JE7 SY7:TA7 ACU7:ACW7 AMQ7:AMS7 AWM7:AWO7 BGI7:BGK7 BQE7:BQG7 CAA7:CAC7 CJW7:CJY7 CTS7:CTU7 DDO7:DDQ7 DNK7:DNM7 DXG7:DXI7 EHC7:EHE7 EQY7:ERA7 FAU7:FAW7 FKQ7:FKS7 FUM7:FUO7 GEI7:GEK7 GOE7:GOG7 GYA7:GYC7 HHW7:HHY7 HRS7:HRU7 IBO7:IBQ7 ILK7:ILM7 IVG7:IVI7 JFC7:JFE7 JOY7:JPA7 JYU7:JYW7 KIQ7:KIS7 KSM7:KSO7 LCI7:LCK7 LME7:LMG7 LWA7:LWC7 MFW7:MFY7 MPS7:MPU7 MZO7:MZQ7 NJK7:NJM7 NTG7:NTI7 ODC7:ODE7 OMY7:ONA7 OWU7:OWW7 PGQ7:PGS7 PQM7:PQO7 QAI7:QAK7 QKE7:QKG7 QUA7:QUC7 RDW7:RDY7 RNS7:RNU7 RXO7:RXQ7 SHK7:SHM7 SRG7:SRI7 TBC7:TBE7 TKY7:TLA7 TUU7:TUW7 UEQ7:UES7 UOM7:UOO7 UYI7:UYK7 VIE7:VIG7 VSA7:VSC7 WBW7:WBY7 WLS7:WLU7 WVO7:WVQ7 G65541:I65541 JC65541:JE65541 SY65541:TA65541 ACU65541:ACW65541 AMQ65541:AMS65541 AWM65541:AWO65541 BGI65541:BGK65541 BQE65541:BQG65541 CAA65541:CAC65541 CJW65541:CJY65541 CTS65541:CTU65541 DDO65541:DDQ65541 DNK65541:DNM65541 DXG65541:DXI65541 EHC65541:EHE65541 EQY65541:ERA65541 FAU65541:FAW65541 FKQ65541:FKS65541 FUM65541:FUO65541 GEI65541:GEK65541 GOE65541:GOG65541 GYA65541:GYC65541 HHW65541:HHY65541 HRS65541:HRU65541 IBO65541:IBQ65541 ILK65541:ILM65541 IVG65541:IVI65541 JFC65541:JFE65541 JOY65541:JPA65541 JYU65541:JYW65541 KIQ65541:KIS65541 KSM65541:KSO65541 LCI65541:LCK65541 LME65541:LMG65541 LWA65541:LWC65541 MFW65541:MFY65541 MPS65541:MPU65541 MZO65541:MZQ65541 NJK65541:NJM65541 NTG65541:NTI65541 ODC65541:ODE65541 OMY65541:ONA65541 OWU65541:OWW65541 PGQ65541:PGS65541 PQM65541:PQO65541 QAI65541:QAK65541 QKE65541:QKG65541 QUA65541:QUC65541 RDW65541:RDY65541 RNS65541:RNU65541 RXO65541:RXQ65541 SHK65541:SHM65541 SRG65541:SRI65541 TBC65541:TBE65541 TKY65541:TLA65541 TUU65541:TUW65541 UEQ65541:UES65541 UOM65541:UOO65541 UYI65541:UYK65541 VIE65541:VIG65541 VSA65541:VSC65541 WBW65541:WBY65541 WLS65541:WLU65541 WVO65541:WVQ65541 G131077:I131077 JC131077:JE131077 SY131077:TA131077 ACU131077:ACW131077 AMQ131077:AMS131077 AWM131077:AWO131077 BGI131077:BGK131077 BQE131077:BQG131077 CAA131077:CAC131077 CJW131077:CJY131077 CTS131077:CTU131077 DDO131077:DDQ131077 DNK131077:DNM131077 DXG131077:DXI131077 EHC131077:EHE131077 EQY131077:ERA131077 FAU131077:FAW131077 FKQ131077:FKS131077 FUM131077:FUO131077 GEI131077:GEK131077 GOE131077:GOG131077 GYA131077:GYC131077 HHW131077:HHY131077 HRS131077:HRU131077 IBO131077:IBQ131077 ILK131077:ILM131077 IVG131077:IVI131077 JFC131077:JFE131077 JOY131077:JPA131077 JYU131077:JYW131077 KIQ131077:KIS131077 KSM131077:KSO131077 LCI131077:LCK131077 LME131077:LMG131077 LWA131077:LWC131077 MFW131077:MFY131077 MPS131077:MPU131077 MZO131077:MZQ131077 NJK131077:NJM131077 NTG131077:NTI131077 ODC131077:ODE131077 OMY131077:ONA131077 OWU131077:OWW131077 PGQ131077:PGS131077 PQM131077:PQO131077 QAI131077:QAK131077 QKE131077:QKG131077 QUA131077:QUC131077 RDW131077:RDY131077 RNS131077:RNU131077 RXO131077:RXQ131077 SHK131077:SHM131077 SRG131077:SRI131077 TBC131077:TBE131077 TKY131077:TLA131077 TUU131077:TUW131077 UEQ131077:UES131077 UOM131077:UOO131077 UYI131077:UYK131077 VIE131077:VIG131077 VSA131077:VSC131077 WBW131077:WBY131077 WLS131077:WLU131077 WVO131077:WVQ131077 G196613:I196613 JC196613:JE196613 SY196613:TA196613 ACU196613:ACW196613 AMQ196613:AMS196613 AWM196613:AWO196613 BGI196613:BGK196613 BQE196613:BQG196613 CAA196613:CAC196613 CJW196613:CJY196613 CTS196613:CTU196613 DDO196613:DDQ196613 DNK196613:DNM196613 DXG196613:DXI196613 EHC196613:EHE196613 EQY196613:ERA196613 FAU196613:FAW196613 FKQ196613:FKS196613 FUM196613:FUO196613 GEI196613:GEK196613 GOE196613:GOG196613 GYA196613:GYC196613 HHW196613:HHY196613 HRS196613:HRU196613 IBO196613:IBQ196613 ILK196613:ILM196613 IVG196613:IVI196613 JFC196613:JFE196613 JOY196613:JPA196613 JYU196613:JYW196613 KIQ196613:KIS196613 KSM196613:KSO196613 LCI196613:LCK196613 LME196613:LMG196613 LWA196613:LWC196613 MFW196613:MFY196613 MPS196613:MPU196613 MZO196613:MZQ196613 NJK196613:NJM196613 NTG196613:NTI196613 ODC196613:ODE196613 OMY196613:ONA196613 OWU196613:OWW196613 PGQ196613:PGS196613 PQM196613:PQO196613 QAI196613:QAK196613 QKE196613:QKG196613 QUA196613:QUC196613 RDW196613:RDY196613 RNS196613:RNU196613 RXO196613:RXQ196613 SHK196613:SHM196613 SRG196613:SRI196613 TBC196613:TBE196613 TKY196613:TLA196613 TUU196613:TUW196613 UEQ196613:UES196613 UOM196613:UOO196613 UYI196613:UYK196613 VIE196613:VIG196613 VSA196613:VSC196613 WBW196613:WBY196613 WLS196613:WLU196613 WVO196613:WVQ196613 G262149:I262149 JC262149:JE262149 SY262149:TA262149 ACU262149:ACW262149 AMQ262149:AMS262149 AWM262149:AWO262149 BGI262149:BGK262149 BQE262149:BQG262149 CAA262149:CAC262149 CJW262149:CJY262149 CTS262149:CTU262149 DDO262149:DDQ262149 DNK262149:DNM262149 DXG262149:DXI262149 EHC262149:EHE262149 EQY262149:ERA262149 FAU262149:FAW262149 FKQ262149:FKS262149 FUM262149:FUO262149 GEI262149:GEK262149 GOE262149:GOG262149 GYA262149:GYC262149 HHW262149:HHY262149 HRS262149:HRU262149 IBO262149:IBQ262149 ILK262149:ILM262149 IVG262149:IVI262149 JFC262149:JFE262149 JOY262149:JPA262149 JYU262149:JYW262149 KIQ262149:KIS262149 KSM262149:KSO262149 LCI262149:LCK262149 LME262149:LMG262149 LWA262149:LWC262149 MFW262149:MFY262149 MPS262149:MPU262149 MZO262149:MZQ262149 NJK262149:NJM262149 NTG262149:NTI262149 ODC262149:ODE262149 OMY262149:ONA262149 OWU262149:OWW262149 PGQ262149:PGS262149 PQM262149:PQO262149 QAI262149:QAK262149 QKE262149:QKG262149 QUA262149:QUC262149 RDW262149:RDY262149 RNS262149:RNU262149 RXO262149:RXQ262149 SHK262149:SHM262149 SRG262149:SRI262149 TBC262149:TBE262149 TKY262149:TLA262149 TUU262149:TUW262149 UEQ262149:UES262149 UOM262149:UOO262149 UYI262149:UYK262149 VIE262149:VIG262149 VSA262149:VSC262149 WBW262149:WBY262149 WLS262149:WLU262149 WVO262149:WVQ262149 G327685:I327685 JC327685:JE327685 SY327685:TA327685 ACU327685:ACW327685 AMQ327685:AMS327685 AWM327685:AWO327685 BGI327685:BGK327685 BQE327685:BQG327685 CAA327685:CAC327685 CJW327685:CJY327685 CTS327685:CTU327685 DDO327685:DDQ327685 DNK327685:DNM327685 DXG327685:DXI327685 EHC327685:EHE327685 EQY327685:ERA327685 FAU327685:FAW327685 FKQ327685:FKS327685 FUM327685:FUO327685 GEI327685:GEK327685 GOE327685:GOG327685 GYA327685:GYC327685 HHW327685:HHY327685 HRS327685:HRU327685 IBO327685:IBQ327685 ILK327685:ILM327685 IVG327685:IVI327685 JFC327685:JFE327685 JOY327685:JPA327685 JYU327685:JYW327685 KIQ327685:KIS327685 KSM327685:KSO327685 LCI327685:LCK327685 LME327685:LMG327685 LWA327685:LWC327685 MFW327685:MFY327685 MPS327685:MPU327685 MZO327685:MZQ327685 NJK327685:NJM327685 NTG327685:NTI327685 ODC327685:ODE327685 OMY327685:ONA327685 OWU327685:OWW327685 PGQ327685:PGS327685 PQM327685:PQO327685 QAI327685:QAK327685 QKE327685:QKG327685 QUA327685:QUC327685 RDW327685:RDY327685 RNS327685:RNU327685 RXO327685:RXQ327685 SHK327685:SHM327685 SRG327685:SRI327685 TBC327685:TBE327685 TKY327685:TLA327685 TUU327685:TUW327685 UEQ327685:UES327685 UOM327685:UOO327685 UYI327685:UYK327685 VIE327685:VIG327685 VSA327685:VSC327685 WBW327685:WBY327685 WLS327685:WLU327685 WVO327685:WVQ327685 G393221:I393221 JC393221:JE393221 SY393221:TA393221 ACU393221:ACW393221 AMQ393221:AMS393221 AWM393221:AWO393221 BGI393221:BGK393221 BQE393221:BQG393221 CAA393221:CAC393221 CJW393221:CJY393221 CTS393221:CTU393221 DDO393221:DDQ393221 DNK393221:DNM393221 DXG393221:DXI393221 EHC393221:EHE393221 EQY393221:ERA393221 FAU393221:FAW393221 FKQ393221:FKS393221 FUM393221:FUO393221 GEI393221:GEK393221 GOE393221:GOG393221 GYA393221:GYC393221 HHW393221:HHY393221 HRS393221:HRU393221 IBO393221:IBQ393221 ILK393221:ILM393221 IVG393221:IVI393221 JFC393221:JFE393221 JOY393221:JPA393221 JYU393221:JYW393221 KIQ393221:KIS393221 KSM393221:KSO393221 LCI393221:LCK393221 LME393221:LMG393221 LWA393221:LWC393221 MFW393221:MFY393221 MPS393221:MPU393221 MZO393221:MZQ393221 NJK393221:NJM393221 NTG393221:NTI393221 ODC393221:ODE393221 OMY393221:ONA393221 OWU393221:OWW393221 PGQ393221:PGS393221 PQM393221:PQO393221 QAI393221:QAK393221 QKE393221:QKG393221 QUA393221:QUC393221 RDW393221:RDY393221 RNS393221:RNU393221 RXO393221:RXQ393221 SHK393221:SHM393221 SRG393221:SRI393221 TBC393221:TBE393221 TKY393221:TLA393221 TUU393221:TUW393221 UEQ393221:UES393221 UOM393221:UOO393221 UYI393221:UYK393221 VIE393221:VIG393221 VSA393221:VSC393221 WBW393221:WBY393221 WLS393221:WLU393221 WVO393221:WVQ393221 G458757:I458757 JC458757:JE458757 SY458757:TA458757 ACU458757:ACW458757 AMQ458757:AMS458757 AWM458757:AWO458757 BGI458757:BGK458757 BQE458757:BQG458757 CAA458757:CAC458757 CJW458757:CJY458757 CTS458757:CTU458757 DDO458757:DDQ458757 DNK458757:DNM458757 DXG458757:DXI458757 EHC458757:EHE458757 EQY458757:ERA458757 FAU458757:FAW458757 FKQ458757:FKS458757 FUM458757:FUO458757 GEI458757:GEK458757 GOE458757:GOG458757 GYA458757:GYC458757 HHW458757:HHY458757 HRS458757:HRU458757 IBO458757:IBQ458757 ILK458757:ILM458757 IVG458757:IVI458757 JFC458757:JFE458757 JOY458757:JPA458757 JYU458757:JYW458757 KIQ458757:KIS458757 KSM458757:KSO458757 LCI458757:LCK458757 LME458757:LMG458757 LWA458757:LWC458757 MFW458757:MFY458757 MPS458757:MPU458757 MZO458757:MZQ458757 NJK458757:NJM458757 NTG458757:NTI458757 ODC458757:ODE458757 OMY458757:ONA458757 OWU458757:OWW458757 PGQ458757:PGS458757 PQM458757:PQO458757 QAI458757:QAK458757 QKE458757:QKG458757 QUA458757:QUC458757 RDW458757:RDY458757 RNS458757:RNU458757 RXO458757:RXQ458757 SHK458757:SHM458757 SRG458757:SRI458757 TBC458757:TBE458757 TKY458757:TLA458757 TUU458757:TUW458757 UEQ458757:UES458757 UOM458757:UOO458757 UYI458757:UYK458757 VIE458757:VIG458757 VSA458757:VSC458757 WBW458757:WBY458757 WLS458757:WLU458757 WVO458757:WVQ458757 G524293:I524293 JC524293:JE524293 SY524293:TA524293 ACU524293:ACW524293 AMQ524293:AMS524293 AWM524293:AWO524293 BGI524293:BGK524293 BQE524293:BQG524293 CAA524293:CAC524293 CJW524293:CJY524293 CTS524293:CTU524293 DDO524293:DDQ524293 DNK524293:DNM524293 DXG524293:DXI524293 EHC524293:EHE524293 EQY524293:ERA524293 FAU524293:FAW524293 FKQ524293:FKS524293 FUM524293:FUO524293 GEI524293:GEK524293 GOE524293:GOG524293 GYA524293:GYC524293 HHW524293:HHY524293 HRS524293:HRU524293 IBO524293:IBQ524293 ILK524293:ILM524293 IVG524293:IVI524293 JFC524293:JFE524293 JOY524293:JPA524293 JYU524293:JYW524293 KIQ524293:KIS524293 KSM524293:KSO524293 LCI524293:LCK524293 LME524293:LMG524293 LWA524293:LWC524293 MFW524293:MFY524293 MPS524293:MPU524293 MZO524293:MZQ524293 NJK524293:NJM524293 NTG524293:NTI524293 ODC524293:ODE524293 OMY524293:ONA524293 OWU524293:OWW524293 PGQ524293:PGS524293 PQM524293:PQO524293 QAI524293:QAK524293 QKE524293:QKG524293 QUA524293:QUC524293 RDW524293:RDY524293 RNS524293:RNU524293 RXO524293:RXQ524293 SHK524293:SHM524293 SRG524293:SRI524293 TBC524293:TBE524293 TKY524293:TLA524293 TUU524293:TUW524293 UEQ524293:UES524293 UOM524293:UOO524293 UYI524293:UYK524293 VIE524293:VIG524293 VSA524293:VSC524293 WBW524293:WBY524293 WLS524293:WLU524293 WVO524293:WVQ524293 G589829:I589829 JC589829:JE589829 SY589829:TA589829 ACU589829:ACW589829 AMQ589829:AMS589829 AWM589829:AWO589829 BGI589829:BGK589829 BQE589829:BQG589829 CAA589829:CAC589829 CJW589829:CJY589829 CTS589829:CTU589829 DDO589829:DDQ589829 DNK589829:DNM589829 DXG589829:DXI589829 EHC589829:EHE589829 EQY589829:ERA589829 FAU589829:FAW589829 FKQ589829:FKS589829 FUM589829:FUO589829 GEI589829:GEK589829 GOE589829:GOG589829 GYA589829:GYC589829 HHW589829:HHY589829 HRS589829:HRU589829 IBO589829:IBQ589829 ILK589829:ILM589829 IVG589829:IVI589829 JFC589829:JFE589829 JOY589829:JPA589829 JYU589829:JYW589829 KIQ589829:KIS589829 KSM589829:KSO589829 LCI589829:LCK589829 LME589829:LMG589829 LWA589829:LWC589829 MFW589829:MFY589829 MPS589829:MPU589829 MZO589829:MZQ589829 NJK589829:NJM589829 NTG589829:NTI589829 ODC589829:ODE589829 OMY589829:ONA589829 OWU589829:OWW589829 PGQ589829:PGS589829 PQM589829:PQO589829 QAI589829:QAK589829 QKE589829:QKG589829 QUA589829:QUC589829 RDW589829:RDY589829 RNS589829:RNU589829 RXO589829:RXQ589829 SHK589829:SHM589829 SRG589829:SRI589829 TBC589829:TBE589829 TKY589829:TLA589829 TUU589829:TUW589829 UEQ589829:UES589829 UOM589829:UOO589829 UYI589829:UYK589829 VIE589829:VIG589829 VSA589829:VSC589829 WBW589829:WBY589829 WLS589829:WLU589829 WVO589829:WVQ589829 G655365:I655365 JC655365:JE655365 SY655365:TA655365 ACU655365:ACW655365 AMQ655365:AMS655365 AWM655365:AWO655365 BGI655365:BGK655365 BQE655365:BQG655365 CAA655365:CAC655365 CJW655365:CJY655365 CTS655365:CTU655365 DDO655365:DDQ655365 DNK655365:DNM655365 DXG655365:DXI655365 EHC655365:EHE655365 EQY655365:ERA655365 FAU655365:FAW655365 FKQ655365:FKS655365 FUM655365:FUO655365 GEI655365:GEK655365 GOE655365:GOG655365 GYA655365:GYC655365 HHW655365:HHY655365 HRS655365:HRU655365 IBO655365:IBQ655365 ILK655365:ILM655365 IVG655365:IVI655365 JFC655365:JFE655365 JOY655365:JPA655365 JYU655365:JYW655365 KIQ655365:KIS655365 KSM655365:KSO655365 LCI655365:LCK655365 LME655365:LMG655365 LWA655365:LWC655365 MFW655365:MFY655365 MPS655365:MPU655365 MZO655365:MZQ655365 NJK655365:NJM655365 NTG655365:NTI655365 ODC655365:ODE655365 OMY655365:ONA655365 OWU655365:OWW655365 PGQ655365:PGS655365 PQM655365:PQO655365 QAI655365:QAK655365 QKE655365:QKG655365 QUA655365:QUC655365 RDW655365:RDY655365 RNS655365:RNU655365 RXO655365:RXQ655365 SHK655365:SHM655365 SRG655365:SRI655365 TBC655365:TBE655365 TKY655365:TLA655365 TUU655365:TUW655365 UEQ655365:UES655365 UOM655365:UOO655365 UYI655365:UYK655365 VIE655365:VIG655365 VSA655365:VSC655365 WBW655365:WBY655365 WLS655365:WLU655365 WVO655365:WVQ655365 G720901:I720901 JC720901:JE720901 SY720901:TA720901 ACU720901:ACW720901 AMQ720901:AMS720901 AWM720901:AWO720901 BGI720901:BGK720901 BQE720901:BQG720901 CAA720901:CAC720901 CJW720901:CJY720901 CTS720901:CTU720901 DDO720901:DDQ720901 DNK720901:DNM720901 DXG720901:DXI720901 EHC720901:EHE720901 EQY720901:ERA720901 FAU720901:FAW720901 FKQ720901:FKS720901 FUM720901:FUO720901 GEI720901:GEK720901 GOE720901:GOG720901 GYA720901:GYC720901 HHW720901:HHY720901 HRS720901:HRU720901 IBO720901:IBQ720901 ILK720901:ILM720901 IVG720901:IVI720901 JFC720901:JFE720901 JOY720901:JPA720901 JYU720901:JYW720901 KIQ720901:KIS720901 KSM720901:KSO720901 LCI720901:LCK720901 LME720901:LMG720901 LWA720901:LWC720901 MFW720901:MFY720901 MPS720901:MPU720901 MZO720901:MZQ720901 NJK720901:NJM720901 NTG720901:NTI720901 ODC720901:ODE720901 OMY720901:ONA720901 OWU720901:OWW720901 PGQ720901:PGS720901 PQM720901:PQO720901 QAI720901:QAK720901 QKE720901:QKG720901 QUA720901:QUC720901 RDW720901:RDY720901 RNS720901:RNU720901 RXO720901:RXQ720901 SHK720901:SHM720901 SRG720901:SRI720901 TBC720901:TBE720901 TKY720901:TLA720901 TUU720901:TUW720901 UEQ720901:UES720901 UOM720901:UOO720901 UYI720901:UYK720901 VIE720901:VIG720901 VSA720901:VSC720901 WBW720901:WBY720901 WLS720901:WLU720901 WVO720901:WVQ720901 G786437:I786437 JC786437:JE786437 SY786437:TA786437 ACU786437:ACW786437 AMQ786437:AMS786437 AWM786437:AWO786437 BGI786437:BGK786437 BQE786437:BQG786437 CAA786437:CAC786437 CJW786437:CJY786437 CTS786437:CTU786437 DDO786437:DDQ786437 DNK786437:DNM786437 DXG786437:DXI786437 EHC786437:EHE786437 EQY786437:ERA786437 FAU786437:FAW786437 FKQ786437:FKS786437 FUM786437:FUO786437 GEI786437:GEK786437 GOE786437:GOG786437 GYA786437:GYC786437 HHW786437:HHY786437 HRS786437:HRU786437 IBO786437:IBQ786437 ILK786437:ILM786437 IVG786437:IVI786437 JFC786437:JFE786437 JOY786437:JPA786437 JYU786437:JYW786437 KIQ786437:KIS786437 KSM786437:KSO786437 LCI786437:LCK786437 LME786437:LMG786437 LWA786437:LWC786437 MFW786437:MFY786437 MPS786437:MPU786437 MZO786437:MZQ786437 NJK786437:NJM786437 NTG786437:NTI786437 ODC786437:ODE786437 OMY786437:ONA786437 OWU786437:OWW786437 PGQ786437:PGS786437 PQM786437:PQO786437 QAI786437:QAK786437 QKE786437:QKG786437 QUA786437:QUC786437 RDW786437:RDY786437 RNS786437:RNU786437 RXO786437:RXQ786437 SHK786437:SHM786437 SRG786437:SRI786437 TBC786437:TBE786437 TKY786437:TLA786437 TUU786437:TUW786437 UEQ786437:UES786437 UOM786437:UOO786437 UYI786437:UYK786437 VIE786437:VIG786437 VSA786437:VSC786437 WBW786437:WBY786437 WLS786437:WLU786437 WVO786437:WVQ786437 G851973:I851973 JC851973:JE851973 SY851973:TA851973 ACU851973:ACW851973 AMQ851973:AMS851973 AWM851973:AWO851973 BGI851973:BGK851973 BQE851973:BQG851973 CAA851973:CAC851973 CJW851973:CJY851973 CTS851973:CTU851973 DDO851973:DDQ851973 DNK851973:DNM851973 DXG851973:DXI851973 EHC851973:EHE851973 EQY851973:ERA851973 FAU851973:FAW851973 FKQ851973:FKS851973 FUM851973:FUO851973 GEI851973:GEK851973 GOE851973:GOG851973 GYA851973:GYC851973 HHW851973:HHY851973 HRS851973:HRU851973 IBO851973:IBQ851973 ILK851973:ILM851973 IVG851973:IVI851973 JFC851973:JFE851973 JOY851973:JPA851973 JYU851973:JYW851973 KIQ851973:KIS851973 KSM851973:KSO851973 LCI851973:LCK851973 LME851973:LMG851973 LWA851973:LWC851973 MFW851973:MFY851973 MPS851973:MPU851973 MZO851973:MZQ851973 NJK851973:NJM851973 NTG851973:NTI851973 ODC851973:ODE851973 OMY851973:ONA851973 OWU851973:OWW851973 PGQ851973:PGS851973 PQM851973:PQO851973 QAI851973:QAK851973 QKE851973:QKG851973 QUA851973:QUC851973 RDW851973:RDY851973 RNS851973:RNU851973 RXO851973:RXQ851973 SHK851973:SHM851973 SRG851973:SRI851973 TBC851973:TBE851973 TKY851973:TLA851973 TUU851973:TUW851973 UEQ851973:UES851973 UOM851973:UOO851973 UYI851973:UYK851973 VIE851973:VIG851973 VSA851973:VSC851973 WBW851973:WBY851973 WLS851973:WLU851973 WVO851973:WVQ851973 G917509:I917509 JC917509:JE917509 SY917509:TA917509 ACU917509:ACW917509 AMQ917509:AMS917509 AWM917509:AWO917509 BGI917509:BGK917509 BQE917509:BQG917509 CAA917509:CAC917509 CJW917509:CJY917509 CTS917509:CTU917509 DDO917509:DDQ917509 DNK917509:DNM917509 DXG917509:DXI917509 EHC917509:EHE917509 EQY917509:ERA917509 FAU917509:FAW917509 FKQ917509:FKS917509 FUM917509:FUO917509 GEI917509:GEK917509 GOE917509:GOG917509 GYA917509:GYC917509 HHW917509:HHY917509 HRS917509:HRU917509 IBO917509:IBQ917509 ILK917509:ILM917509 IVG917509:IVI917509 JFC917509:JFE917509 JOY917509:JPA917509 JYU917509:JYW917509 KIQ917509:KIS917509 KSM917509:KSO917509 LCI917509:LCK917509 LME917509:LMG917509 LWA917509:LWC917509 MFW917509:MFY917509 MPS917509:MPU917509 MZO917509:MZQ917509 NJK917509:NJM917509 NTG917509:NTI917509 ODC917509:ODE917509 OMY917509:ONA917509 OWU917509:OWW917509 PGQ917509:PGS917509 PQM917509:PQO917509 QAI917509:QAK917509 QKE917509:QKG917509 QUA917509:QUC917509 RDW917509:RDY917509 RNS917509:RNU917509 RXO917509:RXQ917509 SHK917509:SHM917509 SRG917509:SRI917509 TBC917509:TBE917509 TKY917509:TLA917509 TUU917509:TUW917509 UEQ917509:UES917509 UOM917509:UOO917509 UYI917509:UYK917509 VIE917509:VIG917509 VSA917509:VSC917509 WBW917509:WBY917509 WLS917509:WLU917509 WVO917509:WVQ917509 G983045:I983045 JC983045:JE983045 SY983045:TA983045 ACU983045:ACW983045 AMQ983045:AMS983045 AWM983045:AWO983045 BGI983045:BGK983045 BQE983045:BQG983045 CAA983045:CAC983045 CJW983045:CJY983045 CTS983045:CTU983045 DDO983045:DDQ983045 DNK983045:DNM983045 DXG983045:DXI983045 EHC983045:EHE983045 EQY983045:ERA983045 FAU983045:FAW983045 FKQ983045:FKS983045 FUM983045:FUO983045 GEI983045:GEK983045 GOE983045:GOG983045 GYA983045:GYC983045 HHW983045:HHY983045 HRS983045:HRU983045 IBO983045:IBQ983045 ILK983045:ILM983045 IVG983045:IVI983045 JFC983045:JFE983045 JOY983045:JPA983045 JYU983045:JYW983045 KIQ983045:KIS983045 KSM983045:KSO983045 LCI983045:LCK983045 LME983045:LMG983045 LWA983045:LWC983045 MFW983045:MFY983045 MPS983045:MPU983045 MZO983045:MZQ983045 NJK983045:NJM983045 NTG983045:NTI983045 ODC983045:ODE983045 OMY983045:ONA983045 OWU983045:OWW983045 PGQ983045:PGS983045 PQM983045:PQO983045 QAI983045:QAK983045 QKE983045:QKG983045 QUA983045:QUC983045 RDW983045:RDY983045 RNS983045:RNU983045 RXO983045:RXQ983045 SHK983045:SHM983045 SRG983045:SRI983045 TBC983045:TBE983045 TKY983045:TLA983045 TUU983045:TUW983045 UEQ983045:UES983045 UOM983045:UOO983045 UYI983045:UYK983045 VIE983045:VIG983045 VSA983045:VSC983045 WBW983045:WBY983045 WLS983045:WLU983045 WVO983045:WVQ983045" xr:uid="{F99F973D-A28D-4AC3-A887-0C5D9E75D7A8}">
      <formula1>#REF!</formula1>
    </dataValidation>
  </dataValidations>
  <printOptions horizontalCentered="1"/>
  <pageMargins left="0.74803149606299213" right="0.74803149606299213" top="0.98425196850393704" bottom="0.98425196850393704" header="0.51181102362204722" footer="0.51181102362204722"/>
  <pageSetup paperSize="9" scale="91" orientation="portrait" r:id="rId1"/>
  <headerFooter scaleWithDoc="0" alignWithMargins="0">
    <oddHeader>&amp;L&amp;"-,Regular"&amp;8&amp;F&amp;R&amp;"-,Regular"&amp;8&amp;A
_____________________________________________________________________________________________________</oddHeader>
    <oddFooter>&amp;L&amp;"-,Regular"&amp;8________________________________________________________________________________________________
NZ Transport Agency’s Economic evaluation manual 
Effective from Jul 2013</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6CFC0-6B9E-46EE-A31F-963D13F80989}">
  <sheetPr>
    <pageSetUpPr fitToPage="1"/>
  </sheetPr>
  <dimension ref="A1:O80"/>
  <sheetViews>
    <sheetView zoomScaleNormal="100" workbookViewId="0">
      <selection activeCell="E10" sqref="E10"/>
    </sheetView>
  </sheetViews>
  <sheetFormatPr defaultRowHeight="12.75"/>
  <cols>
    <col min="1" max="9" width="9.375" style="181" customWidth="1"/>
    <col min="10" max="256" width="9" style="181"/>
    <col min="257" max="265" width="9.375" style="181" customWidth="1"/>
    <col min="266" max="512" width="9" style="181"/>
    <col min="513" max="521" width="9.375" style="181" customWidth="1"/>
    <col min="522" max="768" width="9" style="181"/>
    <col min="769" max="777" width="9.375" style="181" customWidth="1"/>
    <col min="778" max="1024" width="9" style="181"/>
    <col min="1025" max="1033" width="9.375" style="181" customWidth="1"/>
    <col min="1034" max="1280" width="9" style="181"/>
    <col min="1281" max="1289" width="9.375" style="181" customWidth="1"/>
    <col min="1290" max="1536" width="9" style="181"/>
    <col min="1537" max="1545" width="9.375" style="181" customWidth="1"/>
    <col min="1546" max="1792" width="9" style="181"/>
    <col min="1793" max="1801" width="9.375" style="181" customWidth="1"/>
    <col min="1802" max="2048" width="9" style="181"/>
    <col min="2049" max="2057" width="9.375" style="181" customWidth="1"/>
    <col min="2058" max="2304" width="9" style="181"/>
    <col min="2305" max="2313" width="9.375" style="181" customWidth="1"/>
    <col min="2314" max="2560" width="9" style="181"/>
    <col min="2561" max="2569" width="9.375" style="181" customWidth="1"/>
    <col min="2570" max="2816" width="9" style="181"/>
    <col min="2817" max="2825" width="9.375" style="181" customWidth="1"/>
    <col min="2826" max="3072" width="9" style="181"/>
    <col min="3073" max="3081" width="9.375" style="181" customWidth="1"/>
    <col min="3082" max="3328" width="9" style="181"/>
    <col min="3329" max="3337" width="9.375" style="181" customWidth="1"/>
    <col min="3338" max="3584" width="9" style="181"/>
    <col min="3585" max="3593" width="9.375" style="181" customWidth="1"/>
    <col min="3594" max="3840" width="9" style="181"/>
    <col min="3841" max="3849" width="9.375" style="181" customWidth="1"/>
    <col min="3850" max="4096" width="9" style="181"/>
    <col min="4097" max="4105" width="9.375" style="181" customWidth="1"/>
    <col min="4106" max="4352" width="9" style="181"/>
    <col min="4353" max="4361" width="9.375" style="181" customWidth="1"/>
    <col min="4362" max="4608" width="9" style="181"/>
    <col min="4609" max="4617" width="9.375" style="181" customWidth="1"/>
    <col min="4618" max="4864" width="9" style="181"/>
    <col min="4865" max="4873" width="9.375" style="181" customWidth="1"/>
    <col min="4874" max="5120" width="9" style="181"/>
    <col min="5121" max="5129" width="9.375" style="181" customWidth="1"/>
    <col min="5130" max="5376" width="9" style="181"/>
    <col min="5377" max="5385" width="9.375" style="181" customWidth="1"/>
    <col min="5386" max="5632" width="9" style="181"/>
    <col min="5633" max="5641" width="9.375" style="181" customWidth="1"/>
    <col min="5642" max="5888" width="9" style="181"/>
    <col min="5889" max="5897" width="9.375" style="181" customWidth="1"/>
    <col min="5898" max="6144" width="9" style="181"/>
    <col min="6145" max="6153" width="9.375" style="181" customWidth="1"/>
    <col min="6154" max="6400" width="9" style="181"/>
    <col min="6401" max="6409" width="9.375" style="181" customWidth="1"/>
    <col min="6410" max="6656" width="9" style="181"/>
    <col min="6657" max="6665" width="9.375" style="181" customWidth="1"/>
    <col min="6666" max="6912" width="9" style="181"/>
    <col min="6913" max="6921" width="9.375" style="181" customWidth="1"/>
    <col min="6922" max="7168" width="9" style="181"/>
    <col min="7169" max="7177" width="9.375" style="181" customWidth="1"/>
    <col min="7178" max="7424" width="9" style="181"/>
    <col min="7425" max="7433" width="9.375" style="181" customWidth="1"/>
    <col min="7434" max="7680" width="9" style="181"/>
    <col min="7681" max="7689" width="9.375" style="181" customWidth="1"/>
    <col min="7690" max="7936" width="9" style="181"/>
    <col min="7937" max="7945" width="9.375" style="181" customWidth="1"/>
    <col min="7946" max="8192" width="9" style="181"/>
    <col min="8193" max="8201" width="9.375" style="181" customWidth="1"/>
    <col min="8202" max="8448" width="9" style="181"/>
    <col min="8449" max="8457" width="9.375" style="181" customWidth="1"/>
    <col min="8458" max="8704" width="9" style="181"/>
    <col min="8705" max="8713" width="9.375" style="181" customWidth="1"/>
    <col min="8714" max="8960" width="9" style="181"/>
    <col min="8961" max="8969" width="9.375" style="181" customWidth="1"/>
    <col min="8970" max="9216" width="9" style="181"/>
    <col min="9217" max="9225" width="9.375" style="181" customWidth="1"/>
    <col min="9226" max="9472" width="9" style="181"/>
    <col min="9473" max="9481" width="9.375" style="181" customWidth="1"/>
    <col min="9482" max="9728" width="9" style="181"/>
    <col min="9729" max="9737" width="9.375" style="181" customWidth="1"/>
    <col min="9738" max="9984" width="9" style="181"/>
    <col min="9985" max="9993" width="9.375" style="181" customWidth="1"/>
    <col min="9994" max="10240" width="9" style="181"/>
    <col min="10241" max="10249" width="9.375" style="181" customWidth="1"/>
    <col min="10250" max="10496" width="9" style="181"/>
    <col min="10497" max="10505" width="9.375" style="181" customWidth="1"/>
    <col min="10506" max="10752" width="9" style="181"/>
    <col min="10753" max="10761" width="9.375" style="181" customWidth="1"/>
    <col min="10762" max="11008" width="9" style="181"/>
    <col min="11009" max="11017" width="9.375" style="181" customWidth="1"/>
    <col min="11018" max="11264" width="9" style="181"/>
    <col min="11265" max="11273" width="9.375" style="181" customWidth="1"/>
    <col min="11274" max="11520" width="9" style="181"/>
    <col min="11521" max="11529" width="9.375" style="181" customWidth="1"/>
    <col min="11530" max="11776" width="9" style="181"/>
    <col min="11777" max="11785" width="9.375" style="181" customWidth="1"/>
    <col min="11786" max="12032" width="9" style="181"/>
    <col min="12033" max="12041" width="9.375" style="181" customWidth="1"/>
    <col min="12042" max="12288" width="9" style="181"/>
    <col min="12289" max="12297" width="9.375" style="181" customWidth="1"/>
    <col min="12298" max="12544" width="9" style="181"/>
    <col min="12545" max="12553" width="9.375" style="181" customWidth="1"/>
    <col min="12554" max="12800" width="9" style="181"/>
    <col min="12801" max="12809" width="9.375" style="181" customWidth="1"/>
    <col min="12810" max="13056" width="9" style="181"/>
    <col min="13057" max="13065" width="9.375" style="181" customWidth="1"/>
    <col min="13066" max="13312" width="9" style="181"/>
    <col min="13313" max="13321" width="9.375" style="181" customWidth="1"/>
    <col min="13322" max="13568" width="9" style="181"/>
    <col min="13569" max="13577" width="9.375" style="181" customWidth="1"/>
    <col min="13578" max="13824" width="9" style="181"/>
    <col min="13825" max="13833" width="9.375" style="181" customWidth="1"/>
    <col min="13834" max="14080" width="9" style="181"/>
    <col min="14081" max="14089" width="9.375" style="181" customWidth="1"/>
    <col min="14090" max="14336" width="9" style="181"/>
    <col min="14337" max="14345" width="9.375" style="181" customWidth="1"/>
    <col min="14346" max="14592" width="9" style="181"/>
    <col min="14593" max="14601" width="9.375" style="181" customWidth="1"/>
    <col min="14602" max="14848" width="9" style="181"/>
    <col min="14849" max="14857" width="9.375" style="181" customWidth="1"/>
    <col min="14858" max="15104" width="9" style="181"/>
    <col min="15105" max="15113" width="9.375" style="181" customWidth="1"/>
    <col min="15114" max="15360" width="9" style="181"/>
    <col min="15361" max="15369" width="9.375" style="181" customWidth="1"/>
    <col min="15370" max="15616" width="9" style="181"/>
    <col min="15617" max="15625" width="9.375" style="181" customWidth="1"/>
    <col min="15626" max="15872" width="9" style="181"/>
    <col min="15873" max="15881" width="9.375" style="181" customWidth="1"/>
    <col min="15882" max="16128" width="9" style="181"/>
    <col min="16129" max="16137" width="9.375" style="181" customWidth="1"/>
    <col min="16138" max="16384" width="9" style="181"/>
  </cols>
  <sheetData>
    <row r="1" spans="1:15" s="185" customFormat="1" ht="16.5" customHeight="1">
      <c r="B1" s="195"/>
      <c r="C1" s="195"/>
      <c r="J1" s="161" t="s">
        <v>365</v>
      </c>
    </row>
    <row r="2" spans="1:15" ht="19.5" customHeight="1">
      <c r="A2" s="162" t="s">
        <v>366</v>
      </c>
      <c r="B2" s="165"/>
      <c r="C2" s="165"/>
      <c r="D2" s="161"/>
      <c r="E2" s="161"/>
      <c r="F2" s="161"/>
      <c r="G2" s="161"/>
      <c r="H2" s="163" t="str">
        <f>'SP8-1'!L2</f>
        <v>Spreadsheet May 2025</v>
      </c>
      <c r="I2" s="161"/>
      <c r="J2" s="164" t="s">
        <v>367</v>
      </c>
      <c r="K2" s="161"/>
      <c r="L2" s="161"/>
      <c r="M2" s="161"/>
      <c r="N2" s="161"/>
      <c r="O2" s="161"/>
    </row>
    <row r="3" spans="1:15" s="185" customFormat="1" ht="11.25" customHeight="1">
      <c r="A3" s="165" t="s">
        <v>611</v>
      </c>
      <c r="B3" s="165"/>
      <c r="C3" s="165"/>
      <c r="D3" s="161"/>
      <c r="E3" s="161"/>
      <c r="F3" s="161"/>
      <c r="G3" s="161"/>
      <c r="H3" s="161"/>
      <c r="I3" s="161"/>
      <c r="J3" s="161"/>
      <c r="K3" s="161"/>
      <c r="L3" s="161"/>
      <c r="M3" s="161"/>
      <c r="N3" s="161"/>
      <c r="O3" s="161"/>
    </row>
    <row r="4" spans="1:15" s="185" customFormat="1" ht="19.5" customHeight="1" thickBot="1">
      <c r="A4" s="160"/>
      <c r="B4" s="160"/>
      <c r="C4" s="160"/>
      <c r="D4" s="161"/>
      <c r="E4" s="161"/>
      <c r="F4" s="161"/>
      <c r="G4" s="161"/>
      <c r="H4" s="161"/>
      <c r="I4" s="161"/>
      <c r="J4" s="161"/>
      <c r="K4" s="161"/>
      <c r="L4" s="161"/>
      <c r="M4" s="161"/>
      <c r="N4" s="161"/>
      <c r="O4" s="161"/>
    </row>
    <row r="5" spans="1:15" s="185" customFormat="1" ht="18.75" customHeight="1" thickBot="1">
      <c r="A5" s="169" t="s">
        <v>612</v>
      </c>
      <c r="B5" s="169"/>
      <c r="C5" s="169"/>
      <c r="D5" s="169"/>
      <c r="E5" s="217" t="s">
        <v>384</v>
      </c>
      <c r="F5" s="218">
        <f>'SP8-1'!I19</f>
        <v>0</v>
      </c>
      <c r="G5" s="169"/>
      <c r="H5" s="169"/>
      <c r="I5" s="169"/>
      <c r="J5" s="161"/>
      <c r="K5" s="161"/>
      <c r="L5" s="161"/>
      <c r="M5" s="161"/>
      <c r="N5" s="161"/>
      <c r="O5" s="161"/>
    </row>
    <row r="6" spans="1:15" s="185" customFormat="1" ht="18.75" customHeight="1" thickBot="1">
      <c r="A6" s="169" t="s">
        <v>613</v>
      </c>
      <c r="B6" s="169"/>
      <c r="C6" s="169"/>
      <c r="D6" s="169"/>
      <c r="E6" s="217" t="s">
        <v>384</v>
      </c>
      <c r="F6" s="218">
        <f>'SP8-1'!I26</f>
        <v>0</v>
      </c>
      <c r="G6" s="169"/>
      <c r="H6" s="169"/>
      <c r="I6" s="169"/>
      <c r="J6" s="161"/>
      <c r="K6" s="161"/>
      <c r="L6" s="161"/>
      <c r="M6" s="161"/>
      <c r="N6" s="161"/>
      <c r="O6" s="161"/>
    </row>
    <row r="7" spans="1:15" s="185" customFormat="1" ht="18.75" customHeight="1" thickBot="1">
      <c r="A7" s="169"/>
      <c r="B7" s="169"/>
      <c r="C7" s="169"/>
      <c r="D7" s="169"/>
      <c r="E7" s="169"/>
      <c r="F7" s="169"/>
      <c r="G7" s="169"/>
      <c r="H7" s="169"/>
      <c r="I7" s="169"/>
      <c r="J7" s="161"/>
      <c r="K7" s="161"/>
      <c r="L7" s="161"/>
      <c r="M7" s="161"/>
      <c r="N7" s="161"/>
      <c r="O7" s="161"/>
    </row>
    <row r="8" spans="1:15" s="185" customFormat="1" ht="30" customHeight="1" thickBot="1">
      <c r="A8" s="560" t="s">
        <v>614</v>
      </c>
      <c r="B8" s="560"/>
      <c r="C8" s="560"/>
      <c r="D8" s="560"/>
      <c r="E8" s="219" t="s">
        <v>615</v>
      </c>
      <c r="F8" s="220" t="s">
        <v>616</v>
      </c>
      <c r="G8" s="220" t="s">
        <v>617</v>
      </c>
      <c r="H8" s="220" t="s">
        <v>618</v>
      </c>
      <c r="I8" s="220" t="s">
        <v>619</v>
      </c>
      <c r="J8" s="161"/>
      <c r="K8" s="161"/>
      <c r="L8" s="161"/>
      <c r="M8" s="161"/>
      <c r="N8" s="161"/>
      <c r="O8" s="161"/>
    </row>
    <row r="9" spans="1:15" s="185" customFormat="1" ht="18.75" customHeight="1" thickBot="1">
      <c r="A9" s="561" t="s">
        <v>620</v>
      </c>
      <c r="B9" s="561"/>
      <c r="C9" s="561"/>
      <c r="D9" s="561"/>
      <c r="E9" s="561"/>
      <c r="F9" s="561"/>
      <c r="G9" s="561"/>
      <c r="H9" s="561"/>
      <c r="I9" s="561"/>
      <c r="J9" s="161"/>
      <c r="K9" s="161"/>
      <c r="L9" s="161"/>
      <c r="M9" s="161"/>
      <c r="N9" s="161"/>
      <c r="O9" s="161"/>
    </row>
    <row r="10" spans="1:15" s="185" customFormat="1" ht="18.75" customHeight="1" thickBot="1">
      <c r="A10" s="562" t="s">
        <v>621</v>
      </c>
      <c r="B10" s="562"/>
      <c r="C10" s="562"/>
      <c r="D10" s="562"/>
      <c r="E10" s="221"/>
      <c r="F10" s="221"/>
      <c r="G10" s="221"/>
      <c r="H10" s="221"/>
      <c r="I10" s="221"/>
      <c r="J10" s="161"/>
      <c r="K10" s="161"/>
      <c r="L10" s="161"/>
      <c r="M10" s="161"/>
      <c r="N10" s="161"/>
      <c r="O10" s="161"/>
    </row>
    <row r="11" spans="1:15" s="185" customFormat="1" ht="18.75" customHeight="1" thickBot="1">
      <c r="A11" s="562" t="s">
        <v>622</v>
      </c>
      <c r="B11" s="562"/>
      <c r="C11" s="562"/>
      <c r="D11" s="562"/>
      <c r="E11" s="221"/>
      <c r="F11" s="221"/>
      <c r="G11" s="221"/>
      <c r="H11" s="221"/>
      <c r="I11" s="221"/>
      <c r="J11" s="161"/>
      <c r="K11" s="161"/>
      <c r="L11" s="161"/>
      <c r="M11" s="161"/>
      <c r="N11" s="161"/>
      <c r="O11" s="161"/>
    </row>
    <row r="12" spans="1:15" s="185" customFormat="1" ht="18.75" customHeight="1" thickBot="1">
      <c r="A12" s="562" t="s">
        <v>623</v>
      </c>
      <c r="B12" s="562"/>
      <c r="C12" s="562"/>
      <c r="D12" s="562"/>
      <c r="E12" s="221"/>
      <c r="F12" s="221"/>
      <c r="G12" s="221"/>
      <c r="H12" s="221"/>
      <c r="I12" s="221"/>
      <c r="J12" s="161"/>
      <c r="K12" s="161"/>
      <c r="L12" s="161"/>
      <c r="M12" s="161"/>
      <c r="N12" s="161"/>
      <c r="O12" s="161"/>
    </row>
    <row r="13" spans="1:15" s="185" customFormat="1" ht="18.75" customHeight="1" thickBot="1">
      <c r="A13" s="562" t="s">
        <v>624</v>
      </c>
      <c r="B13" s="562"/>
      <c r="C13" s="562"/>
      <c r="D13" s="562"/>
      <c r="E13" s="222">
        <f>SUM(E10:E12)</f>
        <v>0</v>
      </c>
      <c r="F13" s="222">
        <f>SUM(F10:F12)</f>
        <v>0</v>
      </c>
      <c r="G13" s="222">
        <f>SUM(G10:G12)</f>
        <v>0</v>
      </c>
      <c r="H13" s="222">
        <f>SUM(H10:H12)</f>
        <v>0</v>
      </c>
      <c r="I13" s="222">
        <f>SUM(I10:I12)</f>
        <v>0</v>
      </c>
      <c r="J13" s="161"/>
      <c r="K13" s="161"/>
      <c r="L13" s="161"/>
      <c r="M13" s="161"/>
      <c r="N13" s="161"/>
      <c r="O13" s="161"/>
    </row>
    <row r="14" spans="1:15" s="185" customFormat="1" ht="18.75" customHeight="1" thickBot="1">
      <c r="A14" s="561" t="s">
        <v>247</v>
      </c>
      <c r="B14" s="561"/>
      <c r="C14" s="561"/>
      <c r="D14" s="561"/>
      <c r="E14" s="561"/>
      <c r="F14" s="561"/>
      <c r="G14" s="561"/>
      <c r="H14" s="561"/>
      <c r="I14" s="561"/>
      <c r="J14" s="161"/>
      <c r="K14" s="161"/>
      <c r="L14" s="161"/>
      <c r="M14" s="161"/>
      <c r="N14" s="161"/>
      <c r="O14" s="161"/>
    </row>
    <row r="15" spans="1:15" s="185" customFormat="1" ht="18.75" customHeight="1" thickBot="1">
      <c r="A15" s="562" t="s">
        <v>625</v>
      </c>
      <c r="B15" s="562"/>
      <c r="C15" s="562"/>
      <c r="D15" s="562"/>
      <c r="E15" s="221"/>
      <c r="F15" s="221"/>
      <c r="G15" s="221"/>
      <c r="H15" s="221"/>
      <c r="I15" s="221"/>
      <c r="J15" s="161"/>
      <c r="K15" s="161"/>
      <c r="L15" s="161"/>
      <c r="M15" s="161"/>
      <c r="N15" s="161"/>
      <c r="O15" s="161"/>
    </row>
    <row r="16" spans="1:15" s="185" customFormat="1" ht="18.75" customHeight="1" thickBot="1">
      <c r="A16" s="562" t="s">
        <v>626</v>
      </c>
      <c r="B16" s="562"/>
      <c r="C16" s="562"/>
      <c r="D16" s="562"/>
      <c r="E16" s="221"/>
      <c r="F16" s="221"/>
      <c r="G16" s="221"/>
      <c r="H16" s="221"/>
      <c r="I16" s="221"/>
      <c r="J16" s="161"/>
      <c r="K16" s="161"/>
      <c r="L16" s="161"/>
      <c r="M16" s="161"/>
      <c r="N16" s="161"/>
      <c r="O16" s="161"/>
    </row>
    <row r="17" spans="1:15" s="185" customFormat="1" ht="25.5" customHeight="1" thickBot="1">
      <c r="A17" s="562" t="s">
        <v>627</v>
      </c>
      <c r="B17" s="562"/>
      <c r="C17" s="562"/>
      <c r="D17" s="562"/>
      <c r="E17" s="222">
        <f>E15-E16</f>
        <v>0</v>
      </c>
      <c r="F17" s="222">
        <f>F15-F16</f>
        <v>0</v>
      </c>
      <c r="G17" s="222">
        <f>G15-G16</f>
        <v>0</v>
      </c>
      <c r="H17" s="222">
        <f>H15-H16</f>
        <v>0</v>
      </c>
      <c r="I17" s="222">
        <f>I15-I16</f>
        <v>0</v>
      </c>
      <c r="J17" s="161"/>
      <c r="K17" s="161"/>
      <c r="L17" s="161"/>
      <c r="M17" s="161"/>
      <c r="N17" s="161"/>
      <c r="O17" s="161"/>
    </row>
    <row r="18" spans="1:15" s="185" customFormat="1" ht="18.75" customHeight="1" thickBot="1">
      <c r="A18" s="223"/>
      <c r="B18" s="223"/>
      <c r="C18" s="223"/>
      <c r="D18" s="223"/>
      <c r="E18" s="223"/>
      <c r="F18" s="223"/>
      <c r="G18" s="223"/>
      <c r="H18" s="223"/>
      <c r="I18" s="223"/>
      <c r="J18" s="161"/>
      <c r="K18" s="161"/>
      <c r="L18" s="161"/>
      <c r="M18" s="161"/>
      <c r="N18" s="161"/>
      <c r="O18" s="161"/>
    </row>
    <row r="19" spans="1:15" s="185" customFormat="1" ht="18.75" customHeight="1" thickBot="1">
      <c r="A19" s="559" t="s">
        <v>628</v>
      </c>
      <c r="B19" s="559"/>
      <c r="C19" s="559"/>
      <c r="D19" s="559"/>
      <c r="E19" s="224"/>
      <c r="F19" s="222">
        <f>IF(F17=0,0,(F13-$E13)/(F17-$E17))</f>
        <v>0</v>
      </c>
      <c r="G19" s="222">
        <f>IF(G17=0,0,(G13-$E13)/(G17-$E17))</f>
        <v>0</v>
      </c>
      <c r="H19" s="222">
        <f>IF(H17=0,0,(H13-$E13)/(H17-$E17))</f>
        <v>0</v>
      </c>
      <c r="I19" s="222">
        <f>IF(I17=0,0,(I13-$E13)/(I17-$E17))</f>
        <v>0</v>
      </c>
      <c r="J19" s="161"/>
      <c r="K19" s="161"/>
      <c r="L19" s="161"/>
      <c r="M19" s="161"/>
      <c r="N19" s="161"/>
      <c r="O19" s="161"/>
    </row>
    <row r="20" spans="1:15" s="185" customFormat="1" ht="18.75" customHeight="1" thickBot="1">
      <c r="A20" s="224"/>
      <c r="B20" s="224"/>
      <c r="C20" s="224"/>
      <c r="D20" s="224"/>
      <c r="E20" s="224"/>
      <c r="F20" s="224"/>
      <c r="G20" s="224"/>
      <c r="H20" s="224"/>
      <c r="I20" s="224"/>
      <c r="J20" s="161"/>
      <c r="K20" s="161"/>
      <c r="L20" s="161"/>
      <c r="M20" s="161"/>
      <c r="N20" s="161"/>
      <c r="O20" s="161"/>
    </row>
    <row r="21" spans="1:15" s="185" customFormat="1" ht="18.75" customHeight="1" thickBot="1">
      <c r="A21" s="225" t="s">
        <v>629</v>
      </c>
      <c r="B21" s="224"/>
      <c r="C21" s="224"/>
      <c r="D21" s="224"/>
      <c r="E21" s="221"/>
      <c r="F21" s="224"/>
      <c r="G21" s="224"/>
      <c r="H21" s="224"/>
      <c r="I21" s="224"/>
      <c r="J21" s="161"/>
      <c r="K21" s="563" t="s">
        <v>630</v>
      </c>
      <c r="L21" s="563"/>
      <c r="M21" s="563"/>
      <c r="N21" s="563"/>
      <c r="O21" s="563"/>
    </row>
    <row r="22" spans="1:15" s="185" customFormat="1" ht="18.75" customHeight="1" thickBot="1">
      <c r="A22" s="161"/>
      <c r="B22" s="161"/>
      <c r="C22" s="161"/>
      <c r="D22" s="161"/>
      <c r="E22" s="161"/>
      <c r="F22" s="161"/>
      <c r="G22" s="161"/>
      <c r="H22" s="161"/>
      <c r="I22" s="161"/>
      <c r="J22" s="161"/>
      <c r="K22" s="161"/>
      <c r="L22" s="161"/>
      <c r="M22" s="161"/>
      <c r="N22" s="161"/>
      <c r="O22" s="161"/>
    </row>
    <row r="23" spans="1:15" s="185" customFormat="1" ht="18.75" customHeight="1" thickBot="1">
      <c r="A23" s="564" t="s">
        <v>631</v>
      </c>
      <c r="B23" s="564"/>
      <c r="C23" s="564"/>
      <c r="D23" s="564" t="s">
        <v>632</v>
      </c>
      <c r="E23" s="564"/>
      <c r="F23" s="564"/>
      <c r="G23" s="564" t="s">
        <v>633</v>
      </c>
      <c r="H23" s="564"/>
      <c r="I23" s="564"/>
      <c r="J23" s="161"/>
      <c r="K23" s="565" t="s">
        <v>634</v>
      </c>
      <c r="L23" s="565"/>
      <c r="M23" s="565"/>
      <c r="N23" s="565"/>
      <c r="O23" s="565"/>
    </row>
    <row r="24" spans="1:15" s="185" customFormat="1" ht="56.25" customHeight="1" thickBot="1">
      <c r="A24" s="226" t="s">
        <v>635</v>
      </c>
      <c r="B24" s="226" t="s">
        <v>636</v>
      </c>
      <c r="C24" s="226" t="s">
        <v>637</v>
      </c>
      <c r="D24" s="226" t="s">
        <v>635</v>
      </c>
      <c r="E24" s="226" t="s">
        <v>638</v>
      </c>
      <c r="F24" s="226" t="s">
        <v>639</v>
      </c>
      <c r="G24" s="226" t="s">
        <v>640</v>
      </c>
      <c r="H24" s="226" t="s">
        <v>641</v>
      </c>
      <c r="I24" s="227" t="s">
        <v>642</v>
      </c>
      <c r="J24" s="161"/>
      <c r="K24" s="566"/>
      <c r="L24" s="566"/>
      <c r="M24" s="566"/>
      <c r="N24" s="566"/>
      <c r="O24" s="566"/>
    </row>
    <row r="25" spans="1:15" s="185" customFormat="1" ht="18.75" customHeight="1" thickBot="1">
      <c r="A25" s="228"/>
      <c r="B25" s="221"/>
      <c r="C25" s="221"/>
      <c r="D25" s="228"/>
      <c r="E25" s="221"/>
      <c r="F25" s="221"/>
      <c r="G25" s="229">
        <f t="shared" ref="G25:H28" si="0">E25-B25</f>
        <v>0</v>
      </c>
      <c r="H25" s="229">
        <f t="shared" si="0"/>
        <v>0</v>
      </c>
      <c r="I25" s="230">
        <f>IF(G25=0,0,H25/G25)</f>
        <v>0</v>
      </c>
      <c r="J25" s="161"/>
      <c r="K25" s="566"/>
      <c r="L25" s="566"/>
      <c r="M25" s="566"/>
      <c r="N25" s="566"/>
      <c r="O25" s="566"/>
    </row>
    <row r="26" spans="1:15" s="185" customFormat="1" ht="18.75" customHeight="1" thickBot="1">
      <c r="A26" s="228"/>
      <c r="B26" s="221"/>
      <c r="C26" s="221"/>
      <c r="D26" s="228"/>
      <c r="E26" s="221"/>
      <c r="F26" s="221"/>
      <c r="G26" s="229">
        <f t="shared" si="0"/>
        <v>0</v>
      </c>
      <c r="H26" s="229">
        <f t="shared" si="0"/>
        <v>0</v>
      </c>
      <c r="I26" s="230">
        <f>IF(G26=0,0,H26/G26)</f>
        <v>0</v>
      </c>
      <c r="J26" s="161"/>
      <c r="K26" s="566"/>
      <c r="L26" s="566"/>
      <c r="M26" s="566"/>
      <c r="N26" s="566"/>
      <c r="O26" s="566"/>
    </row>
    <row r="27" spans="1:15" s="185" customFormat="1" ht="18.75" customHeight="1" thickBot="1">
      <c r="A27" s="228"/>
      <c r="B27" s="221"/>
      <c r="C27" s="221"/>
      <c r="D27" s="228"/>
      <c r="E27" s="221"/>
      <c r="F27" s="221"/>
      <c r="G27" s="229">
        <f t="shared" si="0"/>
        <v>0</v>
      </c>
      <c r="H27" s="229">
        <f t="shared" si="0"/>
        <v>0</v>
      </c>
      <c r="I27" s="230">
        <f>IF(G27=0,0,H27/G27)</f>
        <v>0</v>
      </c>
      <c r="J27" s="161"/>
      <c r="K27" s="566"/>
      <c r="L27" s="566"/>
      <c r="M27" s="566"/>
      <c r="N27" s="566"/>
      <c r="O27" s="566"/>
    </row>
    <row r="28" spans="1:15" s="185" customFormat="1" ht="18.75" customHeight="1" thickBot="1">
      <c r="A28" s="228"/>
      <c r="B28" s="221"/>
      <c r="C28" s="221"/>
      <c r="D28" s="228"/>
      <c r="E28" s="221"/>
      <c r="F28" s="221"/>
      <c r="G28" s="229">
        <f t="shared" si="0"/>
        <v>0</v>
      </c>
      <c r="H28" s="229">
        <f t="shared" si="0"/>
        <v>0</v>
      </c>
      <c r="I28" s="230">
        <f>IF(G28=0,0,H28/G28)</f>
        <v>0</v>
      </c>
      <c r="J28" s="161"/>
      <c r="K28" s="566"/>
      <c r="L28" s="566"/>
      <c r="M28" s="566"/>
      <c r="N28" s="566"/>
      <c r="O28" s="566"/>
    </row>
    <row r="29" spans="1:15" s="185" customFormat="1" ht="18.75" customHeight="1" thickBot="1">
      <c r="A29" s="356"/>
      <c r="B29" s="356"/>
      <c r="C29" s="356"/>
      <c r="D29" s="356"/>
      <c r="E29" s="356"/>
      <c r="F29" s="356"/>
      <c r="G29" s="356"/>
      <c r="H29" s="356"/>
      <c r="I29" s="357"/>
      <c r="J29" s="161"/>
      <c r="K29" s="566"/>
      <c r="L29" s="566"/>
      <c r="M29" s="566"/>
      <c r="N29" s="566"/>
      <c r="O29" s="566"/>
    </row>
    <row r="30" spans="1:15" s="185" customFormat="1" ht="13.5" customHeight="1">
      <c r="A30" s="231"/>
      <c r="B30" s="231"/>
      <c r="C30" s="231"/>
      <c r="D30" s="231"/>
      <c r="E30" s="231"/>
      <c r="F30" s="231"/>
      <c r="G30" s="231"/>
      <c r="H30" s="231"/>
      <c r="I30" s="231"/>
      <c r="J30" s="161"/>
      <c r="K30" s="566"/>
      <c r="L30" s="566"/>
      <c r="M30" s="566"/>
      <c r="N30" s="566"/>
      <c r="O30" s="566"/>
    </row>
    <row r="31" spans="1:15" s="185" customFormat="1" ht="13.5" customHeight="1">
      <c r="A31" s="231"/>
      <c r="B31" s="231"/>
      <c r="C31" s="231"/>
      <c r="D31" s="231"/>
      <c r="E31" s="231"/>
      <c r="F31" s="231"/>
      <c r="G31" s="231"/>
      <c r="H31" s="231"/>
      <c r="I31" s="231"/>
      <c r="J31" s="161"/>
      <c r="K31" s="566"/>
      <c r="L31" s="566"/>
      <c r="M31" s="566"/>
      <c r="N31" s="566"/>
      <c r="O31" s="566"/>
    </row>
    <row r="32" spans="1:15" s="185" customFormat="1" ht="13.5" customHeight="1">
      <c r="A32" s="231"/>
      <c r="B32" s="231"/>
      <c r="C32" s="231"/>
      <c r="D32" s="231"/>
      <c r="E32" s="231"/>
      <c r="F32" s="231"/>
      <c r="G32" s="231"/>
      <c r="H32" s="231"/>
      <c r="I32" s="231"/>
      <c r="J32" s="161"/>
      <c r="K32" s="566"/>
      <c r="L32" s="566"/>
      <c r="M32" s="566"/>
      <c r="N32" s="566"/>
      <c r="O32" s="566"/>
    </row>
    <row r="33" spans="1:15" s="185" customFormat="1" ht="13.5" customHeight="1">
      <c r="A33" s="231"/>
      <c r="B33" s="231"/>
      <c r="C33" s="231"/>
      <c r="D33" s="231"/>
      <c r="E33" s="231"/>
      <c r="F33" s="231"/>
      <c r="G33" s="231"/>
      <c r="H33" s="231"/>
      <c r="I33" s="231"/>
      <c r="J33" s="161"/>
      <c r="K33" s="161"/>
      <c r="L33" s="161"/>
      <c r="M33" s="161"/>
      <c r="N33" s="161"/>
      <c r="O33" s="161"/>
    </row>
    <row r="34" spans="1:15" s="185" customFormat="1" ht="13.5" customHeight="1">
      <c r="A34" s="231"/>
      <c r="B34" s="231"/>
      <c r="C34" s="231"/>
      <c r="D34" s="231"/>
      <c r="E34" s="231"/>
      <c r="F34" s="231"/>
      <c r="G34" s="231"/>
      <c r="H34" s="231"/>
      <c r="I34" s="231"/>
      <c r="J34" s="161"/>
      <c r="K34" s="161"/>
      <c r="L34" s="161"/>
      <c r="M34" s="161"/>
      <c r="N34" s="161"/>
      <c r="O34" s="161"/>
    </row>
    <row r="35" spans="1:15" s="185" customFormat="1" ht="13.5" customHeight="1">
      <c r="A35" s="231"/>
      <c r="B35" s="231"/>
      <c r="C35" s="231"/>
      <c r="D35" s="231"/>
      <c r="E35" s="231"/>
      <c r="F35" s="231"/>
      <c r="G35" s="231"/>
      <c r="H35" s="231"/>
      <c r="I35" s="231"/>
      <c r="J35" s="161"/>
      <c r="K35" s="161"/>
      <c r="L35" s="161"/>
      <c r="M35" s="161"/>
      <c r="N35" s="161"/>
      <c r="O35" s="161"/>
    </row>
    <row r="36" spans="1:15" s="185" customFormat="1" ht="13.5" customHeight="1">
      <c r="A36" s="231"/>
      <c r="B36" s="231"/>
      <c r="C36" s="231"/>
      <c r="D36" s="231"/>
      <c r="E36" s="231"/>
      <c r="F36" s="231"/>
      <c r="G36" s="231"/>
      <c r="H36" s="231"/>
      <c r="I36" s="231"/>
      <c r="J36" s="161"/>
      <c r="K36" s="161"/>
      <c r="L36" s="161"/>
      <c r="M36" s="161"/>
      <c r="N36" s="161"/>
      <c r="O36" s="161"/>
    </row>
    <row r="37" spans="1:15" s="185" customFormat="1" ht="13.5" customHeight="1">
      <c r="A37" s="231"/>
      <c r="B37" s="231"/>
      <c r="C37" s="231"/>
      <c r="D37" s="231"/>
      <c r="E37" s="231"/>
      <c r="F37" s="231"/>
      <c r="G37" s="231"/>
      <c r="H37" s="231"/>
      <c r="I37" s="231"/>
      <c r="J37" s="161"/>
      <c r="K37" s="161"/>
      <c r="L37" s="161"/>
      <c r="M37" s="161"/>
      <c r="N37" s="161"/>
      <c r="O37" s="161"/>
    </row>
    <row r="38" spans="1:15" s="185" customFormat="1" ht="13.5" customHeight="1">
      <c r="A38" s="231"/>
      <c r="B38" s="231"/>
      <c r="C38" s="231"/>
      <c r="D38" s="231"/>
      <c r="E38" s="231"/>
      <c r="F38" s="231"/>
      <c r="G38" s="231"/>
      <c r="H38" s="231"/>
      <c r="I38" s="231"/>
      <c r="J38" s="161"/>
      <c r="K38" s="161"/>
      <c r="L38" s="161"/>
      <c r="M38" s="161"/>
      <c r="N38" s="161"/>
      <c r="O38" s="161"/>
    </row>
    <row r="39" spans="1:15" s="185" customFormat="1" ht="13.5" customHeight="1">
      <c r="A39" s="231"/>
      <c r="B39" s="231"/>
      <c r="C39" s="231"/>
      <c r="D39" s="231"/>
      <c r="E39" s="231"/>
      <c r="F39" s="231"/>
      <c r="G39" s="231"/>
      <c r="H39" s="231"/>
      <c r="I39" s="231"/>
      <c r="J39" s="161"/>
      <c r="K39" s="161"/>
      <c r="L39" s="161"/>
      <c r="M39" s="161"/>
      <c r="N39" s="161"/>
      <c r="O39" s="161"/>
    </row>
    <row r="40" spans="1:15" s="185" customFormat="1" ht="13.5" customHeight="1">
      <c r="A40" s="231"/>
      <c r="B40" s="231"/>
      <c r="C40" s="231"/>
      <c r="D40" s="231"/>
      <c r="E40" s="231"/>
      <c r="F40" s="231"/>
      <c r="G40" s="231"/>
      <c r="H40" s="231"/>
      <c r="I40" s="231"/>
      <c r="J40" s="161"/>
      <c r="K40" s="161"/>
      <c r="L40" s="161"/>
      <c r="M40" s="161"/>
      <c r="N40" s="161"/>
      <c r="O40" s="161"/>
    </row>
    <row r="41" spans="1:15" s="185" customFormat="1" ht="13.5" customHeight="1">
      <c r="A41" s="231"/>
      <c r="B41" s="231"/>
      <c r="C41" s="231"/>
      <c r="D41" s="231"/>
      <c r="E41" s="231"/>
      <c r="F41" s="231"/>
      <c r="G41" s="231"/>
      <c r="H41" s="231"/>
      <c r="I41" s="231"/>
      <c r="J41" s="161"/>
      <c r="K41" s="161"/>
      <c r="L41" s="161"/>
      <c r="M41" s="161"/>
      <c r="N41" s="161"/>
      <c r="O41" s="161"/>
    </row>
    <row r="42" spans="1:15">
      <c r="A42" s="161"/>
      <c r="B42" s="161"/>
      <c r="C42" s="161"/>
      <c r="D42" s="161"/>
      <c r="E42" s="161"/>
      <c r="F42" s="161"/>
      <c r="G42" s="161"/>
      <c r="H42" s="161"/>
      <c r="I42" s="161"/>
      <c r="J42" s="161"/>
      <c r="K42" s="161"/>
      <c r="L42" s="161"/>
      <c r="M42" s="161"/>
      <c r="N42" s="161"/>
      <c r="O42" s="161"/>
    </row>
    <row r="43" spans="1:15" hidden="1">
      <c r="A43" s="160">
        <v>2009</v>
      </c>
      <c r="B43" s="160"/>
      <c r="C43" s="161"/>
      <c r="D43" s="161"/>
      <c r="E43" s="161"/>
      <c r="F43" s="161"/>
      <c r="G43" s="161"/>
      <c r="H43" s="161"/>
      <c r="I43" s="161"/>
      <c r="J43" s="161"/>
      <c r="K43" s="161"/>
      <c r="L43" s="161"/>
      <c r="M43" s="161"/>
      <c r="N43" s="161"/>
      <c r="O43" s="161"/>
    </row>
    <row r="44" spans="1:15" hidden="1">
      <c r="A44" s="160">
        <v>2010</v>
      </c>
      <c r="B44" s="160"/>
      <c r="C44" s="161"/>
      <c r="D44" s="161"/>
      <c r="E44" s="161"/>
      <c r="F44" s="161"/>
      <c r="G44" s="161"/>
      <c r="H44" s="161"/>
      <c r="I44" s="161"/>
      <c r="J44" s="161"/>
      <c r="K44" s="161"/>
      <c r="L44" s="161"/>
      <c r="M44" s="161"/>
      <c r="N44" s="161"/>
      <c r="O44" s="161"/>
    </row>
    <row r="45" spans="1:15" hidden="1">
      <c r="A45" s="160">
        <v>2011</v>
      </c>
      <c r="B45" s="160"/>
      <c r="C45" s="161"/>
      <c r="D45" s="161"/>
      <c r="E45" s="161"/>
      <c r="F45" s="161"/>
      <c r="G45" s="161"/>
      <c r="H45" s="161"/>
      <c r="I45" s="161"/>
      <c r="J45" s="161"/>
      <c r="K45" s="161"/>
      <c r="L45" s="161"/>
      <c r="M45" s="161"/>
      <c r="N45" s="161"/>
      <c r="O45" s="161"/>
    </row>
    <row r="46" spans="1:15" hidden="1">
      <c r="A46" s="160">
        <v>2012</v>
      </c>
      <c r="B46" s="160"/>
      <c r="C46" s="161"/>
      <c r="D46" s="161"/>
      <c r="E46" s="161"/>
      <c r="F46" s="161"/>
      <c r="G46" s="161"/>
      <c r="H46" s="161"/>
      <c r="I46" s="161"/>
      <c r="J46" s="161"/>
      <c r="K46" s="161"/>
      <c r="L46" s="161"/>
      <c r="M46" s="161"/>
      <c r="N46" s="161"/>
      <c r="O46" s="161"/>
    </row>
    <row r="47" spans="1:15" hidden="1">
      <c r="A47" s="160">
        <v>2013</v>
      </c>
      <c r="B47" s="160"/>
      <c r="C47" s="161"/>
      <c r="D47" s="161"/>
      <c r="E47" s="161"/>
      <c r="F47" s="161"/>
      <c r="G47" s="161"/>
      <c r="H47" s="161"/>
      <c r="I47" s="161"/>
      <c r="J47" s="161"/>
      <c r="K47" s="161"/>
      <c r="L47" s="161"/>
      <c r="M47" s="161"/>
      <c r="N47" s="161"/>
      <c r="O47" s="161"/>
    </row>
    <row r="48" spans="1:15" hidden="1">
      <c r="A48" s="160">
        <v>2014</v>
      </c>
      <c r="B48" s="160"/>
      <c r="C48" s="161"/>
      <c r="D48" s="161"/>
      <c r="E48" s="161"/>
      <c r="F48" s="161"/>
      <c r="G48" s="161"/>
      <c r="H48" s="161"/>
      <c r="I48" s="161"/>
      <c r="J48" s="161"/>
      <c r="K48" s="161"/>
      <c r="L48" s="161"/>
      <c r="M48" s="161"/>
      <c r="N48" s="161"/>
      <c r="O48" s="161"/>
    </row>
    <row r="49" spans="1:15" hidden="1">
      <c r="A49" s="160">
        <v>2015</v>
      </c>
      <c r="B49" s="160"/>
      <c r="C49" s="161"/>
      <c r="D49" s="161"/>
      <c r="E49" s="161"/>
      <c r="F49" s="161"/>
      <c r="G49" s="161"/>
      <c r="H49" s="161"/>
      <c r="I49" s="161"/>
      <c r="J49" s="161"/>
      <c r="K49" s="161"/>
      <c r="L49" s="161"/>
      <c r="M49" s="161"/>
      <c r="N49" s="161"/>
      <c r="O49" s="161"/>
    </row>
    <row r="50" spans="1:15" hidden="1">
      <c r="A50" s="160">
        <v>2016</v>
      </c>
      <c r="B50" s="160"/>
      <c r="C50" s="161"/>
      <c r="D50" s="161"/>
      <c r="E50" s="161"/>
      <c r="F50" s="161"/>
      <c r="G50" s="161"/>
      <c r="H50" s="161"/>
      <c r="I50" s="161"/>
      <c r="J50" s="161"/>
      <c r="K50" s="161"/>
      <c r="L50" s="161"/>
      <c r="M50" s="161"/>
      <c r="N50" s="161"/>
      <c r="O50" s="161"/>
    </row>
    <row r="51" spans="1:15" hidden="1">
      <c r="A51" s="160">
        <v>2017</v>
      </c>
      <c r="B51" s="160"/>
      <c r="C51" s="161"/>
      <c r="D51" s="161"/>
      <c r="E51" s="161"/>
      <c r="F51" s="161"/>
      <c r="G51" s="161"/>
      <c r="H51" s="161"/>
      <c r="I51" s="161"/>
      <c r="J51" s="161"/>
      <c r="K51" s="161"/>
      <c r="L51" s="161"/>
      <c r="M51" s="161"/>
      <c r="N51" s="161"/>
      <c r="O51" s="161"/>
    </row>
    <row r="52" spans="1:15" hidden="1">
      <c r="A52" s="160">
        <v>2018</v>
      </c>
      <c r="B52" s="160"/>
      <c r="C52" s="161"/>
      <c r="D52" s="161"/>
      <c r="E52" s="161"/>
      <c r="F52" s="161"/>
      <c r="G52" s="161"/>
      <c r="H52" s="161"/>
      <c r="I52" s="161"/>
      <c r="J52" s="161"/>
      <c r="K52" s="161"/>
      <c r="L52" s="161"/>
      <c r="M52" s="161"/>
      <c r="N52" s="161"/>
      <c r="O52" s="161"/>
    </row>
    <row r="53" spans="1:15" hidden="1">
      <c r="A53" s="160">
        <v>2019</v>
      </c>
      <c r="B53" s="160"/>
      <c r="C53" s="161"/>
      <c r="D53" s="161"/>
      <c r="E53" s="161"/>
      <c r="F53" s="161"/>
      <c r="G53" s="161"/>
      <c r="H53" s="161"/>
      <c r="I53" s="161"/>
      <c r="J53" s="161"/>
      <c r="K53" s="161"/>
      <c r="L53" s="161"/>
      <c r="M53" s="161"/>
      <c r="N53" s="161"/>
      <c r="O53" s="161"/>
    </row>
    <row r="54" spans="1:15" hidden="1">
      <c r="A54" s="160">
        <v>2020</v>
      </c>
      <c r="B54" s="160"/>
      <c r="C54" s="161"/>
      <c r="D54" s="161"/>
      <c r="E54" s="161"/>
      <c r="F54" s="161"/>
      <c r="G54" s="161"/>
      <c r="H54" s="161"/>
      <c r="I54" s="161"/>
      <c r="J54" s="161"/>
      <c r="K54" s="161"/>
      <c r="L54" s="161"/>
      <c r="M54" s="161"/>
      <c r="N54" s="161"/>
      <c r="O54" s="161"/>
    </row>
    <row r="55" spans="1:15" hidden="1">
      <c r="A55" s="160">
        <v>2021</v>
      </c>
      <c r="B55" s="160"/>
      <c r="C55" s="161"/>
      <c r="D55" s="161"/>
      <c r="E55" s="161"/>
      <c r="F55" s="161"/>
      <c r="G55" s="161"/>
      <c r="H55" s="161"/>
      <c r="I55" s="161"/>
      <c r="J55" s="161"/>
      <c r="K55" s="161"/>
      <c r="L55" s="161"/>
      <c r="M55" s="161"/>
      <c r="N55" s="161"/>
      <c r="O55" s="161"/>
    </row>
    <row r="56" spans="1:15" hidden="1">
      <c r="A56" s="160">
        <v>2022</v>
      </c>
      <c r="B56" s="160"/>
      <c r="C56" s="161"/>
      <c r="D56" s="161"/>
      <c r="E56" s="161"/>
      <c r="F56" s="161"/>
      <c r="G56" s="161"/>
      <c r="H56" s="161"/>
      <c r="I56" s="161"/>
      <c r="J56" s="161"/>
      <c r="K56" s="161"/>
      <c r="L56" s="161"/>
      <c r="M56" s="161"/>
      <c r="N56" s="161"/>
      <c r="O56" s="161"/>
    </row>
    <row r="57" spans="1:15" hidden="1">
      <c r="A57" s="160">
        <v>2023</v>
      </c>
      <c r="B57" s="160"/>
      <c r="C57" s="161"/>
      <c r="D57" s="161"/>
      <c r="E57" s="161"/>
      <c r="F57" s="161"/>
      <c r="G57" s="161"/>
      <c r="H57" s="161"/>
      <c r="I57" s="161"/>
      <c r="J57" s="161"/>
      <c r="K57" s="161"/>
      <c r="L57" s="161"/>
      <c r="M57" s="161"/>
      <c r="N57" s="161"/>
      <c r="O57" s="161"/>
    </row>
    <row r="58" spans="1:15" hidden="1">
      <c r="A58" s="160">
        <v>2024</v>
      </c>
      <c r="B58" s="160"/>
      <c r="C58" s="161"/>
      <c r="D58" s="161"/>
      <c r="E58" s="161"/>
      <c r="F58" s="161"/>
      <c r="G58" s="161"/>
      <c r="H58" s="161"/>
      <c r="I58" s="161"/>
      <c r="J58" s="161"/>
      <c r="K58" s="161"/>
      <c r="L58" s="161"/>
      <c r="M58" s="161"/>
      <c r="N58" s="161"/>
      <c r="O58" s="161"/>
    </row>
    <row r="59" spans="1:15" hidden="1">
      <c r="A59" s="160">
        <v>2025</v>
      </c>
      <c r="B59" s="160"/>
      <c r="C59" s="161"/>
      <c r="D59" s="161"/>
      <c r="E59" s="161"/>
      <c r="F59" s="161"/>
      <c r="G59" s="161"/>
      <c r="H59" s="161"/>
      <c r="I59" s="161"/>
      <c r="J59" s="161"/>
      <c r="K59" s="161"/>
      <c r="L59" s="161"/>
      <c r="M59" s="161"/>
      <c r="N59" s="161"/>
      <c r="O59" s="161"/>
    </row>
    <row r="60" spans="1:15" hidden="1">
      <c r="A60" s="160">
        <v>2026</v>
      </c>
      <c r="B60" s="160"/>
      <c r="C60" s="161"/>
      <c r="D60" s="161"/>
      <c r="E60" s="161"/>
      <c r="F60" s="161"/>
      <c r="G60" s="161"/>
      <c r="H60" s="161"/>
      <c r="I60" s="161"/>
      <c r="J60" s="161"/>
      <c r="K60" s="161"/>
      <c r="L60" s="161"/>
      <c r="M60" s="161"/>
      <c r="N60" s="161"/>
      <c r="O60" s="161"/>
    </row>
    <row r="61" spans="1:15" hidden="1">
      <c r="A61" s="160">
        <v>2027</v>
      </c>
      <c r="B61" s="160"/>
      <c r="C61" s="161"/>
      <c r="D61" s="161"/>
      <c r="E61" s="161"/>
      <c r="F61" s="161"/>
      <c r="G61" s="161"/>
      <c r="H61" s="161"/>
      <c r="I61" s="161"/>
      <c r="J61" s="161"/>
      <c r="K61" s="161"/>
      <c r="L61" s="161"/>
      <c r="M61" s="161"/>
      <c r="N61" s="161"/>
      <c r="O61" s="161"/>
    </row>
    <row r="62" spans="1:15" hidden="1">
      <c r="A62" s="160">
        <v>2028</v>
      </c>
      <c r="B62" s="160"/>
      <c r="C62" s="161"/>
      <c r="D62" s="161"/>
      <c r="E62" s="161"/>
      <c r="F62" s="161"/>
      <c r="G62" s="161"/>
      <c r="H62" s="161"/>
      <c r="I62" s="161"/>
      <c r="J62" s="161"/>
      <c r="K62" s="161"/>
      <c r="L62" s="161"/>
      <c r="M62" s="161"/>
      <c r="N62" s="161"/>
      <c r="O62" s="161"/>
    </row>
    <row r="63" spans="1:15" hidden="1">
      <c r="A63" s="160">
        <v>2029</v>
      </c>
      <c r="B63" s="160"/>
      <c r="C63" s="161"/>
      <c r="D63" s="161"/>
      <c r="E63" s="161"/>
      <c r="F63" s="161"/>
      <c r="G63" s="161"/>
      <c r="H63" s="161"/>
      <c r="I63" s="161"/>
      <c r="J63" s="161"/>
      <c r="K63" s="161"/>
      <c r="L63" s="161"/>
      <c r="M63" s="161"/>
      <c r="N63" s="161"/>
      <c r="O63" s="161"/>
    </row>
    <row r="64" spans="1:15" hidden="1">
      <c r="A64" s="160">
        <v>2030</v>
      </c>
      <c r="B64" s="160"/>
      <c r="C64" s="161"/>
      <c r="D64" s="161"/>
      <c r="E64" s="161"/>
      <c r="F64" s="161"/>
      <c r="G64" s="161"/>
      <c r="H64" s="161"/>
      <c r="I64" s="161"/>
      <c r="J64" s="161"/>
      <c r="K64" s="161"/>
      <c r="L64" s="161"/>
      <c r="M64" s="161"/>
      <c r="N64" s="161"/>
      <c r="O64" s="161"/>
    </row>
    <row r="65" spans="1:15" hidden="1">
      <c r="A65" s="160">
        <v>2031</v>
      </c>
      <c r="B65" s="160"/>
      <c r="C65" s="161"/>
      <c r="D65" s="161"/>
      <c r="E65" s="161"/>
      <c r="F65" s="161"/>
      <c r="G65" s="161"/>
      <c r="H65" s="161"/>
      <c r="I65" s="161"/>
      <c r="J65" s="161"/>
      <c r="K65" s="161"/>
      <c r="L65" s="161"/>
      <c r="M65" s="161"/>
      <c r="N65" s="161"/>
      <c r="O65" s="161"/>
    </row>
    <row r="66" spans="1:15" hidden="1">
      <c r="A66" s="160">
        <v>2032</v>
      </c>
      <c r="B66" s="160"/>
      <c r="C66" s="161"/>
      <c r="D66" s="161"/>
      <c r="E66" s="161"/>
      <c r="F66" s="161"/>
      <c r="G66" s="161"/>
      <c r="H66" s="161"/>
      <c r="I66" s="161"/>
      <c r="J66" s="161"/>
      <c r="K66" s="161"/>
      <c r="L66" s="161"/>
      <c r="M66" s="161"/>
      <c r="N66" s="161"/>
      <c r="O66" s="161"/>
    </row>
    <row r="67" spans="1:15" hidden="1">
      <c r="A67" s="160">
        <v>2033</v>
      </c>
      <c r="B67" s="160"/>
      <c r="C67" s="161"/>
      <c r="D67" s="161"/>
      <c r="E67" s="161"/>
      <c r="F67" s="161"/>
      <c r="G67" s="161"/>
      <c r="H67" s="161"/>
      <c r="I67" s="161"/>
      <c r="J67" s="161"/>
      <c r="K67" s="161"/>
      <c r="L67" s="161"/>
      <c r="M67" s="161"/>
      <c r="N67" s="161"/>
      <c r="O67" s="161"/>
    </row>
    <row r="68" spans="1:15" hidden="1">
      <c r="A68" s="160">
        <v>2034</v>
      </c>
      <c r="B68" s="160"/>
      <c r="C68" s="161"/>
      <c r="D68" s="161"/>
      <c r="E68" s="161"/>
      <c r="F68" s="161"/>
      <c r="G68" s="161"/>
      <c r="H68" s="161"/>
      <c r="I68" s="161"/>
      <c r="J68" s="161"/>
      <c r="K68" s="161"/>
      <c r="L68" s="161"/>
      <c r="M68" s="161"/>
      <c r="N68" s="161"/>
      <c r="O68" s="161"/>
    </row>
    <row r="69" spans="1:15" hidden="1">
      <c r="A69" s="160">
        <v>2035</v>
      </c>
      <c r="B69" s="160"/>
      <c r="C69" s="161"/>
      <c r="D69" s="161"/>
      <c r="E69" s="161"/>
      <c r="F69" s="161"/>
      <c r="G69" s="161"/>
      <c r="H69" s="161"/>
      <c r="I69" s="161"/>
      <c r="J69" s="161"/>
      <c r="K69" s="161"/>
      <c r="L69" s="161"/>
      <c r="M69" s="161"/>
      <c r="N69" s="161"/>
      <c r="O69" s="161"/>
    </row>
    <row r="70" spans="1:15" hidden="1">
      <c r="A70" s="160">
        <v>2036</v>
      </c>
      <c r="B70" s="160"/>
      <c r="C70" s="161"/>
      <c r="D70" s="161"/>
      <c r="E70" s="161"/>
      <c r="F70" s="161"/>
      <c r="G70" s="161"/>
      <c r="H70" s="161"/>
      <c r="I70" s="161"/>
      <c r="J70" s="161"/>
      <c r="K70" s="161"/>
      <c r="L70" s="161"/>
      <c r="M70" s="161"/>
      <c r="N70" s="161"/>
      <c r="O70" s="161"/>
    </row>
    <row r="71" spans="1:15" hidden="1">
      <c r="A71" s="160">
        <v>2037</v>
      </c>
      <c r="B71" s="160"/>
      <c r="C71" s="161"/>
      <c r="D71" s="161"/>
      <c r="E71" s="161"/>
      <c r="F71" s="161"/>
      <c r="G71" s="161"/>
      <c r="H71" s="161"/>
      <c r="I71" s="161"/>
      <c r="J71" s="161"/>
      <c r="K71" s="161"/>
      <c r="L71" s="161"/>
      <c r="M71" s="161"/>
      <c r="N71" s="161"/>
      <c r="O71" s="161"/>
    </row>
    <row r="72" spans="1:15" hidden="1">
      <c r="A72" s="160">
        <v>2038</v>
      </c>
      <c r="B72" s="160"/>
      <c r="C72" s="161"/>
      <c r="D72" s="161"/>
      <c r="E72" s="161"/>
      <c r="F72" s="161"/>
      <c r="G72" s="161"/>
      <c r="H72" s="161"/>
      <c r="I72" s="161"/>
      <c r="J72" s="161"/>
      <c r="K72" s="161"/>
      <c r="L72" s="161"/>
      <c r="M72" s="161"/>
      <c r="N72" s="161"/>
      <c r="O72" s="161"/>
    </row>
    <row r="73" spans="1:15" hidden="1">
      <c r="A73" s="160">
        <v>2039</v>
      </c>
      <c r="B73" s="160"/>
      <c r="C73" s="161"/>
      <c r="D73" s="161"/>
      <c r="E73" s="161"/>
      <c r="F73" s="161"/>
      <c r="G73" s="161"/>
      <c r="H73" s="161"/>
      <c r="I73" s="161"/>
      <c r="J73" s="161"/>
      <c r="K73" s="161"/>
      <c r="L73" s="161"/>
      <c r="M73" s="161"/>
      <c r="N73" s="161"/>
      <c r="O73" s="161"/>
    </row>
    <row r="74" spans="1:15" hidden="1">
      <c r="A74" s="160">
        <v>2040</v>
      </c>
      <c r="B74" s="160"/>
      <c r="C74" s="161"/>
      <c r="D74" s="161"/>
      <c r="E74" s="161"/>
      <c r="F74" s="161"/>
      <c r="G74" s="161"/>
      <c r="H74" s="161"/>
      <c r="I74" s="161"/>
      <c r="J74" s="161"/>
      <c r="K74" s="161"/>
      <c r="L74" s="161"/>
      <c r="M74" s="161"/>
      <c r="N74" s="161"/>
      <c r="O74" s="161"/>
    </row>
    <row r="75" spans="1:15">
      <c r="A75" s="161"/>
      <c r="B75" s="161"/>
      <c r="C75" s="161"/>
      <c r="D75" s="161"/>
      <c r="E75" s="161"/>
      <c r="F75" s="161"/>
      <c r="G75" s="161"/>
      <c r="H75" s="161"/>
      <c r="I75" s="161"/>
      <c r="J75" s="161"/>
      <c r="K75" s="161"/>
      <c r="L75" s="161"/>
      <c r="M75" s="161"/>
      <c r="N75" s="161"/>
      <c r="O75" s="161"/>
    </row>
    <row r="76" spans="1:15">
      <c r="A76" s="161"/>
      <c r="B76" s="161"/>
      <c r="C76" s="161"/>
      <c r="D76" s="161"/>
      <c r="E76" s="161"/>
      <c r="F76" s="161"/>
      <c r="G76" s="161"/>
      <c r="H76" s="161"/>
      <c r="I76" s="161"/>
      <c r="J76" s="161"/>
      <c r="K76" s="161"/>
      <c r="L76" s="161"/>
      <c r="M76" s="161"/>
      <c r="N76" s="161"/>
      <c r="O76" s="161"/>
    </row>
    <row r="77" spans="1:15">
      <c r="A77" s="161"/>
      <c r="B77" s="161"/>
      <c r="C77" s="161"/>
      <c r="D77" s="161"/>
      <c r="E77" s="161"/>
      <c r="F77" s="161"/>
      <c r="G77" s="161"/>
      <c r="H77" s="161"/>
      <c r="I77" s="161"/>
      <c r="J77" s="161"/>
      <c r="K77" s="161"/>
      <c r="L77" s="161"/>
      <c r="M77" s="161"/>
      <c r="N77" s="161"/>
      <c r="O77" s="161"/>
    </row>
    <row r="78" spans="1:15">
      <c r="A78" s="161"/>
      <c r="B78" s="161"/>
      <c r="C78" s="161"/>
      <c r="D78" s="161"/>
      <c r="E78" s="161"/>
      <c r="F78" s="161"/>
      <c r="G78" s="161"/>
      <c r="H78" s="161"/>
      <c r="I78" s="161"/>
      <c r="J78" s="161"/>
      <c r="K78" s="161"/>
      <c r="L78" s="161"/>
      <c r="M78" s="161"/>
      <c r="N78" s="161"/>
      <c r="O78" s="161"/>
    </row>
    <row r="79" spans="1:15">
      <c r="A79" s="161"/>
      <c r="B79" s="161"/>
      <c r="C79" s="161"/>
      <c r="D79" s="161"/>
      <c r="E79" s="161"/>
      <c r="F79" s="161"/>
      <c r="G79" s="161"/>
      <c r="H79" s="161"/>
      <c r="I79" s="161"/>
      <c r="J79" s="161"/>
      <c r="K79" s="161"/>
      <c r="L79" s="161"/>
      <c r="M79" s="161"/>
      <c r="N79" s="161"/>
      <c r="O79" s="161"/>
    </row>
    <row r="80" spans="1:15">
      <c r="A80" s="161"/>
      <c r="B80" s="161"/>
      <c r="C80" s="161"/>
      <c r="D80" s="161"/>
      <c r="E80" s="161"/>
      <c r="F80" s="161"/>
      <c r="G80" s="161"/>
      <c r="H80" s="161"/>
      <c r="I80" s="161"/>
      <c r="J80" s="161"/>
      <c r="K80" s="161"/>
      <c r="L80" s="161"/>
      <c r="M80" s="161"/>
      <c r="N80" s="161"/>
      <c r="O80" s="161"/>
    </row>
  </sheetData>
  <sheetProtection algorithmName="SHA-512" hashValue="gWPoXypPjL0odwL4XrkK9kO74t49oPiNEhKj/oxbXTcyYGWsekVQ8/juRzctdL4hGIL4c++I3iN4aa3YImQM8Q==" saltValue="QCfi5bNbDaR4PEGGUE6hRw==" spinCount="100000" sheet="1" selectLockedCells="1"/>
  <protectedRanges>
    <protectedRange sqref="G32:H38" name="Range15_1_1"/>
    <protectedRange sqref="F5:I5 C5:D5 F6" name="Range1_1_1_1"/>
    <protectedRange sqref="E25:I28" name="Range5_1_1"/>
    <protectedRange sqref="G29:I29" name="Range10_1_1"/>
    <protectedRange sqref="E5:E6" name="Range1_1_1_1_1"/>
  </protectedRanges>
  <mergeCells count="16">
    <mergeCell ref="K21:O21"/>
    <mergeCell ref="A23:C23"/>
    <mergeCell ref="D23:F23"/>
    <mergeCell ref="G23:I23"/>
    <mergeCell ref="K23:O32"/>
    <mergeCell ref="A19:D19"/>
    <mergeCell ref="A8:D8"/>
    <mergeCell ref="A9:I9"/>
    <mergeCell ref="A10:D10"/>
    <mergeCell ref="A11:D11"/>
    <mergeCell ref="A12:D12"/>
    <mergeCell ref="A13:D13"/>
    <mergeCell ref="A14:I14"/>
    <mergeCell ref="A15:D15"/>
    <mergeCell ref="A16:D16"/>
    <mergeCell ref="A17:D17"/>
  </mergeCells>
  <hyperlinks>
    <hyperlink ref="K21" r:id="rId1" display="https://www.nzta.govt.nz/assets/resources/economic-evaluation-manual/economic-evaluation-manual/docs/eem-manual-2016.pdf" xr:uid="{4A3C9760-E3D5-4878-AAC7-AB97EFF817C2}"/>
    <hyperlink ref="K21:O21" r:id="rId2" display="MBCM Manual - Section A12.4" xr:uid="{D2D0B73F-4278-4FE8-BD1F-10A2036FCCC8}"/>
  </hyperlinks>
  <pageMargins left="0.74803149606299213" right="0.74803149606299213" top="0.98425196850393704" bottom="0.98425196850393704" header="0.51181102362204722" footer="0.51181102362204722"/>
  <pageSetup paperSize="9" scale="91" orientation="portrait" r:id="rId3"/>
  <headerFooter scaleWithDoc="0" alignWithMargins="0">
    <oddHeader>&amp;L&amp;"-,Regular"&amp;8&amp;F&amp;R&amp;"-,Regular"&amp;8&amp;A
_________________________________________________________________________________________________</oddHeader>
    <oddFooter>&amp;L&amp;"-,Regular"&amp;8____________________________________________________________________________________________
NZ Transport Agency’s Economic evaluation manual 
Effective from Jul 2013</oddFooter>
  </headerFooter>
  <legacyDrawing r:id="rId4"/>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1DE27-D7D6-487B-BA7F-27428A581F55}">
  <sheetPr>
    <pageSetUpPr fitToPage="1"/>
  </sheetPr>
  <dimension ref="A1:Z91"/>
  <sheetViews>
    <sheetView zoomScaleNormal="100" zoomScaleSheetLayoutView="80" workbookViewId="0"/>
  </sheetViews>
  <sheetFormatPr defaultColWidth="7.75" defaultRowHeight="12.75"/>
  <cols>
    <col min="1" max="1" width="3.25" style="200" customWidth="1"/>
    <col min="2" max="2" width="10.5" style="188" customWidth="1"/>
    <col min="3" max="3" width="16.5" style="188" customWidth="1"/>
    <col min="4" max="17" width="5" style="188" customWidth="1"/>
    <col min="18" max="18" width="3.5" style="188" customWidth="1"/>
    <col min="19" max="19" width="12.625" style="188" customWidth="1"/>
    <col min="20" max="20" width="14.75" style="188" customWidth="1"/>
    <col min="21" max="21" width="14" style="188" customWidth="1"/>
    <col min="22" max="22" width="13.875" style="188" customWidth="1"/>
    <col min="23" max="23" width="11.75" style="188" customWidth="1"/>
    <col min="24" max="256" width="7.75" style="188"/>
    <col min="257" max="257" width="3.25" style="188" customWidth="1"/>
    <col min="258" max="258" width="10.5" style="188" customWidth="1"/>
    <col min="259" max="259" width="16.5" style="188" customWidth="1"/>
    <col min="260" max="273" width="5" style="188" customWidth="1"/>
    <col min="274" max="274" width="3.5" style="188" customWidth="1"/>
    <col min="275" max="275" width="12.625" style="188" customWidth="1"/>
    <col min="276" max="276" width="14.75" style="188" customWidth="1"/>
    <col min="277" max="277" width="14" style="188" customWidth="1"/>
    <col min="278" max="278" width="13.875" style="188" customWidth="1"/>
    <col min="279" max="279" width="11.75" style="188" customWidth="1"/>
    <col min="280" max="512" width="7.75" style="188"/>
    <col min="513" max="513" width="3.25" style="188" customWidth="1"/>
    <col min="514" max="514" width="10.5" style="188" customWidth="1"/>
    <col min="515" max="515" width="16.5" style="188" customWidth="1"/>
    <col min="516" max="529" width="5" style="188" customWidth="1"/>
    <col min="530" max="530" width="3.5" style="188" customWidth="1"/>
    <col min="531" max="531" width="12.625" style="188" customWidth="1"/>
    <col min="532" max="532" width="14.75" style="188" customWidth="1"/>
    <col min="533" max="533" width="14" style="188" customWidth="1"/>
    <col min="534" max="534" width="13.875" style="188" customWidth="1"/>
    <col min="535" max="535" width="11.75" style="188" customWidth="1"/>
    <col min="536" max="768" width="7.75" style="188"/>
    <col min="769" max="769" width="3.25" style="188" customWidth="1"/>
    <col min="770" max="770" width="10.5" style="188" customWidth="1"/>
    <col min="771" max="771" width="16.5" style="188" customWidth="1"/>
    <col min="772" max="785" width="5" style="188" customWidth="1"/>
    <col min="786" max="786" width="3.5" style="188" customWidth="1"/>
    <col min="787" max="787" width="12.625" style="188" customWidth="1"/>
    <col min="788" max="788" width="14.75" style="188" customWidth="1"/>
    <col min="789" max="789" width="14" style="188" customWidth="1"/>
    <col min="790" max="790" width="13.875" style="188" customWidth="1"/>
    <col min="791" max="791" width="11.75" style="188" customWidth="1"/>
    <col min="792" max="1024" width="7.75" style="188"/>
    <col min="1025" max="1025" width="3.25" style="188" customWidth="1"/>
    <col min="1026" max="1026" width="10.5" style="188" customWidth="1"/>
    <col min="1027" max="1027" width="16.5" style="188" customWidth="1"/>
    <col min="1028" max="1041" width="5" style="188" customWidth="1"/>
    <col min="1042" max="1042" width="3.5" style="188" customWidth="1"/>
    <col min="1043" max="1043" width="12.625" style="188" customWidth="1"/>
    <col min="1044" max="1044" width="14.75" style="188" customWidth="1"/>
    <col min="1045" max="1045" width="14" style="188" customWidth="1"/>
    <col min="1046" max="1046" width="13.875" style="188" customWidth="1"/>
    <col min="1047" max="1047" width="11.75" style="188" customWidth="1"/>
    <col min="1048" max="1280" width="7.75" style="188"/>
    <col min="1281" max="1281" width="3.25" style="188" customWidth="1"/>
    <col min="1282" max="1282" width="10.5" style="188" customWidth="1"/>
    <col min="1283" max="1283" width="16.5" style="188" customWidth="1"/>
    <col min="1284" max="1297" width="5" style="188" customWidth="1"/>
    <col min="1298" max="1298" width="3.5" style="188" customWidth="1"/>
    <col min="1299" max="1299" width="12.625" style="188" customWidth="1"/>
    <col min="1300" max="1300" width="14.75" style="188" customWidth="1"/>
    <col min="1301" max="1301" width="14" style="188" customWidth="1"/>
    <col min="1302" max="1302" width="13.875" style="188" customWidth="1"/>
    <col min="1303" max="1303" width="11.75" style="188" customWidth="1"/>
    <col min="1304" max="1536" width="7.75" style="188"/>
    <col min="1537" max="1537" width="3.25" style="188" customWidth="1"/>
    <col min="1538" max="1538" width="10.5" style="188" customWidth="1"/>
    <col min="1539" max="1539" width="16.5" style="188" customWidth="1"/>
    <col min="1540" max="1553" width="5" style="188" customWidth="1"/>
    <col min="1554" max="1554" width="3.5" style="188" customWidth="1"/>
    <col min="1555" max="1555" width="12.625" style="188" customWidth="1"/>
    <col min="1556" max="1556" width="14.75" style="188" customWidth="1"/>
    <col min="1557" max="1557" width="14" style="188" customWidth="1"/>
    <col min="1558" max="1558" width="13.875" style="188" customWidth="1"/>
    <col min="1559" max="1559" width="11.75" style="188" customWidth="1"/>
    <col min="1560" max="1792" width="7.75" style="188"/>
    <col min="1793" max="1793" width="3.25" style="188" customWidth="1"/>
    <col min="1794" max="1794" width="10.5" style="188" customWidth="1"/>
    <col min="1795" max="1795" width="16.5" style="188" customWidth="1"/>
    <col min="1796" max="1809" width="5" style="188" customWidth="1"/>
    <col min="1810" max="1810" width="3.5" style="188" customWidth="1"/>
    <col min="1811" max="1811" width="12.625" style="188" customWidth="1"/>
    <col min="1812" max="1812" width="14.75" style="188" customWidth="1"/>
    <col min="1813" max="1813" width="14" style="188" customWidth="1"/>
    <col min="1814" max="1814" width="13.875" style="188" customWidth="1"/>
    <col min="1815" max="1815" width="11.75" style="188" customWidth="1"/>
    <col min="1816" max="2048" width="7.75" style="188"/>
    <col min="2049" max="2049" width="3.25" style="188" customWidth="1"/>
    <col min="2050" max="2050" width="10.5" style="188" customWidth="1"/>
    <col min="2051" max="2051" width="16.5" style="188" customWidth="1"/>
    <col min="2052" max="2065" width="5" style="188" customWidth="1"/>
    <col min="2066" max="2066" width="3.5" style="188" customWidth="1"/>
    <col min="2067" max="2067" width="12.625" style="188" customWidth="1"/>
    <col min="2068" max="2068" width="14.75" style="188" customWidth="1"/>
    <col min="2069" max="2069" width="14" style="188" customWidth="1"/>
    <col min="2070" max="2070" width="13.875" style="188" customWidth="1"/>
    <col min="2071" max="2071" width="11.75" style="188" customWidth="1"/>
    <col min="2072" max="2304" width="7.75" style="188"/>
    <col min="2305" max="2305" width="3.25" style="188" customWidth="1"/>
    <col min="2306" max="2306" width="10.5" style="188" customWidth="1"/>
    <col min="2307" max="2307" width="16.5" style="188" customWidth="1"/>
    <col min="2308" max="2321" width="5" style="188" customWidth="1"/>
    <col min="2322" max="2322" width="3.5" style="188" customWidth="1"/>
    <col min="2323" max="2323" width="12.625" style="188" customWidth="1"/>
    <col min="2324" max="2324" width="14.75" style="188" customWidth="1"/>
    <col min="2325" max="2325" width="14" style="188" customWidth="1"/>
    <col min="2326" max="2326" width="13.875" style="188" customWidth="1"/>
    <col min="2327" max="2327" width="11.75" style="188" customWidth="1"/>
    <col min="2328" max="2560" width="7.75" style="188"/>
    <col min="2561" max="2561" width="3.25" style="188" customWidth="1"/>
    <col min="2562" max="2562" width="10.5" style="188" customWidth="1"/>
    <col min="2563" max="2563" width="16.5" style="188" customWidth="1"/>
    <col min="2564" max="2577" width="5" style="188" customWidth="1"/>
    <col min="2578" max="2578" width="3.5" style="188" customWidth="1"/>
    <col min="2579" max="2579" width="12.625" style="188" customWidth="1"/>
    <col min="2580" max="2580" width="14.75" style="188" customWidth="1"/>
    <col min="2581" max="2581" width="14" style="188" customWidth="1"/>
    <col min="2582" max="2582" width="13.875" style="188" customWidth="1"/>
    <col min="2583" max="2583" width="11.75" style="188" customWidth="1"/>
    <col min="2584" max="2816" width="7.75" style="188"/>
    <col min="2817" max="2817" width="3.25" style="188" customWidth="1"/>
    <col min="2818" max="2818" width="10.5" style="188" customWidth="1"/>
    <col min="2819" max="2819" width="16.5" style="188" customWidth="1"/>
    <col min="2820" max="2833" width="5" style="188" customWidth="1"/>
    <col min="2834" max="2834" width="3.5" style="188" customWidth="1"/>
    <col min="2835" max="2835" width="12.625" style="188" customWidth="1"/>
    <col min="2836" max="2836" width="14.75" style="188" customWidth="1"/>
    <col min="2837" max="2837" width="14" style="188" customWidth="1"/>
    <col min="2838" max="2838" width="13.875" style="188" customWidth="1"/>
    <col min="2839" max="2839" width="11.75" style="188" customWidth="1"/>
    <col min="2840" max="3072" width="7.75" style="188"/>
    <col min="3073" max="3073" width="3.25" style="188" customWidth="1"/>
    <col min="3074" max="3074" width="10.5" style="188" customWidth="1"/>
    <col min="3075" max="3075" width="16.5" style="188" customWidth="1"/>
    <col min="3076" max="3089" width="5" style="188" customWidth="1"/>
    <col min="3090" max="3090" width="3.5" style="188" customWidth="1"/>
    <col min="3091" max="3091" width="12.625" style="188" customWidth="1"/>
    <col min="3092" max="3092" width="14.75" style="188" customWidth="1"/>
    <col min="3093" max="3093" width="14" style="188" customWidth="1"/>
    <col min="3094" max="3094" width="13.875" style="188" customWidth="1"/>
    <col min="3095" max="3095" width="11.75" style="188" customWidth="1"/>
    <col min="3096" max="3328" width="7.75" style="188"/>
    <col min="3329" max="3329" width="3.25" style="188" customWidth="1"/>
    <col min="3330" max="3330" width="10.5" style="188" customWidth="1"/>
    <col min="3331" max="3331" width="16.5" style="188" customWidth="1"/>
    <col min="3332" max="3345" width="5" style="188" customWidth="1"/>
    <col min="3346" max="3346" width="3.5" style="188" customWidth="1"/>
    <col min="3347" max="3347" width="12.625" style="188" customWidth="1"/>
    <col min="3348" max="3348" width="14.75" style="188" customWidth="1"/>
    <col min="3349" max="3349" width="14" style="188" customWidth="1"/>
    <col min="3350" max="3350" width="13.875" style="188" customWidth="1"/>
    <col min="3351" max="3351" width="11.75" style="188" customWidth="1"/>
    <col min="3352" max="3584" width="7.75" style="188"/>
    <col min="3585" max="3585" width="3.25" style="188" customWidth="1"/>
    <col min="3586" max="3586" width="10.5" style="188" customWidth="1"/>
    <col min="3587" max="3587" width="16.5" style="188" customWidth="1"/>
    <col min="3588" max="3601" width="5" style="188" customWidth="1"/>
    <col min="3602" max="3602" width="3.5" style="188" customWidth="1"/>
    <col min="3603" max="3603" width="12.625" style="188" customWidth="1"/>
    <col min="3604" max="3604" width="14.75" style="188" customWidth="1"/>
    <col min="3605" max="3605" width="14" style="188" customWidth="1"/>
    <col min="3606" max="3606" width="13.875" style="188" customWidth="1"/>
    <col min="3607" max="3607" width="11.75" style="188" customWidth="1"/>
    <col min="3608" max="3840" width="7.75" style="188"/>
    <col min="3841" max="3841" width="3.25" style="188" customWidth="1"/>
    <col min="3842" max="3842" width="10.5" style="188" customWidth="1"/>
    <col min="3843" max="3843" width="16.5" style="188" customWidth="1"/>
    <col min="3844" max="3857" width="5" style="188" customWidth="1"/>
    <col min="3858" max="3858" width="3.5" style="188" customWidth="1"/>
    <col min="3859" max="3859" width="12.625" style="188" customWidth="1"/>
    <col min="3860" max="3860" width="14.75" style="188" customWidth="1"/>
    <col min="3861" max="3861" width="14" style="188" customWidth="1"/>
    <col min="3862" max="3862" width="13.875" style="188" customWidth="1"/>
    <col min="3863" max="3863" width="11.75" style="188" customWidth="1"/>
    <col min="3864" max="4096" width="7.75" style="188"/>
    <col min="4097" max="4097" width="3.25" style="188" customWidth="1"/>
    <col min="4098" max="4098" width="10.5" style="188" customWidth="1"/>
    <col min="4099" max="4099" width="16.5" style="188" customWidth="1"/>
    <col min="4100" max="4113" width="5" style="188" customWidth="1"/>
    <col min="4114" max="4114" width="3.5" style="188" customWidth="1"/>
    <col min="4115" max="4115" width="12.625" style="188" customWidth="1"/>
    <col min="4116" max="4116" width="14.75" style="188" customWidth="1"/>
    <col min="4117" max="4117" width="14" style="188" customWidth="1"/>
    <col min="4118" max="4118" width="13.875" style="188" customWidth="1"/>
    <col min="4119" max="4119" width="11.75" style="188" customWidth="1"/>
    <col min="4120" max="4352" width="7.75" style="188"/>
    <col min="4353" max="4353" width="3.25" style="188" customWidth="1"/>
    <col min="4354" max="4354" width="10.5" style="188" customWidth="1"/>
    <col min="4355" max="4355" width="16.5" style="188" customWidth="1"/>
    <col min="4356" max="4369" width="5" style="188" customWidth="1"/>
    <col min="4370" max="4370" width="3.5" style="188" customWidth="1"/>
    <col min="4371" max="4371" width="12.625" style="188" customWidth="1"/>
    <col min="4372" max="4372" width="14.75" style="188" customWidth="1"/>
    <col min="4373" max="4373" width="14" style="188" customWidth="1"/>
    <col min="4374" max="4374" width="13.875" style="188" customWidth="1"/>
    <col min="4375" max="4375" width="11.75" style="188" customWidth="1"/>
    <col min="4376" max="4608" width="7.75" style="188"/>
    <col min="4609" max="4609" width="3.25" style="188" customWidth="1"/>
    <col min="4610" max="4610" width="10.5" style="188" customWidth="1"/>
    <col min="4611" max="4611" width="16.5" style="188" customWidth="1"/>
    <col min="4612" max="4625" width="5" style="188" customWidth="1"/>
    <col min="4626" max="4626" width="3.5" style="188" customWidth="1"/>
    <col min="4627" max="4627" width="12.625" style="188" customWidth="1"/>
    <col min="4628" max="4628" width="14.75" style="188" customWidth="1"/>
    <col min="4629" max="4629" width="14" style="188" customWidth="1"/>
    <col min="4630" max="4630" width="13.875" style="188" customWidth="1"/>
    <col min="4631" max="4631" width="11.75" style="188" customWidth="1"/>
    <col min="4632" max="4864" width="7.75" style="188"/>
    <col min="4865" max="4865" width="3.25" style="188" customWidth="1"/>
    <col min="4866" max="4866" width="10.5" style="188" customWidth="1"/>
    <col min="4867" max="4867" width="16.5" style="188" customWidth="1"/>
    <col min="4868" max="4881" width="5" style="188" customWidth="1"/>
    <col min="4882" max="4882" width="3.5" style="188" customWidth="1"/>
    <col min="4883" max="4883" width="12.625" style="188" customWidth="1"/>
    <col min="4884" max="4884" width="14.75" style="188" customWidth="1"/>
    <col min="4885" max="4885" width="14" style="188" customWidth="1"/>
    <col min="4886" max="4886" width="13.875" style="188" customWidth="1"/>
    <col min="4887" max="4887" width="11.75" style="188" customWidth="1"/>
    <col min="4888" max="5120" width="7.75" style="188"/>
    <col min="5121" max="5121" width="3.25" style="188" customWidth="1"/>
    <col min="5122" max="5122" width="10.5" style="188" customWidth="1"/>
    <col min="5123" max="5123" width="16.5" style="188" customWidth="1"/>
    <col min="5124" max="5137" width="5" style="188" customWidth="1"/>
    <col min="5138" max="5138" width="3.5" style="188" customWidth="1"/>
    <col min="5139" max="5139" width="12.625" style="188" customWidth="1"/>
    <col min="5140" max="5140" width="14.75" style="188" customWidth="1"/>
    <col min="5141" max="5141" width="14" style="188" customWidth="1"/>
    <col min="5142" max="5142" width="13.875" style="188" customWidth="1"/>
    <col min="5143" max="5143" width="11.75" style="188" customWidth="1"/>
    <col min="5144" max="5376" width="7.75" style="188"/>
    <col min="5377" max="5377" width="3.25" style="188" customWidth="1"/>
    <col min="5378" max="5378" width="10.5" style="188" customWidth="1"/>
    <col min="5379" max="5379" width="16.5" style="188" customWidth="1"/>
    <col min="5380" max="5393" width="5" style="188" customWidth="1"/>
    <col min="5394" max="5394" width="3.5" style="188" customWidth="1"/>
    <col min="5395" max="5395" width="12.625" style="188" customWidth="1"/>
    <col min="5396" max="5396" width="14.75" style="188" customWidth="1"/>
    <col min="5397" max="5397" width="14" style="188" customWidth="1"/>
    <col min="5398" max="5398" width="13.875" style="188" customWidth="1"/>
    <col min="5399" max="5399" width="11.75" style="188" customWidth="1"/>
    <col min="5400" max="5632" width="7.75" style="188"/>
    <col min="5633" max="5633" width="3.25" style="188" customWidth="1"/>
    <col min="5634" max="5634" width="10.5" style="188" customWidth="1"/>
    <col min="5635" max="5635" width="16.5" style="188" customWidth="1"/>
    <col min="5636" max="5649" width="5" style="188" customWidth="1"/>
    <col min="5650" max="5650" width="3.5" style="188" customWidth="1"/>
    <col min="5651" max="5651" width="12.625" style="188" customWidth="1"/>
    <col min="5652" max="5652" width="14.75" style="188" customWidth="1"/>
    <col min="5653" max="5653" width="14" style="188" customWidth="1"/>
    <col min="5654" max="5654" width="13.875" style="188" customWidth="1"/>
    <col min="5655" max="5655" width="11.75" style="188" customWidth="1"/>
    <col min="5656" max="5888" width="7.75" style="188"/>
    <col min="5889" max="5889" width="3.25" style="188" customWidth="1"/>
    <col min="5890" max="5890" width="10.5" style="188" customWidth="1"/>
    <col min="5891" max="5891" width="16.5" style="188" customWidth="1"/>
    <col min="5892" max="5905" width="5" style="188" customWidth="1"/>
    <col min="5906" max="5906" width="3.5" style="188" customWidth="1"/>
    <col min="5907" max="5907" width="12.625" style="188" customWidth="1"/>
    <col min="5908" max="5908" width="14.75" style="188" customWidth="1"/>
    <col min="5909" max="5909" width="14" style="188" customWidth="1"/>
    <col min="5910" max="5910" width="13.875" style="188" customWidth="1"/>
    <col min="5911" max="5911" width="11.75" style="188" customWidth="1"/>
    <col min="5912" max="6144" width="7.75" style="188"/>
    <col min="6145" max="6145" width="3.25" style="188" customWidth="1"/>
    <col min="6146" max="6146" width="10.5" style="188" customWidth="1"/>
    <col min="6147" max="6147" width="16.5" style="188" customWidth="1"/>
    <col min="6148" max="6161" width="5" style="188" customWidth="1"/>
    <col min="6162" max="6162" width="3.5" style="188" customWidth="1"/>
    <col min="6163" max="6163" width="12.625" style="188" customWidth="1"/>
    <col min="6164" max="6164" width="14.75" style="188" customWidth="1"/>
    <col min="6165" max="6165" width="14" style="188" customWidth="1"/>
    <col min="6166" max="6166" width="13.875" style="188" customWidth="1"/>
    <col min="6167" max="6167" width="11.75" style="188" customWidth="1"/>
    <col min="6168" max="6400" width="7.75" style="188"/>
    <col min="6401" max="6401" width="3.25" style="188" customWidth="1"/>
    <col min="6402" max="6402" width="10.5" style="188" customWidth="1"/>
    <col min="6403" max="6403" width="16.5" style="188" customWidth="1"/>
    <col min="6404" max="6417" width="5" style="188" customWidth="1"/>
    <col min="6418" max="6418" width="3.5" style="188" customWidth="1"/>
    <col min="6419" max="6419" width="12.625" style="188" customWidth="1"/>
    <col min="6420" max="6420" width="14.75" style="188" customWidth="1"/>
    <col min="6421" max="6421" width="14" style="188" customWidth="1"/>
    <col min="6422" max="6422" width="13.875" style="188" customWidth="1"/>
    <col min="6423" max="6423" width="11.75" style="188" customWidth="1"/>
    <col min="6424" max="6656" width="7.75" style="188"/>
    <col min="6657" max="6657" width="3.25" style="188" customWidth="1"/>
    <col min="6658" max="6658" width="10.5" style="188" customWidth="1"/>
    <col min="6659" max="6659" width="16.5" style="188" customWidth="1"/>
    <col min="6660" max="6673" width="5" style="188" customWidth="1"/>
    <col min="6674" max="6674" width="3.5" style="188" customWidth="1"/>
    <col min="6675" max="6675" width="12.625" style="188" customWidth="1"/>
    <col min="6676" max="6676" width="14.75" style="188" customWidth="1"/>
    <col min="6677" max="6677" width="14" style="188" customWidth="1"/>
    <col min="6678" max="6678" width="13.875" style="188" customWidth="1"/>
    <col min="6679" max="6679" width="11.75" style="188" customWidth="1"/>
    <col min="6680" max="6912" width="7.75" style="188"/>
    <col min="6913" max="6913" width="3.25" style="188" customWidth="1"/>
    <col min="6914" max="6914" width="10.5" style="188" customWidth="1"/>
    <col min="6915" max="6915" width="16.5" style="188" customWidth="1"/>
    <col min="6916" max="6929" width="5" style="188" customWidth="1"/>
    <col min="6930" max="6930" width="3.5" style="188" customWidth="1"/>
    <col min="6931" max="6931" width="12.625" style="188" customWidth="1"/>
    <col min="6932" max="6932" width="14.75" style="188" customWidth="1"/>
    <col min="6933" max="6933" width="14" style="188" customWidth="1"/>
    <col min="6934" max="6934" width="13.875" style="188" customWidth="1"/>
    <col min="6935" max="6935" width="11.75" style="188" customWidth="1"/>
    <col min="6936" max="7168" width="7.75" style="188"/>
    <col min="7169" max="7169" width="3.25" style="188" customWidth="1"/>
    <col min="7170" max="7170" width="10.5" style="188" customWidth="1"/>
    <col min="7171" max="7171" width="16.5" style="188" customWidth="1"/>
    <col min="7172" max="7185" width="5" style="188" customWidth="1"/>
    <col min="7186" max="7186" width="3.5" style="188" customWidth="1"/>
    <col min="7187" max="7187" width="12.625" style="188" customWidth="1"/>
    <col min="7188" max="7188" width="14.75" style="188" customWidth="1"/>
    <col min="7189" max="7189" width="14" style="188" customWidth="1"/>
    <col min="7190" max="7190" width="13.875" style="188" customWidth="1"/>
    <col min="7191" max="7191" width="11.75" style="188" customWidth="1"/>
    <col min="7192" max="7424" width="7.75" style="188"/>
    <col min="7425" max="7425" width="3.25" style="188" customWidth="1"/>
    <col min="7426" max="7426" width="10.5" style="188" customWidth="1"/>
    <col min="7427" max="7427" width="16.5" style="188" customWidth="1"/>
    <col min="7428" max="7441" width="5" style="188" customWidth="1"/>
    <col min="7442" max="7442" width="3.5" style="188" customWidth="1"/>
    <col min="7443" max="7443" width="12.625" style="188" customWidth="1"/>
    <col min="7444" max="7444" width="14.75" style="188" customWidth="1"/>
    <col min="7445" max="7445" width="14" style="188" customWidth="1"/>
    <col min="7446" max="7446" width="13.875" style="188" customWidth="1"/>
    <col min="7447" max="7447" width="11.75" style="188" customWidth="1"/>
    <col min="7448" max="7680" width="7.75" style="188"/>
    <col min="7681" max="7681" width="3.25" style="188" customWidth="1"/>
    <col min="7682" max="7682" width="10.5" style="188" customWidth="1"/>
    <col min="7683" max="7683" width="16.5" style="188" customWidth="1"/>
    <col min="7684" max="7697" width="5" style="188" customWidth="1"/>
    <col min="7698" max="7698" width="3.5" style="188" customWidth="1"/>
    <col min="7699" max="7699" width="12.625" style="188" customWidth="1"/>
    <col min="7700" max="7700" width="14.75" style="188" customWidth="1"/>
    <col min="7701" max="7701" width="14" style="188" customWidth="1"/>
    <col min="7702" max="7702" width="13.875" style="188" customWidth="1"/>
    <col min="7703" max="7703" width="11.75" style="188" customWidth="1"/>
    <col min="7704" max="7936" width="7.75" style="188"/>
    <col min="7937" max="7937" width="3.25" style="188" customWidth="1"/>
    <col min="7938" max="7938" width="10.5" style="188" customWidth="1"/>
    <col min="7939" max="7939" width="16.5" style="188" customWidth="1"/>
    <col min="7940" max="7953" width="5" style="188" customWidth="1"/>
    <col min="7954" max="7954" width="3.5" style="188" customWidth="1"/>
    <col min="7955" max="7955" width="12.625" style="188" customWidth="1"/>
    <col min="7956" max="7956" width="14.75" style="188" customWidth="1"/>
    <col min="7957" max="7957" width="14" style="188" customWidth="1"/>
    <col min="7958" max="7958" width="13.875" style="188" customWidth="1"/>
    <col min="7959" max="7959" width="11.75" style="188" customWidth="1"/>
    <col min="7960" max="8192" width="7.75" style="188"/>
    <col min="8193" max="8193" width="3.25" style="188" customWidth="1"/>
    <col min="8194" max="8194" width="10.5" style="188" customWidth="1"/>
    <col min="8195" max="8195" width="16.5" style="188" customWidth="1"/>
    <col min="8196" max="8209" width="5" style="188" customWidth="1"/>
    <col min="8210" max="8210" width="3.5" style="188" customWidth="1"/>
    <col min="8211" max="8211" width="12.625" style="188" customWidth="1"/>
    <col min="8212" max="8212" width="14.75" style="188" customWidth="1"/>
    <col min="8213" max="8213" width="14" style="188" customWidth="1"/>
    <col min="8214" max="8214" width="13.875" style="188" customWidth="1"/>
    <col min="8215" max="8215" width="11.75" style="188" customWidth="1"/>
    <col min="8216" max="8448" width="7.75" style="188"/>
    <col min="8449" max="8449" width="3.25" style="188" customWidth="1"/>
    <col min="8450" max="8450" width="10.5" style="188" customWidth="1"/>
    <col min="8451" max="8451" width="16.5" style="188" customWidth="1"/>
    <col min="8452" max="8465" width="5" style="188" customWidth="1"/>
    <col min="8466" max="8466" width="3.5" style="188" customWidth="1"/>
    <col min="8467" max="8467" width="12.625" style="188" customWidth="1"/>
    <col min="8468" max="8468" width="14.75" style="188" customWidth="1"/>
    <col min="8469" max="8469" width="14" style="188" customWidth="1"/>
    <col min="8470" max="8470" width="13.875" style="188" customWidth="1"/>
    <col min="8471" max="8471" width="11.75" style="188" customWidth="1"/>
    <col min="8472" max="8704" width="7.75" style="188"/>
    <col min="8705" max="8705" width="3.25" style="188" customWidth="1"/>
    <col min="8706" max="8706" width="10.5" style="188" customWidth="1"/>
    <col min="8707" max="8707" width="16.5" style="188" customWidth="1"/>
    <col min="8708" max="8721" width="5" style="188" customWidth="1"/>
    <col min="8722" max="8722" width="3.5" style="188" customWidth="1"/>
    <col min="8723" max="8723" width="12.625" style="188" customWidth="1"/>
    <col min="8724" max="8724" width="14.75" style="188" customWidth="1"/>
    <col min="8725" max="8725" width="14" style="188" customWidth="1"/>
    <col min="8726" max="8726" width="13.875" style="188" customWidth="1"/>
    <col min="8727" max="8727" width="11.75" style="188" customWidth="1"/>
    <col min="8728" max="8960" width="7.75" style="188"/>
    <col min="8961" max="8961" width="3.25" style="188" customWidth="1"/>
    <col min="8962" max="8962" width="10.5" style="188" customWidth="1"/>
    <col min="8963" max="8963" width="16.5" style="188" customWidth="1"/>
    <col min="8964" max="8977" width="5" style="188" customWidth="1"/>
    <col min="8978" max="8978" width="3.5" style="188" customWidth="1"/>
    <col min="8979" max="8979" width="12.625" style="188" customWidth="1"/>
    <col min="8980" max="8980" width="14.75" style="188" customWidth="1"/>
    <col min="8981" max="8981" width="14" style="188" customWidth="1"/>
    <col min="8982" max="8982" width="13.875" style="188" customWidth="1"/>
    <col min="8983" max="8983" width="11.75" style="188" customWidth="1"/>
    <col min="8984" max="9216" width="7.75" style="188"/>
    <col min="9217" max="9217" width="3.25" style="188" customWidth="1"/>
    <col min="9218" max="9218" width="10.5" style="188" customWidth="1"/>
    <col min="9219" max="9219" width="16.5" style="188" customWidth="1"/>
    <col min="9220" max="9233" width="5" style="188" customWidth="1"/>
    <col min="9234" max="9234" width="3.5" style="188" customWidth="1"/>
    <col min="9235" max="9235" width="12.625" style="188" customWidth="1"/>
    <col min="9236" max="9236" width="14.75" style="188" customWidth="1"/>
    <col min="9237" max="9237" width="14" style="188" customWidth="1"/>
    <col min="9238" max="9238" width="13.875" style="188" customWidth="1"/>
    <col min="9239" max="9239" width="11.75" style="188" customWidth="1"/>
    <col min="9240" max="9472" width="7.75" style="188"/>
    <col min="9473" max="9473" width="3.25" style="188" customWidth="1"/>
    <col min="9474" max="9474" width="10.5" style="188" customWidth="1"/>
    <col min="9475" max="9475" width="16.5" style="188" customWidth="1"/>
    <col min="9476" max="9489" width="5" style="188" customWidth="1"/>
    <col min="9490" max="9490" width="3.5" style="188" customWidth="1"/>
    <col min="9491" max="9491" width="12.625" style="188" customWidth="1"/>
    <col min="9492" max="9492" width="14.75" style="188" customWidth="1"/>
    <col min="9493" max="9493" width="14" style="188" customWidth="1"/>
    <col min="9494" max="9494" width="13.875" style="188" customWidth="1"/>
    <col min="9495" max="9495" width="11.75" style="188" customWidth="1"/>
    <col min="9496" max="9728" width="7.75" style="188"/>
    <col min="9729" max="9729" width="3.25" style="188" customWidth="1"/>
    <col min="9730" max="9730" width="10.5" style="188" customWidth="1"/>
    <col min="9731" max="9731" width="16.5" style="188" customWidth="1"/>
    <col min="9732" max="9745" width="5" style="188" customWidth="1"/>
    <col min="9746" max="9746" width="3.5" style="188" customWidth="1"/>
    <col min="9747" max="9747" width="12.625" style="188" customWidth="1"/>
    <col min="9748" max="9748" width="14.75" style="188" customWidth="1"/>
    <col min="9749" max="9749" width="14" style="188" customWidth="1"/>
    <col min="9750" max="9750" width="13.875" style="188" customWidth="1"/>
    <col min="9751" max="9751" width="11.75" style="188" customWidth="1"/>
    <col min="9752" max="9984" width="7.75" style="188"/>
    <col min="9985" max="9985" width="3.25" style="188" customWidth="1"/>
    <col min="9986" max="9986" width="10.5" style="188" customWidth="1"/>
    <col min="9987" max="9987" width="16.5" style="188" customWidth="1"/>
    <col min="9988" max="10001" width="5" style="188" customWidth="1"/>
    <col min="10002" max="10002" width="3.5" style="188" customWidth="1"/>
    <col min="10003" max="10003" width="12.625" style="188" customWidth="1"/>
    <col min="10004" max="10004" width="14.75" style="188" customWidth="1"/>
    <col min="10005" max="10005" width="14" style="188" customWidth="1"/>
    <col min="10006" max="10006" width="13.875" style="188" customWidth="1"/>
    <col min="10007" max="10007" width="11.75" style="188" customWidth="1"/>
    <col min="10008" max="10240" width="7.75" style="188"/>
    <col min="10241" max="10241" width="3.25" style="188" customWidth="1"/>
    <col min="10242" max="10242" width="10.5" style="188" customWidth="1"/>
    <col min="10243" max="10243" width="16.5" style="188" customWidth="1"/>
    <col min="10244" max="10257" width="5" style="188" customWidth="1"/>
    <col min="10258" max="10258" width="3.5" style="188" customWidth="1"/>
    <col min="10259" max="10259" width="12.625" style="188" customWidth="1"/>
    <col min="10260" max="10260" width="14.75" style="188" customWidth="1"/>
    <col min="10261" max="10261" width="14" style="188" customWidth="1"/>
    <col min="10262" max="10262" width="13.875" style="188" customWidth="1"/>
    <col min="10263" max="10263" width="11.75" style="188" customWidth="1"/>
    <col min="10264" max="10496" width="7.75" style="188"/>
    <col min="10497" max="10497" width="3.25" style="188" customWidth="1"/>
    <col min="10498" max="10498" width="10.5" style="188" customWidth="1"/>
    <col min="10499" max="10499" width="16.5" style="188" customWidth="1"/>
    <col min="10500" max="10513" width="5" style="188" customWidth="1"/>
    <col min="10514" max="10514" width="3.5" style="188" customWidth="1"/>
    <col min="10515" max="10515" width="12.625" style="188" customWidth="1"/>
    <col min="10516" max="10516" width="14.75" style="188" customWidth="1"/>
    <col min="10517" max="10517" width="14" style="188" customWidth="1"/>
    <col min="10518" max="10518" width="13.875" style="188" customWidth="1"/>
    <col min="10519" max="10519" width="11.75" style="188" customWidth="1"/>
    <col min="10520" max="10752" width="7.75" style="188"/>
    <col min="10753" max="10753" width="3.25" style="188" customWidth="1"/>
    <col min="10754" max="10754" width="10.5" style="188" customWidth="1"/>
    <col min="10755" max="10755" width="16.5" style="188" customWidth="1"/>
    <col min="10756" max="10769" width="5" style="188" customWidth="1"/>
    <col min="10770" max="10770" width="3.5" style="188" customWidth="1"/>
    <col min="10771" max="10771" width="12.625" style="188" customWidth="1"/>
    <col min="10772" max="10772" width="14.75" style="188" customWidth="1"/>
    <col min="10773" max="10773" width="14" style="188" customWidth="1"/>
    <col min="10774" max="10774" width="13.875" style="188" customWidth="1"/>
    <col min="10775" max="10775" width="11.75" style="188" customWidth="1"/>
    <col min="10776" max="11008" width="7.75" style="188"/>
    <col min="11009" max="11009" width="3.25" style="188" customWidth="1"/>
    <col min="11010" max="11010" width="10.5" style="188" customWidth="1"/>
    <col min="11011" max="11011" width="16.5" style="188" customWidth="1"/>
    <col min="11012" max="11025" width="5" style="188" customWidth="1"/>
    <col min="11026" max="11026" width="3.5" style="188" customWidth="1"/>
    <col min="11027" max="11027" width="12.625" style="188" customWidth="1"/>
    <col min="11028" max="11028" width="14.75" style="188" customWidth="1"/>
    <col min="11029" max="11029" width="14" style="188" customWidth="1"/>
    <col min="11030" max="11030" width="13.875" style="188" customWidth="1"/>
    <col min="11031" max="11031" width="11.75" style="188" customWidth="1"/>
    <col min="11032" max="11264" width="7.75" style="188"/>
    <col min="11265" max="11265" width="3.25" style="188" customWidth="1"/>
    <col min="11266" max="11266" width="10.5" style="188" customWidth="1"/>
    <col min="11267" max="11267" width="16.5" style="188" customWidth="1"/>
    <col min="11268" max="11281" width="5" style="188" customWidth="1"/>
    <col min="11282" max="11282" width="3.5" style="188" customWidth="1"/>
    <col min="11283" max="11283" width="12.625" style="188" customWidth="1"/>
    <col min="11284" max="11284" width="14.75" style="188" customWidth="1"/>
    <col min="11285" max="11285" width="14" style="188" customWidth="1"/>
    <col min="11286" max="11286" width="13.875" style="188" customWidth="1"/>
    <col min="11287" max="11287" width="11.75" style="188" customWidth="1"/>
    <col min="11288" max="11520" width="7.75" style="188"/>
    <col min="11521" max="11521" width="3.25" style="188" customWidth="1"/>
    <col min="11522" max="11522" width="10.5" style="188" customWidth="1"/>
    <col min="11523" max="11523" width="16.5" style="188" customWidth="1"/>
    <col min="11524" max="11537" width="5" style="188" customWidth="1"/>
    <col min="11538" max="11538" width="3.5" style="188" customWidth="1"/>
    <col min="11539" max="11539" width="12.625" style="188" customWidth="1"/>
    <col min="11540" max="11540" width="14.75" style="188" customWidth="1"/>
    <col min="11541" max="11541" width="14" style="188" customWidth="1"/>
    <col min="11542" max="11542" width="13.875" style="188" customWidth="1"/>
    <col min="11543" max="11543" width="11.75" style="188" customWidth="1"/>
    <col min="11544" max="11776" width="7.75" style="188"/>
    <col min="11777" max="11777" width="3.25" style="188" customWidth="1"/>
    <col min="11778" max="11778" width="10.5" style="188" customWidth="1"/>
    <col min="11779" max="11779" width="16.5" style="188" customWidth="1"/>
    <col min="11780" max="11793" width="5" style="188" customWidth="1"/>
    <col min="11794" max="11794" width="3.5" style="188" customWidth="1"/>
    <col min="11795" max="11795" width="12.625" style="188" customWidth="1"/>
    <col min="11796" max="11796" width="14.75" style="188" customWidth="1"/>
    <col min="11797" max="11797" width="14" style="188" customWidth="1"/>
    <col min="11798" max="11798" width="13.875" style="188" customWidth="1"/>
    <col min="11799" max="11799" width="11.75" style="188" customWidth="1"/>
    <col min="11800" max="12032" width="7.75" style="188"/>
    <col min="12033" max="12033" width="3.25" style="188" customWidth="1"/>
    <col min="12034" max="12034" width="10.5" style="188" customWidth="1"/>
    <col min="12035" max="12035" width="16.5" style="188" customWidth="1"/>
    <col min="12036" max="12049" width="5" style="188" customWidth="1"/>
    <col min="12050" max="12050" width="3.5" style="188" customWidth="1"/>
    <col min="12051" max="12051" width="12.625" style="188" customWidth="1"/>
    <col min="12052" max="12052" width="14.75" style="188" customWidth="1"/>
    <col min="12053" max="12053" width="14" style="188" customWidth="1"/>
    <col min="12054" max="12054" width="13.875" style="188" customWidth="1"/>
    <col min="12055" max="12055" width="11.75" style="188" customWidth="1"/>
    <col min="12056" max="12288" width="7.75" style="188"/>
    <col min="12289" max="12289" width="3.25" style="188" customWidth="1"/>
    <col min="12290" max="12290" width="10.5" style="188" customWidth="1"/>
    <col min="12291" max="12291" width="16.5" style="188" customWidth="1"/>
    <col min="12292" max="12305" width="5" style="188" customWidth="1"/>
    <col min="12306" max="12306" width="3.5" style="188" customWidth="1"/>
    <col min="12307" max="12307" width="12.625" style="188" customWidth="1"/>
    <col min="12308" max="12308" width="14.75" style="188" customWidth="1"/>
    <col min="12309" max="12309" width="14" style="188" customWidth="1"/>
    <col min="12310" max="12310" width="13.875" style="188" customWidth="1"/>
    <col min="12311" max="12311" width="11.75" style="188" customWidth="1"/>
    <col min="12312" max="12544" width="7.75" style="188"/>
    <col min="12545" max="12545" width="3.25" style="188" customWidth="1"/>
    <col min="12546" max="12546" width="10.5" style="188" customWidth="1"/>
    <col min="12547" max="12547" width="16.5" style="188" customWidth="1"/>
    <col min="12548" max="12561" width="5" style="188" customWidth="1"/>
    <col min="12562" max="12562" width="3.5" style="188" customWidth="1"/>
    <col min="12563" max="12563" width="12.625" style="188" customWidth="1"/>
    <col min="12564" max="12564" width="14.75" style="188" customWidth="1"/>
    <col min="12565" max="12565" width="14" style="188" customWidth="1"/>
    <col min="12566" max="12566" width="13.875" style="188" customWidth="1"/>
    <col min="12567" max="12567" width="11.75" style="188" customWidth="1"/>
    <col min="12568" max="12800" width="7.75" style="188"/>
    <col min="12801" max="12801" width="3.25" style="188" customWidth="1"/>
    <col min="12802" max="12802" width="10.5" style="188" customWidth="1"/>
    <col min="12803" max="12803" width="16.5" style="188" customWidth="1"/>
    <col min="12804" max="12817" width="5" style="188" customWidth="1"/>
    <col min="12818" max="12818" width="3.5" style="188" customWidth="1"/>
    <col min="12819" max="12819" width="12.625" style="188" customWidth="1"/>
    <col min="12820" max="12820" width="14.75" style="188" customWidth="1"/>
    <col min="12821" max="12821" width="14" style="188" customWidth="1"/>
    <col min="12822" max="12822" width="13.875" style="188" customWidth="1"/>
    <col min="12823" max="12823" width="11.75" style="188" customWidth="1"/>
    <col min="12824" max="13056" width="7.75" style="188"/>
    <col min="13057" max="13057" width="3.25" style="188" customWidth="1"/>
    <col min="13058" max="13058" width="10.5" style="188" customWidth="1"/>
    <col min="13059" max="13059" width="16.5" style="188" customWidth="1"/>
    <col min="13060" max="13073" width="5" style="188" customWidth="1"/>
    <col min="13074" max="13074" width="3.5" style="188" customWidth="1"/>
    <col min="13075" max="13075" width="12.625" style="188" customWidth="1"/>
    <col min="13076" max="13076" width="14.75" style="188" customWidth="1"/>
    <col min="13077" max="13077" width="14" style="188" customWidth="1"/>
    <col min="13078" max="13078" width="13.875" style="188" customWidth="1"/>
    <col min="13079" max="13079" width="11.75" style="188" customWidth="1"/>
    <col min="13080" max="13312" width="7.75" style="188"/>
    <col min="13313" max="13313" width="3.25" style="188" customWidth="1"/>
    <col min="13314" max="13314" width="10.5" style="188" customWidth="1"/>
    <col min="13315" max="13315" width="16.5" style="188" customWidth="1"/>
    <col min="13316" max="13329" width="5" style="188" customWidth="1"/>
    <col min="13330" max="13330" width="3.5" style="188" customWidth="1"/>
    <col min="13331" max="13331" width="12.625" style="188" customWidth="1"/>
    <col min="13332" max="13332" width="14.75" style="188" customWidth="1"/>
    <col min="13333" max="13333" width="14" style="188" customWidth="1"/>
    <col min="13334" max="13334" width="13.875" style="188" customWidth="1"/>
    <col min="13335" max="13335" width="11.75" style="188" customWidth="1"/>
    <col min="13336" max="13568" width="7.75" style="188"/>
    <col min="13569" max="13569" width="3.25" style="188" customWidth="1"/>
    <col min="13570" max="13570" width="10.5" style="188" customWidth="1"/>
    <col min="13571" max="13571" width="16.5" style="188" customWidth="1"/>
    <col min="13572" max="13585" width="5" style="188" customWidth="1"/>
    <col min="13586" max="13586" width="3.5" style="188" customWidth="1"/>
    <col min="13587" max="13587" width="12.625" style="188" customWidth="1"/>
    <col min="13588" max="13588" width="14.75" style="188" customWidth="1"/>
    <col min="13589" max="13589" width="14" style="188" customWidth="1"/>
    <col min="13590" max="13590" width="13.875" style="188" customWidth="1"/>
    <col min="13591" max="13591" width="11.75" style="188" customWidth="1"/>
    <col min="13592" max="13824" width="7.75" style="188"/>
    <col min="13825" max="13825" width="3.25" style="188" customWidth="1"/>
    <col min="13826" max="13826" width="10.5" style="188" customWidth="1"/>
    <col min="13827" max="13827" width="16.5" style="188" customWidth="1"/>
    <col min="13828" max="13841" width="5" style="188" customWidth="1"/>
    <col min="13842" max="13842" width="3.5" style="188" customWidth="1"/>
    <col min="13843" max="13843" width="12.625" style="188" customWidth="1"/>
    <col min="13844" max="13844" width="14.75" style="188" customWidth="1"/>
    <col min="13845" max="13845" width="14" style="188" customWidth="1"/>
    <col min="13846" max="13846" width="13.875" style="188" customWidth="1"/>
    <col min="13847" max="13847" width="11.75" style="188" customWidth="1"/>
    <col min="13848" max="14080" width="7.75" style="188"/>
    <col min="14081" max="14081" width="3.25" style="188" customWidth="1"/>
    <col min="14082" max="14082" width="10.5" style="188" customWidth="1"/>
    <col min="14083" max="14083" width="16.5" style="188" customWidth="1"/>
    <col min="14084" max="14097" width="5" style="188" customWidth="1"/>
    <col min="14098" max="14098" width="3.5" style="188" customWidth="1"/>
    <col min="14099" max="14099" width="12.625" style="188" customWidth="1"/>
    <col min="14100" max="14100" width="14.75" style="188" customWidth="1"/>
    <col min="14101" max="14101" width="14" style="188" customWidth="1"/>
    <col min="14102" max="14102" width="13.875" style="188" customWidth="1"/>
    <col min="14103" max="14103" width="11.75" style="188" customWidth="1"/>
    <col min="14104" max="14336" width="7.75" style="188"/>
    <col min="14337" max="14337" width="3.25" style="188" customWidth="1"/>
    <col min="14338" max="14338" width="10.5" style="188" customWidth="1"/>
    <col min="14339" max="14339" width="16.5" style="188" customWidth="1"/>
    <col min="14340" max="14353" width="5" style="188" customWidth="1"/>
    <col min="14354" max="14354" width="3.5" style="188" customWidth="1"/>
    <col min="14355" max="14355" width="12.625" style="188" customWidth="1"/>
    <col min="14356" max="14356" width="14.75" style="188" customWidth="1"/>
    <col min="14357" max="14357" width="14" style="188" customWidth="1"/>
    <col min="14358" max="14358" width="13.875" style="188" customWidth="1"/>
    <col min="14359" max="14359" width="11.75" style="188" customWidth="1"/>
    <col min="14360" max="14592" width="7.75" style="188"/>
    <col min="14593" max="14593" width="3.25" style="188" customWidth="1"/>
    <col min="14594" max="14594" width="10.5" style="188" customWidth="1"/>
    <col min="14595" max="14595" width="16.5" style="188" customWidth="1"/>
    <col min="14596" max="14609" width="5" style="188" customWidth="1"/>
    <col min="14610" max="14610" width="3.5" style="188" customWidth="1"/>
    <col min="14611" max="14611" width="12.625" style="188" customWidth="1"/>
    <col min="14612" max="14612" width="14.75" style="188" customWidth="1"/>
    <col min="14613" max="14613" width="14" style="188" customWidth="1"/>
    <col min="14614" max="14614" width="13.875" style="188" customWidth="1"/>
    <col min="14615" max="14615" width="11.75" style="188" customWidth="1"/>
    <col min="14616" max="14848" width="7.75" style="188"/>
    <col min="14849" max="14849" width="3.25" style="188" customWidth="1"/>
    <col min="14850" max="14850" width="10.5" style="188" customWidth="1"/>
    <col min="14851" max="14851" width="16.5" style="188" customWidth="1"/>
    <col min="14852" max="14865" width="5" style="188" customWidth="1"/>
    <col min="14866" max="14866" width="3.5" style="188" customWidth="1"/>
    <col min="14867" max="14867" width="12.625" style="188" customWidth="1"/>
    <col min="14868" max="14868" width="14.75" style="188" customWidth="1"/>
    <col min="14869" max="14869" width="14" style="188" customWidth="1"/>
    <col min="14870" max="14870" width="13.875" style="188" customWidth="1"/>
    <col min="14871" max="14871" width="11.75" style="188" customWidth="1"/>
    <col min="14872" max="15104" width="7.75" style="188"/>
    <col min="15105" max="15105" width="3.25" style="188" customWidth="1"/>
    <col min="15106" max="15106" width="10.5" style="188" customWidth="1"/>
    <col min="15107" max="15107" width="16.5" style="188" customWidth="1"/>
    <col min="15108" max="15121" width="5" style="188" customWidth="1"/>
    <col min="15122" max="15122" width="3.5" style="188" customWidth="1"/>
    <col min="15123" max="15123" width="12.625" style="188" customWidth="1"/>
    <col min="15124" max="15124" width="14.75" style="188" customWidth="1"/>
    <col min="15125" max="15125" width="14" style="188" customWidth="1"/>
    <col min="15126" max="15126" width="13.875" style="188" customWidth="1"/>
    <col min="15127" max="15127" width="11.75" style="188" customWidth="1"/>
    <col min="15128" max="15360" width="7.75" style="188"/>
    <col min="15361" max="15361" width="3.25" style="188" customWidth="1"/>
    <col min="15362" max="15362" width="10.5" style="188" customWidth="1"/>
    <col min="15363" max="15363" width="16.5" style="188" customWidth="1"/>
    <col min="15364" max="15377" width="5" style="188" customWidth="1"/>
    <col min="15378" max="15378" width="3.5" style="188" customWidth="1"/>
    <col min="15379" max="15379" width="12.625" style="188" customWidth="1"/>
    <col min="15380" max="15380" width="14.75" style="188" customWidth="1"/>
    <col min="15381" max="15381" width="14" style="188" customWidth="1"/>
    <col min="15382" max="15382" width="13.875" style="188" customWidth="1"/>
    <col min="15383" max="15383" width="11.75" style="188" customWidth="1"/>
    <col min="15384" max="15616" width="7.75" style="188"/>
    <col min="15617" max="15617" width="3.25" style="188" customWidth="1"/>
    <col min="15618" max="15618" width="10.5" style="188" customWidth="1"/>
    <col min="15619" max="15619" width="16.5" style="188" customWidth="1"/>
    <col min="15620" max="15633" width="5" style="188" customWidth="1"/>
    <col min="15634" max="15634" width="3.5" style="188" customWidth="1"/>
    <col min="15635" max="15635" width="12.625" style="188" customWidth="1"/>
    <col min="15636" max="15636" width="14.75" style="188" customWidth="1"/>
    <col min="15637" max="15637" width="14" style="188" customWidth="1"/>
    <col min="15638" max="15638" width="13.875" style="188" customWidth="1"/>
    <col min="15639" max="15639" width="11.75" style="188" customWidth="1"/>
    <col min="15640" max="15872" width="7.75" style="188"/>
    <col min="15873" max="15873" width="3.25" style="188" customWidth="1"/>
    <col min="15874" max="15874" width="10.5" style="188" customWidth="1"/>
    <col min="15875" max="15875" width="16.5" style="188" customWidth="1"/>
    <col min="15876" max="15889" width="5" style="188" customWidth="1"/>
    <col min="15890" max="15890" width="3.5" style="188" customWidth="1"/>
    <col min="15891" max="15891" width="12.625" style="188" customWidth="1"/>
    <col min="15892" max="15892" width="14.75" style="188" customWidth="1"/>
    <col min="15893" max="15893" width="14" style="188" customWidth="1"/>
    <col min="15894" max="15894" width="13.875" style="188" customWidth="1"/>
    <col min="15895" max="15895" width="11.75" style="188" customWidth="1"/>
    <col min="15896" max="16128" width="7.75" style="188"/>
    <col min="16129" max="16129" width="3.25" style="188" customWidth="1"/>
    <col min="16130" max="16130" width="10.5" style="188" customWidth="1"/>
    <col min="16131" max="16131" width="16.5" style="188" customWidth="1"/>
    <col min="16132" max="16145" width="5" style="188" customWidth="1"/>
    <col min="16146" max="16146" width="3.5" style="188" customWidth="1"/>
    <col min="16147" max="16147" width="12.625" style="188" customWidth="1"/>
    <col min="16148" max="16148" width="14.75" style="188" customWidth="1"/>
    <col min="16149" max="16149" width="14" style="188" customWidth="1"/>
    <col min="16150" max="16150" width="13.875" style="188" customWidth="1"/>
    <col min="16151" max="16151" width="11.75" style="188" customWidth="1"/>
    <col min="16152" max="16384" width="7.75" style="188"/>
  </cols>
  <sheetData>
    <row r="1" spans="1:26" s="185" customFormat="1" ht="16.5" customHeight="1">
      <c r="B1" s="195"/>
      <c r="C1" s="195"/>
      <c r="R1" s="195"/>
      <c r="S1" s="161" t="s">
        <v>365</v>
      </c>
    </row>
    <row r="2" spans="1:26" s="181" customFormat="1" ht="19.5" customHeight="1">
      <c r="A2" s="162" t="s">
        <v>366</v>
      </c>
      <c r="B2" s="165"/>
      <c r="C2" s="165"/>
      <c r="D2" s="161"/>
      <c r="E2" s="161"/>
      <c r="F2" s="161"/>
      <c r="G2" s="161"/>
      <c r="H2" s="161"/>
      <c r="I2" s="161"/>
      <c r="J2" s="161"/>
      <c r="K2" s="161"/>
      <c r="L2" s="161"/>
      <c r="M2" s="161"/>
      <c r="N2" s="161"/>
      <c r="O2" s="163" t="str">
        <f>'SP8-1'!L2</f>
        <v>Spreadsheet May 2025</v>
      </c>
      <c r="P2" s="161"/>
      <c r="Q2" s="161"/>
      <c r="R2" s="161"/>
      <c r="S2" s="164" t="s">
        <v>367</v>
      </c>
      <c r="T2" s="161"/>
      <c r="U2" s="161"/>
      <c r="V2" s="161"/>
      <c r="W2" s="161"/>
      <c r="X2" s="161"/>
      <c r="Y2" s="161"/>
      <c r="Z2" s="161"/>
    </row>
    <row r="3" spans="1:26" s="185" customFormat="1" ht="11.25" customHeight="1">
      <c r="A3" s="165" t="s">
        <v>643</v>
      </c>
      <c r="B3" s="165"/>
      <c r="C3" s="165"/>
      <c r="D3" s="161"/>
      <c r="E3" s="161"/>
      <c r="F3" s="161"/>
      <c r="G3" s="161"/>
      <c r="H3" s="161"/>
      <c r="I3" s="161"/>
      <c r="J3" s="161"/>
      <c r="K3" s="161"/>
      <c r="L3" s="161"/>
      <c r="M3" s="161"/>
      <c r="N3" s="161"/>
      <c r="O3" s="161"/>
      <c r="P3" s="161"/>
      <c r="Q3" s="161"/>
      <c r="R3" s="160"/>
      <c r="S3" s="161"/>
      <c r="T3" s="161"/>
      <c r="U3" s="161"/>
      <c r="V3" s="161"/>
      <c r="W3" s="161"/>
      <c r="X3" s="161"/>
      <c r="Y3" s="161"/>
      <c r="Z3" s="161"/>
    </row>
    <row r="4" spans="1:26" s="181" customFormat="1" ht="23.25" customHeight="1">
      <c r="A4" s="162"/>
      <c r="B4" s="482" t="s">
        <v>644</v>
      </c>
      <c r="C4" s="482"/>
      <c r="D4" s="482"/>
      <c r="E4" s="482"/>
      <c r="F4" s="482"/>
      <c r="G4" s="482"/>
      <c r="H4" s="482"/>
      <c r="I4" s="482"/>
      <c r="J4" s="482"/>
      <c r="K4" s="482"/>
      <c r="L4" s="482"/>
      <c r="M4" s="482"/>
      <c r="N4" s="482"/>
      <c r="O4" s="482"/>
      <c r="P4" s="482"/>
      <c r="Q4" s="482"/>
      <c r="R4" s="161"/>
      <c r="S4" s="161"/>
      <c r="T4" s="161"/>
      <c r="U4" s="161"/>
      <c r="V4" s="161"/>
      <c r="W4" s="161"/>
      <c r="X4" s="161"/>
      <c r="Y4" s="161"/>
      <c r="Z4" s="161"/>
    </row>
    <row r="5" spans="1:26" s="185" customFormat="1" ht="14.1" customHeight="1" thickBot="1">
      <c r="A5" s="160"/>
      <c r="B5" s="160"/>
      <c r="C5" s="160"/>
      <c r="D5" s="161"/>
      <c r="E5" s="161"/>
      <c r="F5" s="161"/>
      <c r="G5" s="161"/>
      <c r="H5" s="161"/>
      <c r="I5" s="161"/>
      <c r="J5" s="161"/>
      <c r="K5" s="161"/>
      <c r="L5" s="161"/>
      <c r="M5" s="161"/>
      <c r="N5" s="161"/>
      <c r="O5" s="161"/>
      <c r="P5" s="161"/>
      <c r="Q5" s="161"/>
      <c r="R5" s="160"/>
      <c r="S5" s="232"/>
      <c r="T5" s="232"/>
      <c r="U5" s="161"/>
      <c r="V5" s="161"/>
      <c r="W5" s="161"/>
      <c r="X5" s="161"/>
      <c r="Y5" s="161"/>
      <c r="Z5" s="161"/>
    </row>
    <row r="6" spans="1:26" s="185" customFormat="1" ht="3.75" customHeight="1" thickTop="1">
      <c r="A6" s="261"/>
      <c r="B6" s="261"/>
      <c r="C6" s="264"/>
      <c r="D6" s="264"/>
      <c r="E6" s="264"/>
      <c r="F6" s="264"/>
      <c r="G6" s="264"/>
      <c r="H6" s="264"/>
      <c r="I6" s="264"/>
      <c r="J6" s="264"/>
      <c r="K6" s="264"/>
      <c r="L6" s="264"/>
      <c r="M6" s="264"/>
      <c r="N6" s="264"/>
      <c r="O6" s="262"/>
      <c r="P6" s="262"/>
      <c r="Q6" s="264"/>
      <c r="R6" s="264"/>
      <c r="S6" s="161"/>
      <c r="T6" s="161"/>
      <c r="U6" s="161"/>
      <c r="V6" s="161"/>
      <c r="W6" s="161"/>
      <c r="X6" s="161"/>
      <c r="Y6" s="161"/>
      <c r="Z6" s="161"/>
    </row>
    <row r="7" spans="1:26" ht="13.9" customHeight="1">
      <c r="A7" s="259">
        <v>1</v>
      </c>
      <c r="B7" s="264" t="s">
        <v>370</v>
      </c>
      <c r="C7" s="568"/>
      <c r="D7" s="568"/>
      <c r="E7" s="568"/>
      <c r="F7" s="568"/>
      <c r="G7" s="568"/>
      <c r="H7" s="568"/>
      <c r="I7" s="568"/>
      <c r="J7" s="568"/>
      <c r="K7" s="568"/>
      <c r="L7" s="568"/>
      <c r="M7" s="568"/>
      <c r="N7" s="568"/>
      <c r="O7" s="568"/>
      <c r="P7" s="568"/>
      <c r="Q7" s="568"/>
      <c r="R7" s="271"/>
      <c r="S7" s="186"/>
      <c r="T7" s="186"/>
      <c r="U7" s="186"/>
      <c r="V7" s="186"/>
      <c r="W7" s="186"/>
      <c r="X7" s="186"/>
      <c r="Y7" s="186"/>
      <c r="Z7" s="186"/>
    </row>
    <row r="8" spans="1:26" ht="13.9" customHeight="1">
      <c r="A8" s="262"/>
      <c r="B8" s="264" t="s">
        <v>371</v>
      </c>
      <c r="C8" s="568"/>
      <c r="D8" s="568"/>
      <c r="E8" s="568"/>
      <c r="F8" s="568"/>
      <c r="G8" s="568"/>
      <c r="H8" s="568"/>
      <c r="I8" s="568"/>
      <c r="J8" s="568"/>
      <c r="K8" s="568"/>
      <c r="L8" s="568"/>
      <c r="M8" s="568"/>
      <c r="N8" s="568"/>
      <c r="O8" s="568"/>
      <c r="P8" s="568"/>
      <c r="Q8" s="568"/>
      <c r="R8" s="271"/>
      <c r="S8" s="186"/>
      <c r="T8" s="186"/>
      <c r="U8" s="186"/>
      <c r="V8" s="186"/>
      <c r="W8" s="186"/>
      <c r="X8" s="186"/>
      <c r="Y8" s="186"/>
      <c r="Z8" s="186"/>
    </row>
    <row r="9" spans="1:26" s="233" customFormat="1" ht="3.75" customHeight="1" thickBot="1">
      <c r="A9" s="308"/>
      <c r="B9" s="309"/>
      <c r="C9" s="372"/>
      <c r="D9" s="372"/>
      <c r="E9" s="372"/>
      <c r="F9" s="372"/>
      <c r="G9" s="372"/>
      <c r="H9" s="372"/>
      <c r="I9" s="372"/>
      <c r="J9" s="372"/>
      <c r="K9" s="372"/>
      <c r="L9" s="372"/>
      <c r="M9" s="372"/>
      <c r="N9" s="372"/>
      <c r="O9" s="372"/>
      <c r="P9" s="372"/>
      <c r="Q9" s="372"/>
      <c r="R9" s="373"/>
      <c r="S9" s="232"/>
      <c r="T9" s="232"/>
      <c r="U9" s="232"/>
      <c r="V9" s="232"/>
      <c r="W9" s="232"/>
      <c r="X9" s="232"/>
      <c r="Y9" s="232"/>
      <c r="Z9" s="232"/>
    </row>
    <row r="10" spans="1:26" ht="13.15" customHeight="1" thickTop="1">
      <c r="A10" s="259">
        <v>2</v>
      </c>
      <c r="B10" s="570" t="s">
        <v>372</v>
      </c>
      <c r="C10" s="570"/>
      <c r="D10" s="261"/>
      <c r="E10" s="261"/>
      <c r="F10" s="261"/>
      <c r="G10" s="261"/>
      <c r="H10" s="261"/>
      <c r="I10" s="261"/>
      <c r="J10" s="261"/>
      <c r="K10" s="261"/>
      <c r="L10" s="261"/>
      <c r="M10" s="261"/>
      <c r="N10" s="261"/>
      <c r="O10" s="264"/>
      <c r="P10" s="264"/>
      <c r="Q10" s="264"/>
      <c r="R10" s="264"/>
      <c r="S10" s="186"/>
      <c r="T10" s="186"/>
      <c r="U10" s="186"/>
      <c r="V10" s="186"/>
      <c r="W10" s="186"/>
      <c r="X10" s="186"/>
      <c r="Y10" s="186"/>
      <c r="Z10" s="186"/>
    </row>
    <row r="11" spans="1:26" ht="13.9" customHeight="1">
      <c r="A11" s="262"/>
      <c r="B11" s="264" t="s">
        <v>645</v>
      </c>
      <c r="C11" s="264"/>
      <c r="D11" s="567"/>
      <c r="E11" s="567"/>
      <c r="F11" s="567"/>
      <c r="G11" s="567"/>
      <c r="H11" s="567"/>
      <c r="I11" s="567"/>
      <c r="J11" s="567"/>
      <c r="K11" s="567"/>
      <c r="L11" s="567"/>
      <c r="M11" s="567"/>
      <c r="N11" s="567"/>
      <c r="O11" s="567"/>
      <c r="P11" s="567"/>
      <c r="Q11" s="567"/>
      <c r="R11" s="351"/>
      <c r="S11" s="186"/>
      <c r="T11" s="186"/>
      <c r="U11" s="186"/>
      <c r="V11" s="186"/>
      <c r="W11" s="186"/>
      <c r="X11" s="186"/>
      <c r="Y11" s="186"/>
      <c r="Z11" s="186"/>
    </row>
    <row r="12" spans="1:26" ht="13.9" customHeight="1">
      <c r="A12" s="262"/>
      <c r="B12" s="264" t="s">
        <v>646</v>
      </c>
      <c r="C12" s="264"/>
      <c r="D12" s="567"/>
      <c r="E12" s="567"/>
      <c r="F12" s="567"/>
      <c r="G12" s="567"/>
      <c r="H12" s="567"/>
      <c r="I12" s="567"/>
      <c r="J12" s="567"/>
      <c r="K12" s="567"/>
      <c r="L12" s="567"/>
      <c r="M12" s="567"/>
      <c r="N12" s="567"/>
      <c r="O12" s="567"/>
      <c r="P12" s="567"/>
      <c r="Q12" s="567"/>
      <c r="R12" s="351"/>
      <c r="S12" s="186"/>
      <c r="T12" s="186"/>
      <c r="U12" s="186"/>
      <c r="V12" s="186"/>
      <c r="W12" s="186"/>
      <c r="X12" s="186"/>
      <c r="Y12" s="186"/>
      <c r="Z12" s="186"/>
    </row>
    <row r="13" spans="1:26" ht="13.9" customHeight="1">
      <c r="A13" s="262"/>
      <c r="B13" s="264" t="s">
        <v>375</v>
      </c>
      <c r="C13" s="264"/>
      <c r="D13" s="568"/>
      <c r="E13" s="568"/>
      <c r="F13" s="568"/>
      <c r="G13" s="568"/>
      <c r="H13" s="568"/>
      <c r="I13" s="568"/>
      <c r="J13" s="568"/>
      <c r="K13" s="568"/>
      <c r="L13" s="568"/>
      <c r="M13" s="568"/>
      <c r="N13" s="568"/>
      <c r="O13" s="568"/>
      <c r="P13" s="568"/>
      <c r="Q13" s="568"/>
      <c r="R13" s="271"/>
      <c r="S13" s="186"/>
      <c r="T13" s="186"/>
      <c r="U13" s="186"/>
      <c r="V13" s="186"/>
      <c r="W13" s="186"/>
      <c r="X13" s="186"/>
      <c r="Y13" s="186"/>
      <c r="Z13" s="186"/>
    </row>
    <row r="14" spans="1:26" ht="13.9" customHeight="1">
      <c r="A14" s="262"/>
      <c r="B14" s="264" t="s">
        <v>647</v>
      </c>
      <c r="C14" s="264"/>
      <c r="D14" s="568"/>
      <c r="E14" s="568"/>
      <c r="F14" s="568"/>
      <c r="G14" s="568"/>
      <c r="H14" s="568"/>
      <c r="I14" s="568"/>
      <c r="J14" s="568"/>
      <c r="K14" s="568"/>
      <c r="L14" s="568"/>
      <c r="M14" s="568"/>
      <c r="N14" s="568"/>
      <c r="O14" s="568"/>
      <c r="P14" s="568"/>
      <c r="Q14" s="568"/>
      <c r="R14" s="271"/>
      <c r="S14" s="186"/>
      <c r="T14" s="186"/>
      <c r="U14" s="186"/>
      <c r="V14" s="186"/>
      <c r="W14" s="186"/>
      <c r="X14" s="186"/>
      <c r="Y14" s="186"/>
      <c r="Z14" s="186"/>
    </row>
    <row r="15" spans="1:26" ht="13.9" customHeight="1">
      <c r="A15" s="262"/>
      <c r="B15" s="264" t="s">
        <v>648</v>
      </c>
      <c r="C15" s="264"/>
      <c r="D15" s="568"/>
      <c r="E15" s="568"/>
      <c r="F15" s="568"/>
      <c r="G15" s="568"/>
      <c r="H15" s="568"/>
      <c r="I15" s="568"/>
      <c r="J15" s="568"/>
      <c r="K15" s="568"/>
      <c r="L15" s="568"/>
      <c r="M15" s="568"/>
      <c r="N15" s="568"/>
      <c r="O15" s="568"/>
      <c r="P15" s="568"/>
      <c r="Q15" s="568"/>
      <c r="R15" s="271"/>
      <c r="S15" s="186"/>
      <c r="T15" s="186"/>
      <c r="U15" s="186"/>
      <c r="V15" s="186"/>
      <c r="W15" s="186"/>
      <c r="X15" s="186"/>
      <c r="Y15" s="186"/>
      <c r="Z15" s="186"/>
    </row>
    <row r="16" spans="1:26" s="233" customFormat="1" ht="3.75" customHeight="1" thickBot="1">
      <c r="A16" s="308"/>
      <c r="B16" s="309"/>
      <c r="C16" s="309"/>
      <c r="D16" s="372"/>
      <c r="E16" s="372"/>
      <c r="F16" s="372"/>
      <c r="G16" s="372"/>
      <c r="H16" s="372"/>
      <c r="I16" s="372"/>
      <c r="J16" s="372"/>
      <c r="K16" s="372"/>
      <c r="L16" s="372"/>
      <c r="M16" s="372"/>
      <c r="N16" s="372"/>
      <c r="O16" s="372"/>
      <c r="P16" s="372"/>
      <c r="Q16" s="372"/>
      <c r="R16" s="373"/>
      <c r="S16" s="232"/>
      <c r="T16" s="232"/>
      <c r="U16" s="232"/>
      <c r="V16" s="232"/>
      <c r="W16" s="232"/>
      <c r="X16" s="232"/>
      <c r="Y16" s="232"/>
      <c r="Z16" s="232"/>
    </row>
    <row r="17" spans="1:26" ht="13.5" thickTop="1">
      <c r="A17" s="259">
        <v>3</v>
      </c>
      <c r="B17" s="533" t="s">
        <v>649</v>
      </c>
      <c r="C17" s="533"/>
      <c r="D17" s="261"/>
      <c r="E17" s="261"/>
      <c r="F17" s="261"/>
      <c r="G17" s="261"/>
      <c r="H17" s="261"/>
      <c r="I17" s="261"/>
      <c r="J17" s="261"/>
      <c r="K17" s="261"/>
      <c r="L17" s="261"/>
      <c r="M17" s="261"/>
      <c r="N17" s="261"/>
      <c r="O17" s="261"/>
      <c r="P17" s="261"/>
      <c r="Q17" s="261"/>
      <c r="R17" s="261"/>
      <c r="S17" s="186"/>
      <c r="T17" s="186"/>
      <c r="V17" s="186"/>
      <c r="W17" s="186"/>
      <c r="X17" s="186"/>
      <c r="Y17" s="186"/>
      <c r="Z17" s="186"/>
    </row>
    <row r="18" spans="1:26" ht="13.9" customHeight="1">
      <c r="A18" s="262"/>
      <c r="B18" s="264" t="s">
        <v>650</v>
      </c>
      <c r="C18" s="264"/>
      <c r="D18" s="569"/>
      <c r="E18" s="569"/>
      <c r="F18" s="569"/>
      <c r="G18" s="569"/>
      <c r="H18" s="569"/>
      <c r="I18" s="569"/>
      <c r="J18" s="569"/>
      <c r="K18" s="569"/>
      <c r="L18" s="569"/>
      <c r="M18" s="569"/>
      <c r="N18" s="569"/>
      <c r="O18" s="569"/>
      <c r="P18" s="569"/>
      <c r="Q18" s="569"/>
      <c r="R18" s="271"/>
      <c r="S18" s="186"/>
      <c r="T18" s="186"/>
      <c r="V18" s="186"/>
      <c r="W18" s="186"/>
      <c r="X18" s="186"/>
      <c r="Y18" s="186"/>
      <c r="Z18" s="186"/>
    </row>
    <row r="19" spans="1:26">
      <c r="A19" s="262"/>
      <c r="B19" s="264" t="s">
        <v>651</v>
      </c>
      <c r="C19" s="264"/>
      <c r="D19" s="569"/>
      <c r="E19" s="569"/>
      <c r="F19" s="569"/>
      <c r="G19" s="569"/>
      <c r="H19" s="569"/>
      <c r="I19" s="569"/>
      <c r="J19" s="569"/>
      <c r="K19" s="569"/>
      <c r="L19" s="569"/>
      <c r="M19" s="569"/>
      <c r="N19" s="569"/>
      <c r="O19" s="569"/>
      <c r="P19" s="569"/>
      <c r="Q19" s="569"/>
      <c r="R19" s="271"/>
      <c r="S19" s="186"/>
      <c r="T19" s="186"/>
      <c r="V19" s="186"/>
      <c r="W19" s="186"/>
      <c r="X19" s="186"/>
      <c r="Y19" s="186"/>
      <c r="Z19" s="186"/>
    </row>
    <row r="20" spans="1:26" ht="3.75" customHeight="1" thickBot="1">
      <c r="A20" s="308"/>
      <c r="B20" s="309"/>
      <c r="C20" s="309"/>
      <c r="D20" s="372"/>
      <c r="E20" s="372"/>
      <c r="F20" s="372"/>
      <c r="G20" s="372"/>
      <c r="H20" s="372"/>
      <c r="I20" s="372"/>
      <c r="J20" s="372"/>
      <c r="K20" s="372"/>
      <c r="L20" s="372"/>
      <c r="M20" s="372"/>
      <c r="N20" s="372"/>
      <c r="O20" s="372"/>
      <c r="P20" s="372"/>
      <c r="Q20" s="372"/>
      <c r="R20" s="373"/>
      <c r="S20" s="186"/>
      <c r="T20" s="186"/>
      <c r="U20" s="186">
        <v>0.92384542602651432</v>
      </c>
      <c r="V20" s="186"/>
      <c r="W20" s="186"/>
      <c r="X20" s="186"/>
      <c r="Y20" s="186"/>
      <c r="Z20" s="186"/>
    </row>
    <row r="21" spans="1:26" ht="13.15" customHeight="1" thickTop="1">
      <c r="A21" s="259">
        <v>4</v>
      </c>
      <c r="B21" s="570" t="s">
        <v>380</v>
      </c>
      <c r="C21" s="570"/>
      <c r="D21" s="261"/>
      <c r="E21" s="261"/>
      <c r="F21" s="261"/>
      <c r="G21" s="261"/>
      <c r="H21" s="261"/>
      <c r="I21" s="261"/>
      <c r="J21" s="261"/>
      <c r="K21" s="261"/>
      <c r="L21" s="261"/>
      <c r="M21" s="261"/>
      <c r="N21" s="261"/>
      <c r="O21" s="261"/>
      <c r="P21" s="261"/>
      <c r="Q21" s="261"/>
      <c r="R21" s="281"/>
      <c r="S21" s="186"/>
      <c r="T21" s="186"/>
      <c r="V21" s="186"/>
      <c r="W21" s="186"/>
      <c r="X21" s="186"/>
      <c r="Y21" s="186"/>
      <c r="Z21" s="186"/>
    </row>
    <row r="22" spans="1:26" ht="13.9" customHeight="1">
      <c r="A22" s="262"/>
      <c r="B22" s="264" t="s">
        <v>381</v>
      </c>
      <c r="C22" s="264"/>
      <c r="D22" s="568"/>
      <c r="E22" s="568"/>
      <c r="F22" s="568"/>
      <c r="G22" s="568"/>
      <c r="H22" s="568"/>
      <c r="I22" s="568"/>
      <c r="J22" s="568"/>
      <c r="K22" s="568"/>
      <c r="L22" s="568"/>
      <c r="M22" s="568"/>
      <c r="N22" s="568"/>
      <c r="O22" s="568"/>
      <c r="P22" s="568"/>
      <c r="Q22" s="568"/>
      <c r="R22" s="281"/>
      <c r="S22" s="186"/>
      <c r="T22" s="186"/>
      <c r="V22" s="186"/>
      <c r="W22" s="186"/>
      <c r="X22" s="186"/>
      <c r="Y22" s="186"/>
      <c r="Z22" s="186"/>
    </row>
    <row r="23" spans="1:26">
      <c r="A23" s="262"/>
      <c r="B23" s="264"/>
      <c r="C23" s="264"/>
      <c r="D23" s="568"/>
      <c r="E23" s="568"/>
      <c r="F23" s="568"/>
      <c r="G23" s="568"/>
      <c r="H23" s="568"/>
      <c r="I23" s="568"/>
      <c r="J23" s="568"/>
      <c r="K23" s="568"/>
      <c r="L23" s="568"/>
      <c r="M23" s="568"/>
      <c r="N23" s="568"/>
      <c r="O23" s="568"/>
      <c r="P23" s="568"/>
      <c r="Q23" s="568"/>
      <c r="R23" s="281"/>
      <c r="S23" s="186"/>
      <c r="T23" s="186"/>
      <c r="U23" s="186"/>
      <c r="V23" s="186"/>
      <c r="W23" s="186"/>
      <c r="X23" s="186"/>
      <c r="Y23" s="186"/>
      <c r="Z23" s="186"/>
    </row>
    <row r="24" spans="1:26" ht="3.75" customHeight="1" thickBot="1">
      <c r="A24" s="308"/>
      <c r="B24" s="309"/>
      <c r="C24" s="309"/>
      <c r="D24" s="372"/>
      <c r="E24" s="372"/>
      <c r="F24" s="372"/>
      <c r="G24" s="372"/>
      <c r="H24" s="372"/>
      <c r="I24" s="372"/>
      <c r="J24" s="372"/>
      <c r="K24" s="372"/>
      <c r="L24" s="372"/>
      <c r="M24" s="372"/>
      <c r="N24" s="372"/>
      <c r="O24" s="372"/>
      <c r="P24" s="372"/>
      <c r="Q24" s="372"/>
      <c r="R24" s="342"/>
      <c r="S24" s="186"/>
      <c r="T24" s="186"/>
      <c r="U24" s="186"/>
      <c r="V24" s="186"/>
      <c r="W24" s="186"/>
      <c r="X24" s="186"/>
      <c r="Y24" s="186"/>
      <c r="Z24" s="186"/>
    </row>
    <row r="25" spans="1:26" ht="13.5" thickTop="1">
      <c r="A25" s="259">
        <v>5</v>
      </c>
      <c r="B25" s="264" t="s">
        <v>382</v>
      </c>
      <c r="C25" s="261"/>
      <c r="D25" s="261"/>
      <c r="E25" s="261"/>
      <c r="F25" s="261"/>
      <c r="G25" s="261"/>
      <c r="H25" s="261"/>
      <c r="I25" s="326"/>
      <c r="J25" s="326"/>
      <c r="K25" s="326"/>
      <c r="L25" s="326"/>
      <c r="M25" s="326"/>
      <c r="N25" s="261"/>
      <c r="O25" s="261"/>
      <c r="P25" s="261"/>
      <c r="Q25" s="261"/>
      <c r="R25" s="281"/>
      <c r="S25" s="186"/>
      <c r="T25" s="186"/>
      <c r="U25" s="186"/>
      <c r="V25" s="186"/>
      <c r="W25" s="186"/>
      <c r="X25" s="186"/>
      <c r="Y25" s="186"/>
      <c r="Z25" s="186"/>
    </row>
    <row r="26" spans="1:26" ht="13.9" customHeight="1">
      <c r="A26" s="262"/>
      <c r="B26" s="264" t="s">
        <v>652</v>
      </c>
      <c r="C26" s="264"/>
      <c r="D26" s="264"/>
      <c r="E26" s="264"/>
      <c r="F26" s="264"/>
      <c r="G26" s="264"/>
      <c r="H26" s="264"/>
      <c r="I26" s="326"/>
      <c r="J26" s="264"/>
      <c r="K26" s="264"/>
      <c r="L26" s="264"/>
      <c r="M26" s="264"/>
      <c r="N26" s="264"/>
      <c r="O26" s="264"/>
      <c r="P26" s="264"/>
      <c r="Q26" s="264"/>
      <c r="R26" s="281"/>
      <c r="U26" s="186"/>
      <c r="V26" s="186"/>
      <c r="W26" s="186"/>
      <c r="X26" s="186"/>
      <c r="Y26" s="186"/>
      <c r="Z26" s="186"/>
    </row>
    <row r="27" spans="1:26" ht="13.9" customHeight="1">
      <c r="A27" s="262"/>
      <c r="B27" s="264" t="s">
        <v>653</v>
      </c>
      <c r="C27" s="264"/>
      <c r="D27" s="234" t="s">
        <v>384</v>
      </c>
      <c r="E27" s="575"/>
      <c r="F27" s="575"/>
      <c r="G27" s="371"/>
      <c r="H27" s="371"/>
      <c r="I27" s="326"/>
      <c r="J27" s="260"/>
      <c r="K27" s="264"/>
      <c r="L27" s="264"/>
      <c r="M27" s="263" t="s">
        <v>654</v>
      </c>
      <c r="N27" s="576"/>
      <c r="O27" s="576"/>
      <c r="P27" s="576"/>
      <c r="Q27" s="262"/>
      <c r="R27" s="281"/>
      <c r="S27" s="186"/>
      <c r="T27" s="186"/>
      <c r="U27" s="186"/>
      <c r="V27" s="186"/>
      <c r="W27" s="186"/>
      <c r="X27" s="186"/>
      <c r="Y27" s="186"/>
      <c r="Z27" s="186"/>
    </row>
    <row r="28" spans="1:26" ht="3.75" customHeight="1" thickBot="1">
      <c r="A28" s="308"/>
      <c r="B28" s="309"/>
      <c r="C28" s="309"/>
      <c r="D28" s="309"/>
      <c r="E28" s="309"/>
      <c r="F28" s="309"/>
      <c r="G28" s="309"/>
      <c r="H28" s="309"/>
      <c r="I28" s="309"/>
      <c r="J28" s="309"/>
      <c r="K28" s="309"/>
      <c r="L28" s="309"/>
      <c r="M28" s="309"/>
      <c r="N28" s="309"/>
      <c r="O28" s="309"/>
      <c r="P28" s="309"/>
      <c r="Q28" s="309"/>
      <c r="R28" s="342"/>
      <c r="S28" s="186"/>
      <c r="T28" s="186"/>
      <c r="U28" s="186"/>
      <c r="V28" s="186"/>
      <c r="W28" s="186"/>
      <c r="X28" s="186"/>
      <c r="Y28" s="186"/>
      <c r="Z28" s="186"/>
    </row>
    <row r="29" spans="1:26" ht="13.15" customHeight="1" thickTop="1">
      <c r="A29" s="264"/>
      <c r="B29" s="533" t="s">
        <v>389</v>
      </c>
      <c r="C29" s="533"/>
      <c r="D29" s="326"/>
      <c r="E29" s="326"/>
      <c r="F29" s="326"/>
      <c r="G29" s="326"/>
      <c r="H29" s="326"/>
      <c r="I29" s="326"/>
      <c r="J29" s="264"/>
      <c r="K29" s="264"/>
      <c r="L29" s="264"/>
      <c r="M29" s="264"/>
      <c r="N29" s="261"/>
      <c r="O29" s="261"/>
      <c r="P29" s="261"/>
      <c r="Q29" s="261"/>
      <c r="R29" s="281"/>
      <c r="S29" s="186"/>
      <c r="T29" s="186"/>
      <c r="U29" s="186"/>
      <c r="V29" s="186"/>
      <c r="W29" s="186"/>
      <c r="X29" s="186"/>
      <c r="Y29" s="186"/>
      <c r="Z29" s="186"/>
    </row>
    <row r="30" spans="1:26" ht="13.9" customHeight="1">
      <c r="A30" s="259">
        <v>6</v>
      </c>
      <c r="B30" s="264" t="s">
        <v>655</v>
      </c>
      <c r="C30" s="264"/>
      <c r="D30" s="571"/>
      <c r="E30" s="571"/>
      <c r="F30" s="571"/>
      <c r="G30" s="262"/>
      <c r="H30" s="262"/>
      <c r="I30" s="264"/>
      <c r="J30" s="264"/>
      <c r="K30" s="264"/>
      <c r="L30" s="264"/>
      <c r="M30" s="263" t="s">
        <v>656</v>
      </c>
      <c r="N30" s="572"/>
      <c r="O30" s="572"/>
      <c r="P30" s="572"/>
      <c r="Q30" s="371"/>
      <c r="R30" s="280"/>
      <c r="S30" s="186"/>
      <c r="T30" s="186"/>
      <c r="U30" s="186"/>
      <c r="V30" s="186"/>
      <c r="W30" s="186"/>
      <c r="X30" s="186"/>
      <c r="Y30" s="186"/>
      <c r="Z30" s="186"/>
    </row>
    <row r="31" spans="1:26" ht="13.9" customHeight="1">
      <c r="A31" s="259">
        <v>7</v>
      </c>
      <c r="B31" s="264" t="s">
        <v>490</v>
      </c>
      <c r="C31" s="264"/>
      <c r="D31" s="571"/>
      <c r="E31" s="571"/>
      <c r="F31" s="571"/>
      <c r="G31" s="262"/>
      <c r="H31" s="262"/>
      <c r="I31" s="259"/>
      <c r="J31" s="261"/>
      <c r="K31" s="264"/>
      <c r="L31" s="264"/>
      <c r="M31" s="263" t="s">
        <v>657</v>
      </c>
      <c r="N31" s="571"/>
      <c r="O31" s="571"/>
      <c r="P31" s="571"/>
      <c r="Q31" s="262"/>
      <c r="R31" s="281"/>
      <c r="S31" s="186"/>
      <c r="T31" s="186"/>
      <c r="U31" s="186"/>
      <c r="V31" s="186"/>
      <c r="W31" s="186"/>
      <c r="X31" s="186"/>
      <c r="Y31" s="186"/>
      <c r="Z31" s="186"/>
    </row>
    <row r="32" spans="1:26" ht="13.9" customHeight="1">
      <c r="A32" s="259">
        <v>9</v>
      </c>
      <c r="B32" s="264" t="s">
        <v>658</v>
      </c>
      <c r="C32" s="264"/>
      <c r="D32" s="573"/>
      <c r="E32" s="573"/>
      <c r="F32" s="573"/>
      <c r="G32" s="369"/>
      <c r="H32" s="369"/>
      <c r="I32" s="261"/>
      <c r="J32" s="261"/>
      <c r="K32" s="261"/>
      <c r="L32" s="261"/>
      <c r="M32" s="370" t="s">
        <v>659</v>
      </c>
      <c r="N32" s="574">
        <v>0.01</v>
      </c>
      <c r="O32" s="574"/>
      <c r="P32" s="574"/>
      <c r="Q32" s="369"/>
      <c r="R32" s="281"/>
      <c r="S32" s="186"/>
      <c r="T32" s="186"/>
      <c r="U32" s="186"/>
      <c r="V32" s="186"/>
      <c r="W32" s="186"/>
      <c r="X32" s="186"/>
      <c r="Y32" s="186"/>
      <c r="Z32" s="186"/>
    </row>
    <row r="33" spans="1:26" ht="5.25" customHeight="1" thickBot="1">
      <c r="A33" s="348"/>
      <c r="B33" s="348"/>
      <c r="C33" s="348"/>
      <c r="D33" s="348"/>
      <c r="E33" s="348"/>
      <c r="F33" s="348"/>
      <c r="G33" s="348"/>
      <c r="H33" s="348"/>
      <c r="I33" s="348"/>
      <c r="J33" s="348"/>
      <c r="K33" s="348"/>
      <c r="L33" s="348"/>
      <c r="M33" s="348"/>
      <c r="N33" s="348"/>
      <c r="O33" s="348"/>
      <c r="P33" s="348"/>
      <c r="Q33" s="348"/>
      <c r="R33" s="342"/>
      <c r="S33" s="186"/>
      <c r="T33" s="186"/>
      <c r="U33" s="186"/>
      <c r="V33" s="186"/>
      <c r="W33" s="186"/>
      <c r="X33" s="186"/>
      <c r="Y33" s="186"/>
      <c r="Z33" s="186"/>
    </row>
    <row r="34" spans="1:26" ht="4.5" customHeight="1" thickTop="1">
      <c r="A34" s="261"/>
      <c r="B34" s="261"/>
      <c r="C34" s="261"/>
      <c r="D34" s="261"/>
      <c r="E34" s="261"/>
      <c r="F34" s="261"/>
      <c r="G34" s="261"/>
      <c r="H34" s="261"/>
      <c r="I34" s="261"/>
      <c r="J34" s="261"/>
      <c r="K34" s="261"/>
      <c r="L34" s="261"/>
      <c r="M34" s="261"/>
      <c r="N34" s="261"/>
      <c r="O34" s="261"/>
      <c r="P34" s="261"/>
      <c r="Q34" s="261"/>
      <c r="R34" s="281"/>
      <c r="S34" s="186"/>
      <c r="T34" s="186"/>
      <c r="U34" s="186"/>
      <c r="V34" s="186"/>
      <c r="W34" s="186"/>
      <c r="X34" s="186"/>
      <c r="Y34" s="186"/>
      <c r="Z34" s="186"/>
    </row>
    <row r="35" spans="1:26" ht="13.9" customHeight="1">
      <c r="A35" s="368"/>
      <c r="B35" s="583" t="s">
        <v>660</v>
      </c>
      <c r="C35" s="584"/>
      <c r="D35" s="577">
        <v>1</v>
      </c>
      <c r="E35" s="577"/>
      <c r="F35" s="577">
        <v>2</v>
      </c>
      <c r="G35" s="577"/>
      <c r="H35" s="577">
        <v>3</v>
      </c>
      <c r="I35" s="577"/>
      <c r="J35" s="577">
        <v>4</v>
      </c>
      <c r="K35" s="577"/>
      <c r="L35" s="577">
        <v>5</v>
      </c>
      <c r="M35" s="577"/>
      <c r="N35" s="577">
        <v>6</v>
      </c>
      <c r="O35" s="577"/>
      <c r="P35" s="578"/>
      <c r="Q35" s="579"/>
      <c r="R35" s="281"/>
      <c r="S35" s="186"/>
      <c r="T35" s="186"/>
      <c r="U35" s="186"/>
      <c r="V35" s="186"/>
      <c r="W35" s="186"/>
      <c r="X35" s="186"/>
      <c r="Y35" s="186"/>
      <c r="Z35" s="186"/>
    </row>
    <row r="36" spans="1:26" ht="13.9" customHeight="1">
      <c r="A36" s="364">
        <v>11</v>
      </c>
      <c r="B36" s="580" t="s">
        <v>661</v>
      </c>
      <c r="C36" s="581"/>
      <c r="D36" s="582"/>
      <c r="E36" s="582"/>
      <c r="F36" s="582"/>
      <c r="G36" s="582"/>
      <c r="H36" s="582"/>
      <c r="I36" s="582"/>
      <c r="J36" s="582"/>
      <c r="K36" s="582"/>
      <c r="L36" s="582"/>
      <c r="M36" s="582"/>
      <c r="N36" s="582"/>
      <c r="O36" s="582"/>
      <c r="P36" s="518"/>
      <c r="Q36" s="518"/>
      <c r="R36" s="281"/>
      <c r="S36" s="186"/>
      <c r="T36" s="186"/>
      <c r="U36" s="186"/>
      <c r="V36" s="186"/>
      <c r="W36" s="186"/>
      <c r="X36" s="186"/>
      <c r="Y36" s="186"/>
      <c r="Z36" s="186"/>
    </row>
    <row r="37" spans="1:26" ht="13.9" customHeight="1">
      <c r="A37" s="364">
        <v>12</v>
      </c>
      <c r="B37" s="586" t="s">
        <v>662</v>
      </c>
      <c r="C37" s="587"/>
      <c r="D37" s="582"/>
      <c r="E37" s="582"/>
      <c r="F37" s="582"/>
      <c r="G37" s="582"/>
      <c r="H37" s="582"/>
      <c r="I37" s="582"/>
      <c r="J37" s="582"/>
      <c r="K37" s="582"/>
      <c r="L37" s="582"/>
      <c r="M37" s="582"/>
      <c r="N37" s="585"/>
      <c r="O37" s="585"/>
      <c r="P37" s="518"/>
      <c r="Q37" s="518"/>
      <c r="R37" s="281"/>
      <c r="S37" s="186"/>
      <c r="T37" s="186"/>
      <c r="U37" s="186"/>
      <c r="V37" s="186"/>
      <c r="W37" s="186"/>
      <c r="X37" s="186"/>
      <c r="Y37" s="186"/>
      <c r="Z37" s="186"/>
    </row>
    <row r="38" spans="1:26" ht="13.9" customHeight="1">
      <c r="A38" s="364">
        <v>13</v>
      </c>
      <c r="B38" s="586" t="s">
        <v>663</v>
      </c>
      <c r="C38" s="587"/>
      <c r="D38" s="582"/>
      <c r="E38" s="582"/>
      <c r="F38" s="582"/>
      <c r="G38" s="582"/>
      <c r="H38" s="582"/>
      <c r="I38" s="582"/>
      <c r="J38" s="582"/>
      <c r="K38" s="582"/>
      <c r="L38" s="582"/>
      <c r="M38" s="582"/>
      <c r="N38" s="585"/>
      <c r="O38" s="585"/>
      <c r="P38" s="518"/>
      <c r="Q38" s="518"/>
      <c r="R38" s="281"/>
      <c r="S38" s="186"/>
      <c r="T38" s="235" t="s">
        <v>664</v>
      </c>
      <c r="U38" s="236"/>
      <c r="V38" s="235" t="s">
        <v>665</v>
      </c>
      <c r="W38" s="236"/>
      <c r="X38" s="186"/>
      <c r="Y38" s="186"/>
      <c r="Z38" s="186"/>
    </row>
    <row r="39" spans="1:26" ht="13.9" customHeight="1">
      <c r="A39" s="364">
        <v>14</v>
      </c>
      <c r="B39" s="586" t="s">
        <v>666</v>
      </c>
      <c r="C39" s="587"/>
      <c r="D39" s="588">
        <f>IF(($N$31*D36)=0,0,(D37+D38)/($N$31*D36))</f>
        <v>0</v>
      </c>
      <c r="E39" s="588"/>
      <c r="F39" s="588">
        <f>IF(($N$31*F36)=0,0,(F37+F38)/($N$31*F36))</f>
        <v>0</v>
      </c>
      <c r="G39" s="588"/>
      <c r="H39" s="588">
        <f>IF(($N$31*H36)=0,0,(H37+H38)/($N$31*H36))</f>
        <v>0</v>
      </c>
      <c r="I39" s="588"/>
      <c r="J39" s="588">
        <f>IF(($N$31*J36)=0,0,(J37+J38)/($N$31*J36))</f>
        <v>0</v>
      </c>
      <c r="K39" s="588"/>
      <c r="L39" s="588">
        <f>IF(($N$31*L36)=0,0,(L37+L38)/($N$31*L36))</f>
        <v>0</v>
      </c>
      <c r="M39" s="588"/>
      <c r="N39" s="588">
        <f>IF(($N$31*N36)=0,0,(N37+N38)/($N$31*N36))</f>
        <v>0</v>
      </c>
      <c r="O39" s="588"/>
      <c r="P39" s="589"/>
      <c r="Q39" s="589"/>
      <c r="R39" s="281"/>
      <c r="S39" s="186"/>
      <c r="T39" s="235" t="s">
        <v>667</v>
      </c>
      <c r="U39" s="236" t="s">
        <v>668</v>
      </c>
      <c r="V39" s="235" t="s">
        <v>667</v>
      </c>
      <c r="W39" s="236" t="s">
        <v>668</v>
      </c>
      <c r="X39" s="186"/>
      <c r="Y39" s="186"/>
      <c r="Z39" s="186"/>
    </row>
    <row r="40" spans="1:26" ht="13.9" customHeight="1">
      <c r="A40" s="364">
        <v>15</v>
      </c>
      <c r="B40" s="586" t="s">
        <v>669</v>
      </c>
      <c r="C40" s="587"/>
      <c r="D40" s="588">
        <f>IF(D39&gt;0,$N$32+D39,0)</f>
        <v>0</v>
      </c>
      <c r="E40" s="588"/>
      <c r="F40" s="588">
        <f>IF(F39&gt;0,$N$32+F39,0)</f>
        <v>0</v>
      </c>
      <c r="G40" s="588"/>
      <c r="H40" s="588">
        <f>IF(H39&gt;0,$N$32+H39,0)</f>
        <v>0</v>
      </c>
      <c r="I40" s="588"/>
      <c r="J40" s="588">
        <f>IF(J39&gt;0,$N$32+J39,0)</f>
        <v>0</v>
      </c>
      <c r="K40" s="588"/>
      <c r="L40" s="588">
        <f>IF(L39&gt;0,$N$32+L39,0)</f>
        <v>0</v>
      </c>
      <c r="M40" s="588"/>
      <c r="N40" s="588">
        <f>IF(N39&gt;0,$N$32+N39,0)</f>
        <v>0</v>
      </c>
      <c r="O40" s="588"/>
      <c r="P40" s="589"/>
      <c r="Q40" s="589"/>
      <c r="R40" s="281"/>
      <c r="S40" s="186"/>
      <c r="T40" s="237" t="e">
        <f ca="1">OFFSET(D35,2,D76*2-2)/(OFFSET(D35,1,D76*2-2))</f>
        <v>#DIV/0!</v>
      </c>
      <c r="U40" s="238"/>
      <c r="V40" s="239">
        <f>E83-V44</f>
        <v>0</v>
      </c>
      <c r="W40" s="235"/>
      <c r="X40" s="186"/>
      <c r="Y40" s="186"/>
      <c r="Z40" s="186"/>
    </row>
    <row r="41" spans="1:26" ht="13.9" customHeight="1">
      <c r="A41" s="364">
        <v>16</v>
      </c>
      <c r="B41" s="586" t="s">
        <v>670</v>
      </c>
      <c r="C41" s="587"/>
      <c r="D41" s="590"/>
      <c r="E41" s="590"/>
      <c r="F41" s="590"/>
      <c r="G41" s="590"/>
      <c r="H41" s="590"/>
      <c r="I41" s="590"/>
      <c r="J41" s="590"/>
      <c r="K41" s="590"/>
      <c r="L41" s="590"/>
      <c r="M41" s="590"/>
      <c r="N41" s="590"/>
      <c r="O41" s="588"/>
      <c r="P41" s="518"/>
      <c r="Q41" s="518"/>
      <c r="R41" s="281"/>
      <c r="S41" s="186"/>
      <c r="T41" s="238"/>
      <c r="U41" s="237">
        <f ca="1">OFFSET(D35,7,D76*2-2)*N31</f>
        <v>0</v>
      </c>
      <c r="V41" s="235"/>
      <c r="W41" s="239">
        <f ca="1">F83</f>
        <v>0</v>
      </c>
      <c r="X41" s="186"/>
      <c r="Y41" s="186"/>
      <c r="Z41" s="186"/>
    </row>
    <row r="42" spans="1:26" ht="13.9" customHeight="1">
      <c r="A42" s="364">
        <v>17</v>
      </c>
      <c r="B42" s="586" t="s">
        <v>671</v>
      </c>
      <c r="C42" s="587"/>
      <c r="D42" s="591"/>
      <c r="E42" s="591"/>
      <c r="F42" s="591"/>
      <c r="G42" s="591"/>
      <c r="H42" s="591"/>
      <c r="I42" s="591"/>
      <c r="J42" s="591"/>
      <c r="K42" s="591"/>
      <c r="L42" s="591"/>
      <c r="M42" s="591"/>
      <c r="N42" s="591"/>
      <c r="O42" s="591"/>
      <c r="P42" s="518"/>
      <c r="Q42" s="518"/>
      <c r="R42" s="281"/>
      <c r="S42" s="186"/>
      <c r="T42" s="237" t="e">
        <f ca="1">OFFSET(D35,3,D76*2-2)/OFFSET(D35,1,D76*2-2)</f>
        <v>#DIV/0!</v>
      </c>
      <c r="U42" s="237" t="e">
        <f ca="1">T42</f>
        <v>#DIV/0!</v>
      </c>
      <c r="V42" s="235"/>
      <c r="W42" s="235"/>
      <c r="X42" s="186"/>
      <c r="Y42" s="186"/>
      <c r="Z42" s="186"/>
    </row>
    <row r="43" spans="1:26" ht="13.9" customHeight="1">
      <c r="A43" s="364">
        <v>18</v>
      </c>
      <c r="B43" s="586" t="s">
        <v>672</v>
      </c>
      <c r="C43" s="587"/>
      <c r="D43" s="596">
        <f>($D31*$D32*D36)-($N31*D40*D36)</f>
        <v>0</v>
      </c>
      <c r="E43" s="596"/>
      <c r="F43" s="596">
        <f>($D31*$D32*F36)-($N31*F40*F36)</f>
        <v>0</v>
      </c>
      <c r="G43" s="596"/>
      <c r="H43" s="596">
        <f>($D31*$D32*H36)-($N31*H40*H36)</f>
        <v>0</v>
      </c>
      <c r="I43" s="596"/>
      <c r="J43" s="596">
        <f>($D31*$D32*J36)-($N31*J40*J36)</f>
        <v>0</v>
      </c>
      <c r="K43" s="596"/>
      <c r="L43" s="596">
        <f>($D31*$D32*L36)-($N31*L40*L36)</f>
        <v>0</v>
      </c>
      <c r="M43" s="596"/>
      <c r="N43" s="592">
        <f>($D31*$D32*N36)-($N31*N40*N36)</f>
        <v>0</v>
      </c>
      <c r="O43" s="593"/>
      <c r="P43" s="518"/>
      <c r="Q43" s="518"/>
      <c r="R43" s="281"/>
      <c r="S43" s="186"/>
      <c r="T43" s="237">
        <f>N32*N31</f>
        <v>0</v>
      </c>
      <c r="U43" s="238"/>
      <c r="V43" s="235"/>
      <c r="W43" s="235"/>
      <c r="X43" s="186"/>
      <c r="Y43" s="186"/>
      <c r="Z43" s="186"/>
    </row>
    <row r="44" spans="1:26" ht="13.9" customHeight="1">
      <c r="A44" s="364">
        <v>19</v>
      </c>
      <c r="B44" s="586" t="s">
        <v>673</v>
      </c>
      <c r="C44" s="587"/>
      <c r="D44" s="594">
        <f>Tables!$F6</f>
        <v>0.98039215686274506</v>
      </c>
      <c r="E44" s="595"/>
      <c r="F44" s="594">
        <f>Tables!$F7</f>
        <v>0.96116878123798533</v>
      </c>
      <c r="G44" s="595"/>
      <c r="H44" s="594">
        <f>Tables!$F8</f>
        <v>0.94232233454704462</v>
      </c>
      <c r="I44" s="595"/>
      <c r="J44" s="594">
        <f>Tables!$F9</f>
        <v>0.92384542602651432</v>
      </c>
      <c r="K44" s="595"/>
      <c r="L44" s="594">
        <f>Tables!$F10</f>
        <v>0.90573080982991583</v>
      </c>
      <c r="M44" s="595"/>
      <c r="N44" s="594">
        <f>Tables!$F11</f>
        <v>0.88797138218619198</v>
      </c>
      <c r="O44" s="595"/>
      <c r="P44" s="518"/>
      <c r="Q44" s="518"/>
      <c r="R44" s="367"/>
      <c r="S44" s="186"/>
      <c r="T44" s="186"/>
      <c r="U44" s="186"/>
      <c r="V44" s="240">
        <f>G84*D31</f>
        <v>0</v>
      </c>
      <c r="W44" s="186"/>
      <c r="X44" s="186"/>
      <c r="Y44" s="186"/>
      <c r="Z44" s="186"/>
    </row>
    <row r="45" spans="1:26" ht="13.9" customHeight="1">
      <c r="A45" s="364">
        <v>20</v>
      </c>
      <c r="B45" s="586" t="s">
        <v>674</v>
      </c>
      <c r="C45" s="587"/>
      <c r="D45" s="596">
        <f>D44*D43</f>
        <v>0</v>
      </c>
      <c r="E45" s="596"/>
      <c r="F45" s="596">
        <f>F44*F43</f>
        <v>0</v>
      </c>
      <c r="G45" s="596"/>
      <c r="H45" s="596">
        <f>H44*H43</f>
        <v>0</v>
      </c>
      <c r="I45" s="596"/>
      <c r="J45" s="596">
        <f>J44*J43</f>
        <v>0</v>
      </c>
      <c r="K45" s="596"/>
      <c r="L45" s="596">
        <f>L44*L43</f>
        <v>0</v>
      </c>
      <c r="M45" s="596"/>
      <c r="N45" s="596">
        <f>N44*N43</f>
        <v>0</v>
      </c>
      <c r="O45" s="593"/>
      <c r="P45" s="518"/>
      <c r="Q45" s="518"/>
      <c r="R45" s="281"/>
      <c r="S45" s="186"/>
      <c r="T45" s="186"/>
      <c r="U45" s="241"/>
      <c r="V45" s="186"/>
      <c r="W45" s="186"/>
      <c r="X45" s="186"/>
      <c r="Y45" s="186"/>
      <c r="Z45" s="186"/>
    </row>
    <row r="46" spans="1:26" ht="13.9" customHeight="1">
      <c r="A46" s="364">
        <v>21</v>
      </c>
      <c r="B46" s="597" t="s">
        <v>675</v>
      </c>
      <c r="C46" s="586"/>
      <c r="D46" s="598"/>
      <c r="E46" s="598"/>
      <c r="F46" s="598"/>
      <c r="G46" s="598"/>
      <c r="H46" s="598"/>
      <c r="I46" s="598"/>
      <c r="J46" s="598"/>
      <c r="K46" s="598"/>
      <c r="L46" s="598"/>
      <c r="M46" s="598"/>
      <c r="N46" s="599">
        <f>SUM(D45:O45)</f>
        <v>0</v>
      </c>
      <c r="O46" s="518"/>
      <c r="P46" s="518"/>
      <c r="Q46" s="518"/>
      <c r="R46" s="366"/>
      <c r="S46" s="186"/>
      <c r="T46" s="186"/>
      <c r="U46" s="186"/>
      <c r="V46" s="186"/>
      <c r="W46" s="186"/>
      <c r="X46" s="186"/>
      <c r="Y46" s="186"/>
      <c r="Z46" s="186"/>
    </row>
    <row r="47" spans="1:26" ht="13.9" customHeight="1">
      <c r="A47" s="364">
        <v>22</v>
      </c>
      <c r="B47" s="586" t="s">
        <v>676</v>
      </c>
      <c r="C47" s="587"/>
      <c r="D47" s="582"/>
      <c r="E47" s="582"/>
      <c r="F47" s="582"/>
      <c r="G47" s="582"/>
      <c r="H47" s="582"/>
      <c r="I47" s="582"/>
      <c r="J47" s="582"/>
      <c r="K47" s="582"/>
      <c r="L47" s="582"/>
      <c r="M47" s="582"/>
      <c r="N47" s="582"/>
      <c r="O47" s="582"/>
      <c r="P47" s="518"/>
      <c r="Q47" s="518"/>
      <c r="R47" s="281"/>
      <c r="S47" s="186"/>
      <c r="T47" s="186"/>
      <c r="U47" s="186"/>
      <c r="V47" s="186"/>
      <c r="W47" s="186"/>
      <c r="X47" s="186"/>
      <c r="Y47" s="186"/>
      <c r="Z47" s="186"/>
    </row>
    <row r="48" spans="1:26" ht="13.9" customHeight="1">
      <c r="A48" s="364">
        <v>23</v>
      </c>
      <c r="B48" s="586" t="s">
        <v>677</v>
      </c>
      <c r="C48" s="587"/>
      <c r="D48" s="600">
        <f>IF(($N31*D36)&gt;0,IF(((D37+D38)-(D41*$D31*D36))/($N31*D36)&gt;0,((D37+D38)-(D41*$D31*D36))/($N31*D36),0),0)</f>
        <v>0</v>
      </c>
      <c r="E48" s="600"/>
      <c r="F48" s="600">
        <f>IF(($N31*F36)&gt;0,IF(((F37+F38)-(F41*$D31*F36))/($N31*F36)&gt;0,((F37+F38)-(F41*$D31*F36))/($N31*F36),0),0)</f>
        <v>0</v>
      </c>
      <c r="G48" s="600"/>
      <c r="H48" s="600">
        <f>IF(($N31*H36)&gt;0,IF(((H37+H38)-(H41*$D31*H36))/($N31*H36)&gt;0,((H37+H38)-(H41*$D31*H36))/($N31*H36),0),0)</f>
        <v>0</v>
      </c>
      <c r="I48" s="600"/>
      <c r="J48" s="600">
        <f>IF(($N31*J36)&gt;0,IF(((J37+J38)-(J41*$D31*J36))/($N31*J36)&gt;0,((J37+J38)-(J41*$D31*J36))/($N31*J36),0),0)</f>
        <v>0</v>
      </c>
      <c r="K48" s="600"/>
      <c r="L48" s="600">
        <f>IF(($N31*L36)&gt;0,IF(((L37+L38)-(L41*$D31*L36))/($N31*L36)&gt;0,((L37+L38)-(L41*$D31*L36))/($N31*L36),0),0)</f>
        <v>0</v>
      </c>
      <c r="M48" s="600"/>
      <c r="N48" s="600">
        <f>IF(($N31*N36)&gt;0,IF(((N37+N38)-(N41*$D31*N36))/($N31*N36)&gt;0,((N37+N38)-(N41*$D31*N36))/($N31*N36),0),0)</f>
        <v>0</v>
      </c>
      <c r="O48" s="600"/>
      <c r="P48" s="518"/>
      <c r="Q48" s="518"/>
      <c r="R48" s="281"/>
      <c r="S48" s="186"/>
      <c r="T48" s="241"/>
      <c r="U48" s="186"/>
      <c r="V48" s="186"/>
      <c r="W48" s="186"/>
      <c r="X48" s="186"/>
      <c r="Y48" s="186"/>
      <c r="Z48" s="186"/>
    </row>
    <row r="49" spans="1:26" ht="13.9" customHeight="1">
      <c r="A49" s="364"/>
      <c r="B49" s="586" t="s">
        <v>678</v>
      </c>
      <c r="C49" s="587"/>
      <c r="D49" s="600">
        <f>IF((D36*$N$31)&gt;0,IF(((D37/(D36*$N$31))-D42)&gt;0,((D37/(D36*$N$31))-D42),0),0)</f>
        <v>0</v>
      </c>
      <c r="E49" s="600"/>
      <c r="F49" s="600">
        <f>IF((F36*$N$31)&gt;0,IF(((F37/(F36*$N$31))-F42)&gt;0,((F37/(F36*$N$31))-F42),0),0)</f>
        <v>0</v>
      </c>
      <c r="G49" s="600"/>
      <c r="H49" s="600">
        <f>IF((H36*$N$31)&gt;0,IF(((H37/(H36*$N$31))-H42)&gt;0,((H37/(H36*$N$31))-H42),0),0)</f>
        <v>0</v>
      </c>
      <c r="I49" s="600"/>
      <c r="J49" s="600">
        <f>IF((J36*$N$31)&gt;0,IF(((J37/(J36*$N$31))-J42)&gt;0,((J37/(J36*$N$31))-J42),0),0)</f>
        <v>0</v>
      </c>
      <c r="K49" s="600"/>
      <c r="L49" s="600">
        <f>IF((L36*$N$31)&gt;0,IF(((L37/(L36*$N$31))-L42)&gt;0,((L37/(L36*$N$31))-L42),0),0)</f>
        <v>0</v>
      </c>
      <c r="M49" s="600"/>
      <c r="N49" s="600">
        <f>IF(($N32*N37)&gt;0,IF(((N38+N39)-(N42*$D32*N37))/($N32*N37)&gt;0,((N38+N39)-(N42*$D32*N37))/($N32*N37),0),0)</f>
        <v>0</v>
      </c>
      <c r="O49" s="600"/>
      <c r="P49" s="518"/>
      <c r="Q49" s="518"/>
      <c r="R49" s="281"/>
      <c r="S49" s="186"/>
      <c r="T49" s="241"/>
      <c r="U49" s="186"/>
      <c r="V49" s="186"/>
      <c r="W49" s="186"/>
      <c r="X49" s="186"/>
      <c r="Y49" s="186"/>
      <c r="Z49" s="186"/>
    </row>
    <row r="50" spans="1:26" ht="13.9" customHeight="1">
      <c r="A50" s="364">
        <v>24</v>
      </c>
      <c r="B50" s="586" t="s">
        <v>679</v>
      </c>
      <c r="C50" s="587"/>
      <c r="D50" s="601"/>
      <c r="E50" s="601"/>
      <c r="F50" s="601"/>
      <c r="G50" s="601"/>
      <c r="H50" s="601"/>
      <c r="I50" s="601"/>
      <c r="J50" s="601"/>
      <c r="K50" s="601"/>
      <c r="L50" s="601"/>
      <c r="M50" s="601"/>
      <c r="N50" s="601"/>
      <c r="O50" s="601"/>
      <c r="P50" s="518"/>
      <c r="Q50" s="518"/>
      <c r="R50" s="281"/>
      <c r="S50" s="186"/>
      <c r="T50" s="186"/>
      <c r="U50" s="186"/>
      <c r="V50" s="186"/>
      <c r="W50" s="186"/>
      <c r="X50" s="186"/>
      <c r="Y50" s="186"/>
      <c r="Z50" s="186"/>
    </row>
    <row r="51" spans="1:26" ht="13.9" customHeight="1">
      <c r="A51" s="364">
        <v>25</v>
      </c>
      <c r="B51" s="586" t="s">
        <v>680</v>
      </c>
      <c r="C51" s="587"/>
      <c r="D51" s="604">
        <f>D50*$N31*D36</f>
        <v>0</v>
      </c>
      <c r="E51" s="604"/>
      <c r="F51" s="604">
        <f>F50*$N31*F36</f>
        <v>0</v>
      </c>
      <c r="G51" s="604"/>
      <c r="H51" s="604">
        <f>H50*$N31*H36</f>
        <v>0</v>
      </c>
      <c r="I51" s="604"/>
      <c r="J51" s="604">
        <f>J50*$N31*J36</f>
        <v>0</v>
      </c>
      <c r="K51" s="604"/>
      <c r="L51" s="604">
        <f>L50*$N31*L36</f>
        <v>0</v>
      </c>
      <c r="M51" s="604"/>
      <c r="N51" s="596">
        <f>N50*$N31*N36</f>
        <v>0</v>
      </c>
      <c r="O51" s="593"/>
      <c r="P51" s="518"/>
      <c r="Q51" s="518"/>
      <c r="R51" s="281"/>
      <c r="S51" s="186"/>
      <c r="T51" s="186"/>
      <c r="U51" s="186"/>
      <c r="V51" s="186"/>
      <c r="W51" s="186"/>
      <c r="X51" s="186"/>
      <c r="Y51" s="186"/>
      <c r="Z51" s="186"/>
    </row>
    <row r="52" spans="1:26" ht="13.15" customHeight="1">
      <c r="A52" s="364">
        <v>26</v>
      </c>
      <c r="B52" s="586" t="s">
        <v>681</v>
      </c>
      <c r="C52" s="587"/>
      <c r="D52" s="602">
        <f>(D51+D47)*D44</f>
        <v>0</v>
      </c>
      <c r="E52" s="602"/>
      <c r="F52" s="602">
        <f>(F51+F47)*F44</f>
        <v>0</v>
      </c>
      <c r="G52" s="602"/>
      <c r="H52" s="602">
        <f>(H51+H47)*H44</f>
        <v>0</v>
      </c>
      <c r="I52" s="602"/>
      <c r="J52" s="602">
        <f>(J51+J47)*J44</f>
        <v>0</v>
      </c>
      <c r="K52" s="602"/>
      <c r="L52" s="602">
        <f>(L51+L47)*L44</f>
        <v>0</v>
      </c>
      <c r="M52" s="602"/>
      <c r="N52" s="603">
        <f>(N51+N47)*N44</f>
        <v>0</v>
      </c>
      <c r="O52" s="593"/>
      <c r="P52" s="518"/>
      <c r="Q52" s="518"/>
      <c r="R52" s="281"/>
      <c r="S52" s="186"/>
      <c r="T52" s="186"/>
      <c r="U52" s="186"/>
      <c r="V52" s="186"/>
      <c r="W52" s="186"/>
      <c r="X52" s="186"/>
      <c r="Y52" s="186"/>
      <c r="Z52" s="186"/>
    </row>
    <row r="53" spans="1:26" ht="14.25" customHeight="1">
      <c r="A53" s="364">
        <v>27</v>
      </c>
      <c r="B53" s="597" t="s">
        <v>682</v>
      </c>
      <c r="C53" s="586"/>
      <c r="D53" s="619"/>
      <c r="E53" s="619"/>
      <c r="F53" s="619"/>
      <c r="G53" s="619"/>
      <c r="H53" s="619"/>
      <c r="I53" s="619"/>
      <c r="J53" s="619"/>
      <c r="K53" s="619"/>
      <c r="L53" s="619"/>
      <c r="M53" s="619"/>
      <c r="N53" s="611">
        <f>SUM(D52:O52)</f>
        <v>0</v>
      </c>
      <c r="O53" s="518"/>
      <c r="P53" s="518"/>
      <c r="Q53" s="518"/>
      <c r="R53" s="281"/>
      <c r="S53" s="186"/>
      <c r="T53" s="186"/>
      <c r="U53" s="186"/>
      <c r="V53" s="186"/>
      <c r="W53" s="186"/>
      <c r="X53" s="186"/>
      <c r="Y53" s="186"/>
      <c r="Z53" s="186"/>
    </row>
    <row r="54" spans="1:26" ht="5.25" customHeight="1" thickBot="1">
      <c r="A54" s="362"/>
      <c r="B54" s="363"/>
      <c r="C54" s="363"/>
      <c r="D54" s="363"/>
      <c r="E54" s="363"/>
      <c r="F54" s="363"/>
      <c r="G54" s="363"/>
      <c r="H54" s="363"/>
      <c r="I54" s="363"/>
      <c r="J54" s="363"/>
      <c r="K54" s="363"/>
      <c r="L54" s="363"/>
      <c r="M54" s="363"/>
      <c r="N54" s="363"/>
      <c r="O54" s="363"/>
      <c r="P54" s="363"/>
      <c r="Q54" s="363"/>
      <c r="R54" s="342"/>
      <c r="S54" s="186"/>
      <c r="T54" s="186"/>
      <c r="U54" s="186"/>
      <c r="V54" s="186"/>
      <c r="W54" s="186"/>
      <c r="X54" s="186"/>
      <c r="Y54" s="186"/>
      <c r="Z54" s="186"/>
    </row>
    <row r="55" spans="1:26" ht="5.25" customHeight="1" thickTop="1">
      <c r="A55" s="364"/>
      <c r="B55" s="365"/>
      <c r="C55" s="365"/>
      <c r="D55" s="365"/>
      <c r="E55" s="365"/>
      <c r="F55" s="365"/>
      <c r="G55" s="365"/>
      <c r="H55" s="365"/>
      <c r="I55" s="365"/>
      <c r="J55" s="365"/>
      <c r="K55" s="365"/>
      <c r="L55" s="365"/>
      <c r="M55" s="365"/>
      <c r="N55" s="365"/>
      <c r="O55" s="365"/>
      <c r="P55" s="365"/>
      <c r="Q55" s="365"/>
      <c r="R55" s="281"/>
      <c r="S55" s="186"/>
      <c r="T55" s="186"/>
      <c r="U55" s="186"/>
      <c r="V55" s="186"/>
      <c r="W55" s="186"/>
      <c r="X55" s="186"/>
      <c r="Y55" s="186"/>
      <c r="Z55" s="186"/>
    </row>
    <row r="56" spans="1:26">
      <c r="A56" s="612">
        <v>28</v>
      </c>
      <c r="B56" s="613" t="s">
        <v>683</v>
      </c>
      <c r="C56" s="614" t="s">
        <v>684</v>
      </c>
      <c r="D56" s="614"/>
      <c r="E56" s="613" t="s">
        <v>417</v>
      </c>
      <c r="F56" s="613"/>
      <c r="G56" s="615" t="s">
        <v>685</v>
      </c>
      <c r="H56" s="614"/>
      <c r="I56" s="614"/>
      <c r="J56" s="614"/>
      <c r="K56" s="614"/>
      <c r="L56" s="614"/>
      <c r="M56" s="613" t="s">
        <v>417</v>
      </c>
      <c r="N56" s="613"/>
      <c r="O56" s="616">
        <f>IF(N53&gt;0,N46/N53,0)</f>
        <v>0</v>
      </c>
      <c r="P56" s="616"/>
      <c r="Q56" s="616"/>
      <c r="R56" s="361"/>
      <c r="S56" s="186"/>
      <c r="T56" s="186"/>
      <c r="U56" s="186"/>
      <c r="V56" s="186"/>
      <c r="W56" s="186"/>
      <c r="X56" s="186"/>
      <c r="Y56" s="186"/>
      <c r="Z56" s="186"/>
    </row>
    <row r="57" spans="1:26" ht="14.25" customHeight="1">
      <c r="A57" s="612"/>
      <c r="B57" s="613"/>
      <c r="C57" s="617" t="s">
        <v>686</v>
      </c>
      <c r="D57" s="617"/>
      <c r="E57" s="613"/>
      <c r="F57" s="613"/>
      <c r="G57" s="618" t="s">
        <v>687</v>
      </c>
      <c r="H57" s="618"/>
      <c r="I57" s="618"/>
      <c r="J57" s="618"/>
      <c r="K57" s="618"/>
      <c r="L57" s="618"/>
      <c r="M57" s="613"/>
      <c r="N57" s="613"/>
      <c r="O57" s="616"/>
      <c r="P57" s="616"/>
      <c r="Q57" s="616"/>
      <c r="R57" s="361"/>
      <c r="S57" s="186"/>
      <c r="T57" s="186"/>
      <c r="U57" s="186"/>
      <c r="V57" s="186"/>
      <c r="W57" s="186"/>
      <c r="X57" s="186"/>
      <c r="Y57" s="186"/>
      <c r="Z57" s="186"/>
    </row>
    <row r="58" spans="1:26" ht="14.25" customHeight="1">
      <c r="A58" s="318"/>
      <c r="B58" s="358"/>
      <c r="C58" s="359"/>
      <c r="D58" s="359"/>
      <c r="E58" s="358"/>
      <c r="F58" s="358"/>
      <c r="G58" s="360"/>
      <c r="H58" s="360"/>
      <c r="I58" s="360"/>
      <c r="J58" s="360"/>
      <c r="K58" s="360"/>
      <c r="L58" s="360"/>
      <c r="M58" s="358"/>
      <c r="N58" s="358"/>
      <c r="O58" s="358"/>
      <c r="P58" s="358"/>
      <c r="Q58" s="358"/>
      <c r="R58" s="361"/>
      <c r="S58" s="186"/>
      <c r="T58" s="186"/>
      <c r="U58" s="186"/>
      <c r="V58" s="186"/>
      <c r="W58" s="186"/>
      <c r="X58" s="186"/>
      <c r="Y58" s="186"/>
      <c r="Z58" s="186"/>
    </row>
    <row r="59" spans="1:26" ht="14.25" customHeight="1">
      <c r="A59" s="318"/>
      <c r="B59" s="358"/>
      <c r="C59" s="359"/>
      <c r="D59" s="359"/>
      <c r="E59" s="358"/>
      <c r="F59" s="358"/>
      <c r="G59" s="360"/>
      <c r="H59" s="360"/>
      <c r="I59" s="360"/>
      <c r="J59" s="360"/>
      <c r="K59" s="360"/>
      <c r="L59" s="360"/>
      <c r="M59" s="358"/>
      <c r="N59" s="358"/>
      <c r="O59" s="358"/>
      <c r="P59" s="358"/>
      <c r="Q59" s="358"/>
      <c r="R59" s="361"/>
      <c r="S59" s="186"/>
      <c r="T59" s="186"/>
      <c r="U59" s="186"/>
      <c r="V59" s="186"/>
      <c r="W59" s="186"/>
      <c r="X59" s="186"/>
      <c r="Y59" s="186"/>
      <c r="Z59" s="186"/>
    </row>
    <row r="60" spans="1:26" ht="14.25" customHeight="1">
      <c r="A60" s="318"/>
      <c r="B60" s="358"/>
      <c r="C60" s="359"/>
      <c r="D60" s="359"/>
      <c r="E60" s="358"/>
      <c r="F60" s="358"/>
      <c r="G60" s="360"/>
      <c r="H60" s="360"/>
      <c r="I60" s="360"/>
      <c r="J60" s="360"/>
      <c r="K60" s="360"/>
      <c r="L60" s="360"/>
      <c r="M60" s="358"/>
      <c r="N60" s="358"/>
      <c r="O60" s="358"/>
      <c r="P60" s="358"/>
      <c r="Q60" s="358"/>
      <c r="R60" s="361"/>
      <c r="S60" s="186"/>
      <c r="T60" s="186"/>
      <c r="U60" s="186"/>
      <c r="V60" s="186"/>
      <c r="W60" s="186"/>
      <c r="X60" s="186"/>
      <c r="Y60" s="186"/>
      <c r="Z60" s="186"/>
    </row>
    <row r="61" spans="1:26" ht="14.25" customHeight="1">
      <c r="A61" s="318"/>
      <c r="B61" s="358"/>
      <c r="C61" s="359"/>
      <c r="D61" s="359"/>
      <c r="E61" s="358"/>
      <c r="F61" s="358"/>
      <c r="G61" s="360"/>
      <c r="H61" s="360"/>
      <c r="I61" s="360"/>
      <c r="J61" s="360"/>
      <c r="K61" s="360"/>
      <c r="L61" s="360"/>
      <c r="M61" s="358"/>
      <c r="N61" s="358"/>
      <c r="O61" s="358"/>
      <c r="P61" s="358"/>
      <c r="Q61" s="358"/>
      <c r="R61" s="361"/>
      <c r="S61" s="186"/>
      <c r="T61" s="186"/>
      <c r="U61" s="186"/>
      <c r="V61" s="186"/>
      <c r="W61" s="186"/>
      <c r="X61" s="186"/>
      <c r="Y61" s="186"/>
      <c r="Z61" s="186"/>
    </row>
    <row r="62" spans="1:26" s="213" customFormat="1" ht="14.25" customHeight="1">
      <c r="A62" s="242"/>
      <c r="B62" s="243"/>
      <c r="C62" s="244"/>
      <c r="D62" s="244"/>
      <c r="E62" s="243"/>
      <c r="F62" s="243"/>
      <c r="G62" s="245"/>
      <c r="H62" s="245"/>
      <c r="I62" s="245"/>
      <c r="J62" s="245"/>
      <c r="K62" s="245"/>
      <c r="L62" s="245"/>
      <c r="M62" s="243"/>
      <c r="N62" s="243"/>
      <c r="O62" s="246"/>
      <c r="P62" s="246"/>
      <c r="Q62" s="246"/>
      <c r="R62" s="247"/>
      <c r="S62" s="211"/>
      <c r="T62" s="211"/>
      <c r="U62" s="211"/>
      <c r="V62" s="211"/>
      <c r="W62" s="211"/>
      <c r="X62" s="211"/>
      <c r="Y62" s="211"/>
      <c r="Z62" s="211"/>
    </row>
    <row r="63" spans="1:26" s="213" customFormat="1" ht="14.25" customHeight="1">
      <c r="A63" s="242"/>
      <c r="B63" s="243"/>
      <c r="C63" s="244"/>
      <c r="D63" s="244"/>
      <c r="E63" s="243"/>
      <c r="F63" s="243"/>
      <c r="G63" s="245"/>
      <c r="H63" s="245"/>
      <c r="I63" s="245"/>
      <c r="J63" s="245"/>
      <c r="K63" s="245"/>
      <c r="L63" s="245"/>
      <c r="M63" s="243"/>
      <c r="N63" s="243"/>
      <c r="O63" s="246"/>
      <c r="P63" s="246"/>
      <c r="Q63" s="246"/>
      <c r="R63" s="247"/>
      <c r="S63" s="211"/>
      <c r="T63" s="211"/>
      <c r="U63" s="211"/>
      <c r="V63" s="211"/>
      <c r="W63" s="211"/>
      <c r="X63" s="211"/>
      <c r="Y63" s="211"/>
      <c r="Z63" s="211"/>
    </row>
    <row r="64" spans="1:26" s="213" customFormat="1" ht="14.25" customHeight="1">
      <c r="A64" s="242"/>
      <c r="B64" s="243"/>
      <c r="C64" s="244"/>
      <c r="D64" s="244"/>
      <c r="E64" s="243"/>
      <c r="F64" s="243"/>
      <c r="G64" s="245"/>
      <c r="H64" s="245"/>
      <c r="I64" s="245"/>
      <c r="J64" s="245"/>
      <c r="K64" s="245"/>
      <c r="L64" s="245"/>
      <c r="M64" s="243"/>
      <c r="N64" s="243"/>
      <c r="O64" s="246"/>
      <c r="P64" s="246"/>
      <c r="Q64" s="246"/>
      <c r="R64" s="247"/>
      <c r="S64" s="211"/>
      <c r="T64" s="211"/>
      <c r="U64" s="211"/>
      <c r="V64" s="211"/>
      <c r="W64" s="211"/>
      <c r="X64" s="211"/>
      <c r="Y64" s="211"/>
      <c r="Z64" s="211"/>
    </row>
    <row r="65" spans="1:26" ht="21" customHeight="1">
      <c r="A65" s="374"/>
      <c r="B65" s="374" t="s">
        <v>743</v>
      </c>
      <c r="C65" s="374"/>
      <c r="D65" s="374"/>
      <c r="E65" s="374"/>
      <c r="F65" s="374"/>
      <c r="G65" s="374"/>
      <c r="H65" s="374"/>
      <c r="I65" s="374"/>
      <c r="J65" s="374"/>
      <c r="K65" s="374"/>
      <c r="L65" s="374"/>
      <c r="M65" s="374"/>
      <c r="N65" s="374"/>
      <c r="O65" s="374"/>
      <c r="P65" s="374"/>
      <c r="Q65" s="374"/>
      <c r="R65" s="374"/>
      <c r="S65" s="186"/>
      <c r="T65" s="186"/>
      <c r="U65" s="186"/>
      <c r="V65" s="186"/>
      <c r="W65" s="186"/>
      <c r="X65" s="186"/>
      <c r="Y65" s="186"/>
      <c r="Z65" s="186"/>
    </row>
    <row r="66" spans="1:26" ht="13.15" customHeight="1">
      <c r="A66" s="374"/>
      <c r="B66" s="605"/>
      <c r="C66" s="606"/>
      <c r="D66" s="606" t="s">
        <v>688</v>
      </c>
      <c r="E66" s="606"/>
      <c r="F66" s="606"/>
      <c r="G66" s="606"/>
      <c r="H66" s="606"/>
      <c r="I66" s="606"/>
      <c r="J66" s="606" t="s">
        <v>689</v>
      </c>
      <c r="K66" s="606"/>
      <c r="L66" s="606"/>
      <c r="M66" s="606"/>
      <c r="N66" s="606"/>
      <c r="O66" s="606"/>
      <c r="P66" s="606"/>
      <c r="Q66" s="607"/>
      <c r="R66" s="374"/>
      <c r="S66" s="186"/>
      <c r="T66" s="186"/>
      <c r="U66" s="186"/>
      <c r="V66" s="186"/>
      <c r="W66" s="186"/>
      <c r="X66" s="186"/>
      <c r="Y66" s="186"/>
      <c r="Z66" s="186"/>
    </row>
    <row r="67" spans="1:26" ht="12" customHeight="1">
      <c r="A67" s="374"/>
      <c r="B67" s="608" t="s">
        <v>690</v>
      </c>
      <c r="C67" s="608"/>
      <c r="D67" s="609">
        <v>0.27</v>
      </c>
      <c r="E67" s="610"/>
      <c r="F67" s="610"/>
      <c r="G67" s="610"/>
      <c r="H67" s="610"/>
      <c r="I67" s="610"/>
      <c r="J67" s="609">
        <v>0.39</v>
      </c>
      <c r="K67" s="609"/>
      <c r="L67" s="609"/>
      <c r="M67" s="609"/>
      <c r="N67" s="609"/>
      <c r="O67" s="609"/>
      <c r="P67" s="609"/>
      <c r="Q67" s="609"/>
      <c r="R67" s="281"/>
      <c r="S67" s="186"/>
      <c r="T67" s="186"/>
      <c r="U67" s="186"/>
      <c r="V67" s="186"/>
      <c r="W67" s="186"/>
      <c r="X67" s="186"/>
      <c r="Y67" s="186"/>
      <c r="Z67" s="186"/>
    </row>
    <row r="68" spans="1:26">
      <c r="A68" s="282"/>
      <c r="B68" s="281"/>
      <c r="C68" s="281"/>
      <c r="D68" s="281"/>
      <c r="E68" s="281"/>
      <c r="F68" s="281"/>
      <c r="G68" s="281"/>
      <c r="H68" s="281"/>
      <c r="I68" s="281"/>
      <c r="J68" s="281"/>
      <c r="K68" s="281"/>
      <c r="L68" s="281"/>
      <c r="M68" s="281"/>
      <c r="N68" s="281"/>
      <c r="O68" s="281"/>
      <c r="P68" s="281"/>
      <c r="Q68" s="281"/>
      <c r="R68" s="281"/>
      <c r="S68" s="248"/>
      <c r="T68" s="186"/>
      <c r="U68" s="186"/>
      <c r="V68" s="186"/>
      <c r="W68" s="186"/>
      <c r="X68" s="186"/>
      <c r="Y68" s="186"/>
      <c r="Z68" s="186"/>
    </row>
    <row r="69" spans="1:26">
      <c r="A69" s="199"/>
      <c r="B69" s="186"/>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row>
    <row r="70" spans="1:26">
      <c r="A70" s="199"/>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row>
    <row r="71" spans="1:26">
      <c r="A71" s="249"/>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row>
    <row r="72" spans="1:26">
      <c r="A72" s="249"/>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row>
    <row r="73" spans="1:26" ht="15.75" customHeight="1">
      <c r="A73" s="186"/>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row>
    <row r="74" spans="1:26" hidden="1">
      <c r="A74" s="199">
        <v>2025</v>
      </c>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row>
    <row r="75" spans="1:26" hidden="1">
      <c r="A75" s="199">
        <v>2026</v>
      </c>
      <c r="B75" s="186"/>
      <c r="C75" s="186" t="s">
        <v>691</v>
      </c>
      <c r="D75" s="186" t="s">
        <v>692</v>
      </c>
      <c r="E75" s="186"/>
      <c r="F75" s="186"/>
      <c r="G75" s="186"/>
      <c r="H75" s="186"/>
      <c r="I75" s="186"/>
      <c r="J75" s="186"/>
      <c r="K75" s="186"/>
      <c r="L75" s="186"/>
      <c r="M75" s="186"/>
      <c r="N75" s="186"/>
      <c r="O75" s="186"/>
      <c r="P75" s="186"/>
      <c r="Q75" s="186"/>
      <c r="R75" s="186"/>
      <c r="S75" s="186"/>
      <c r="T75" s="186"/>
      <c r="U75" s="186"/>
      <c r="V75" s="186"/>
      <c r="W75" s="186"/>
      <c r="X75" s="186"/>
      <c r="Y75" s="186"/>
      <c r="Z75" s="186"/>
    </row>
    <row r="76" spans="1:26" hidden="1">
      <c r="A76" s="199">
        <v>2027</v>
      </c>
      <c r="B76" s="186"/>
      <c r="C76" s="186" t="s">
        <v>693</v>
      </c>
      <c r="D76" s="250">
        <v>6</v>
      </c>
      <c r="E76" s="186">
        <f ca="1">OFFSET(D35,1,D76*2-2)</f>
        <v>0</v>
      </c>
      <c r="F76" s="186"/>
      <c r="G76" s="186"/>
      <c r="H76" s="186"/>
      <c r="I76" s="186"/>
      <c r="J76" s="186"/>
      <c r="K76" s="186"/>
      <c r="L76" s="186"/>
      <c r="M76" s="186"/>
      <c r="N76" s="186"/>
      <c r="O76" s="186"/>
      <c r="P76" s="186"/>
      <c r="Q76" s="186"/>
      <c r="R76" s="186"/>
      <c r="S76" s="186"/>
      <c r="T76" s="186"/>
      <c r="U76" s="186"/>
      <c r="V76" s="186"/>
      <c r="W76" s="186"/>
      <c r="X76" s="186"/>
      <c r="Y76" s="186"/>
      <c r="Z76" s="186"/>
    </row>
    <row r="77" spans="1:26" hidden="1">
      <c r="A77" s="199">
        <v>2028</v>
      </c>
      <c r="B77" s="186"/>
      <c r="C77" s="186" t="s">
        <v>694</v>
      </c>
      <c r="D77" s="186"/>
      <c r="E77" s="186"/>
      <c r="F77" s="186"/>
      <c r="G77" s="186"/>
      <c r="H77" s="186"/>
      <c r="I77" s="186"/>
      <c r="J77" s="186"/>
      <c r="K77" s="186"/>
      <c r="L77" s="186"/>
      <c r="M77" s="186"/>
      <c r="N77" s="186"/>
      <c r="O77" s="186"/>
      <c r="P77" s="186"/>
      <c r="Q77" s="186"/>
      <c r="R77" s="186"/>
      <c r="S77" s="186"/>
      <c r="T77" s="186"/>
      <c r="U77" s="186"/>
      <c r="V77" s="186"/>
      <c r="W77" s="186"/>
      <c r="X77" s="186"/>
      <c r="Y77" s="186"/>
      <c r="Z77" s="186"/>
    </row>
    <row r="78" spans="1:26" hidden="1">
      <c r="A78" s="199">
        <v>2029</v>
      </c>
      <c r="B78" s="186"/>
      <c r="C78" s="186" t="s">
        <v>695</v>
      </c>
      <c r="D78" s="186"/>
      <c r="E78" s="186"/>
      <c r="F78" s="186"/>
      <c r="G78" s="186"/>
      <c r="H78" s="186"/>
      <c r="I78" s="186"/>
      <c r="J78" s="186"/>
      <c r="K78" s="186"/>
      <c r="L78" s="186"/>
      <c r="M78" s="186"/>
      <c r="N78" s="186"/>
      <c r="O78" s="186"/>
      <c r="P78" s="186"/>
      <c r="Q78" s="186"/>
      <c r="R78" s="186"/>
      <c r="S78" s="186"/>
      <c r="T78" s="186"/>
      <c r="U78" s="186"/>
      <c r="V78" s="186"/>
      <c r="W78" s="186"/>
      <c r="X78" s="186"/>
      <c r="Y78" s="186"/>
      <c r="Z78" s="186"/>
    </row>
    <row r="79" spans="1:26" hidden="1">
      <c r="A79" s="199">
        <v>2030</v>
      </c>
      <c r="B79" s="186"/>
      <c r="C79" s="186" t="s">
        <v>696</v>
      </c>
      <c r="D79" s="186"/>
      <c r="E79" s="186"/>
      <c r="F79" s="186"/>
      <c r="G79" s="186"/>
      <c r="H79" s="186"/>
      <c r="I79" s="186"/>
      <c r="J79" s="186"/>
      <c r="K79" s="186"/>
      <c r="L79" s="186"/>
      <c r="M79" s="186"/>
      <c r="N79" s="186"/>
      <c r="O79" s="186"/>
      <c r="P79" s="186"/>
      <c r="Q79" s="186"/>
      <c r="R79" s="186"/>
      <c r="S79" s="186"/>
      <c r="T79" s="186"/>
      <c r="U79" s="186"/>
      <c r="V79" s="186"/>
      <c r="W79" s="186"/>
      <c r="X79" s="186"/>
      <c r="Y79" s="186"/>
      <c r="Z79" s="186"/>
    </row>
    <row r="80" spans="1:26" hidden="1">
      <c r="A80" s="199">
        <v>2031</v>
      </c>
      <c r="B80" s="186"/>
      <c r="C80" s="186" t="s">
        <v>697</v>
      </c>
      <c r="D80" s="186"/>
      <c r="E80" s="186"/>
      <c r="F80" s="186"/>
      <c r="G80" s="186"/>
      <c r="H80" s="186"/>
      <c r="I80" s="186"/>
      <c r="J80" s="186"/>
      <c r="K80" s="186"/>
      <c r="L80" s="186"/>
      <c r="M80" s="186"/>
      <c r="N80" s="186"/>
      <c r="O80" s="186"/>
      <c r="P80" s="186"/>
      <c r="Q80" s="186"/>
      <c r="R80" s="186"/>
      <c r="S80" s="186"/>
      <c r="T80" s="186"/>
      <c r="U80" s="186"/>
      <c r="V80" s="186"/>
      <c r="W80" s="186"/>
      <c r="X80" s="186"/>
      <c r="Y80" s="186"/>
      <c r="Z80" s="186"/>
    </row>
    <row r="81" spans="1:26" hidden="1">
      <c r="A81" s="199">
        <v>2032</v>
      </c>
      <c r="B81" s="186"/>
      <c r="C81" s="186"/>
      <c r="D81" s="186"/>
      <c r="E81" s="186"/>
      <c r="F81" s="186"/>
      <c r="G81" s="186"/>
      <c r="H81" s="186"/>
      <c r="I81" s="186"/>
      <c r="J81" s="186"/>
      <c r="K81" s="186"/>
      <c r="L81" s="186"/>
      <c r="M81" s="186"/>
      <c r="N81" s="186"/>
      <c r="O81" s="186"/>
      <c r="P81" s="186"/>
      <c r="Q81" s="186"/>
      <c r="R81" s="186"/>
      <c r="S81" s="186"/>
      <c r="T81" s="186"/>
      <c r="U81" s="186"/>
      <c r="V81" s="186"/>
      <c r="W81" s="186"/>
      <c r="X81" s="186"/>
      <c r="Y81" s="186"/>
      <c r="Z81" s="186"/>
    </row>
    <row r="82" spans="1:26" hidden="1">
      <c r="A82" s="199">
        <v>2033</v>
      </c>
      <c r="B82" s="186"/>
      <c r="C82" s="186"/>
      <c r="D82" s="186" t="s">
        <v>698</v>
      </c>
      <c r="E82" s="186" t="s">
        <v>699</v>
      </c>
      <c r="F82" s="186" t="s">
        <v>700</v>
      </c>
      <c r="G82" s="186" t="s">
        <v>701</v>
      </c>
      <c r="H82" s="186"/>
      <c r="I82" s="186"/>
      <c r="J82" s="186"/>
      <c r="K82" s="186"/>
      <c r="L82" s="186"/>
      <c r="M82" s="186"/>
      <c r="N82" s="186"/>
      <c r="O82" s="186"/>
      <c r="P82" s="186"/>
      <c r="Q82" s="186"/>
      <c r="R82" s="186"/>
      <c r="S82" s="186"/>
      <c r="T82" s="186"/>
      <c r="U82" s="186"/>
      <c r="V82" s="186"/>
      <c r="W82" s="186"/>
      <c r="X82" s="186"/>
      <c r="Y82" s="186"/>
      <c r="Z82" s="186"/>
    </row>
    <row r="83" spans="1:26" hidden="1">
      <c r="A83" s="199">
        <v>2034</v>
      </c>
      <c r="B83" s="186"/>
      <c r="C83" s="186"/>
      <c r="D83" s="241">
        <f ca="1">OFFSET(D35,7,D76*2-2)*N31</f>
        <v>0</v>
      </c>
      <c r="E83" s="251">
        <f>D32*D31</f>
        <v>0</v>
      </c>
      <c r="F83" s="241">
        <f ca="1">OFFSET(D35,6,D76*2-2)*D31</f>
        <v>0</v>
      </c>
      <c r="G83" s="186">
        <f>0.087-0.01</f>
        <v>7.6999999999999999E-2</v>
      </c>
      <c r="H83" s="186"/>
      <c r="I83" s="186"/>
      <c r="J83" s="186"/>
      <c r="K83" s="186"/>
      <c r="L83" s="186"/>
      <c r="M83" s="186"/>
      <c r="N83" s="186"/>
      <c r="O83" s="186"/>
      <c r="P83" s="186"/>
      <c r="Q83" s="186"/>
      <c r="R83" s="186"/>
      <c r="S83" s="186"/>
      <c r="T83" s="186"/>
      <c r="U83" s="186"/>
      <c r="V83" s="186"/>
      <c r="W83" s="186"/>
      <c r="X83" s="186"/>
      <c r="Y83" s="186"/>
      <c r="Z83" s="186"/>
    </row>
    <row r="84" spans="1:26" hidden="1">
      <c r="A84" s="199">
        <v>2035</v>
      </c>
      <c r="B84" s="186"/>
      <c r="C84" s="186"/>
      <c r="D84" s="186"/>
      <c r="E84" s="186"/>
      <c r="F84" s="186"/>
      <c r="G84" s="186">
        <f>0.01+((D32-0.22)/(0.32-0.22))*G83</f>
        <v>-0.15939999999999996</v>
      </c>
      <c r="H84" s="186"/>
      <c r="I84" s="186"/>
      <c r="J84" s="186"/>
      <c r="K84" s="186"/>
      <c r="L84" s="186"/>
      <c r="M84" s="186"/>
      <c r="N84" s="186"/>
      <c r="O84" s="186"/>
      <c r="P84" s="186"/>
      <c r="Q84" s="186"/>
      <c r="R84" s="186"/>
      <c r="S84" s="186"/>
      <c r="T84" s="186"/>
      <c r="U84" s="186"/>
      <c r="V84" s="186"/>
      <c r="W84" s="186"/>
      <c r="X84" s="186"/>
      <c r="Y84" s="186"/>
      <c r="Z84" s="186"/>
    </row>
    <row r="85" spans="1:26" hidden="1">
      <c r="A85" s="199">
        <v>2036</v>
      </c>
      <c r="B85" s="186"/>
      <c r="C85" s="186"/>
      <c r="D85" s="186"/>
      <c r="E85" s="186"/>
      <c r="F85" s="186"/>
      <c r="G85" s="186"/>
      <c r="H85" s="186"/>
      <c r="I85" s="186"/>
      <c r="J85" s="186"/>
      <c r="K85" s="186"/>
      <c r="L85" s="186"/>
      <c r="M85" s="186"/>
      <c r="N85" s="186"/>
      <c r="O85" s="186"/>
      <c r="P85" s="186"/>
      <c r="Q85" s="186"/>
      <c r="R85" s="186"/>
      <c r="S85" s="186"/>
      <c r="T85" s="186"/>
      <c r="U85" s="186"/>
      <c r="V85" s="186"/>
      <c r="W85" s="186"/>
      <c r="X85" s="186"/>
      <c r="Y85" s="186"/>
      <c r="Z85" s="186"/>
    </row>
    <row r="86" spans="1:26" hidden="1">
      <c r="A86" s="199">
        <v>2037</v>
      </c>
      <c r="B86" s="186"/>
      <c r="C86" s="186"/>
      <c r="D86" s="186"/>
      <c r="E86" s="186"/>
      <c r="F86" s="186"/>
      <c r="G86" s="186"/>
      <c r="H86" s="186"/>
      <c r="I86" s="186"/>
      <c r="J86" s="186"/>
      <c r="K86" s="186"/>
      <c r="L86" s="186"/>
      <c r="M86" s="186"/>
      <c r="N86" s="186"/>
      <c r="O86" s="186"/>
      <c r="P86" s="186"/>
      <c r="Q86" s="186"/>
      <c r="R86" s="186"/>
      <c r="S86" s="186"/>
      <c r="T86" s="186"/>
      <c r="U86" s="186"/>
      <c r="V86" s="186"/>
      <c r="W86" s="186"/>
      <c r="X86" s="186"/>
      <c r="Y86" s="186"/>
      <c r="Z86" s="186"/>
    </row>
    <row r="87" spans="1:26" hidden="1">
      <c r="A87" s="199">
        <v>2038</v>
      </c>
      <c r="B87" s="186"/>
      <c r="C87" s="186"/>
      <c r="D87" s="186"/>
      <c r="E87" s="186"/>
      <c r="F87" s="186"/>
      <c r="G87" s="186"/>
      <c r="H87" s="186"/>
      <c r="I87" s="186"/>
      <c r="J87" s="186"/>
      <c r="K87" s="186"/>
      <c r="L87" s="186"/>
      <c r="M87" s="186"/>
      <c r="N87" s="186"/>
      <c r="O87" s="186"/>
      <c r="P87" s="186"/>
      <c r="Q87" s="186"/>
      <c r="R87" s="186"/>
      <c r="S87" s="186"/>
      <c r="T87" s="186"/>
      <c r="U87" s="186"/>
      <c r="V87" s="186"/>
      <c r="W87" s="186"/>
      <c r="X87" s="186"/>
      <c r="Y87" s="186"/>
      <c r="Z87" s="186"/>
    </row>
    <row r="88" spans="1:26" hidden="1">
      <c r="A88" s="199">
        <v>2039</v>
      </c>
      <c r="B88" s="186"/>
      <c r="C88" s="186"/>
      <c r="D88" s="186"/>
      <c r="E88" s="186"/>
      <c r="F88" s="186"/>
      <c r="G88" s="186"/>
      <c r="H88" s="186"/>
      <c r="I88" s="186"/>
      <c r="J88" s="186"/>
      <c r="K88" s="186"/>
      <c r="L88" s="186"/>
      <c r="M88" s="186"/>
      <c r="N88" s="186"/>
      <c r="O88" s="186"/>
      <c r="P88" s="186"/>
      <c r="Q88" s="186"/>
      <c r="R88" s="186"/>
      <c r="S88" s="186"/>
      <c r="T88" s="186"/>
      <c r="U88" s="186"/>
      <c r="V88" s="186"/>
      <c r="W88" s="186"/>
      <c r="X88" s="186"/>
      <c r="Y88" s="186"/>
      <c r="Z88" s="186"/>
    </row>
    <row r="89" spans="1:26" hidden="1">
      <c r="A89" s="199">
        <v>2040</v>
      </c>
      <c r="B89" s="186"/>
      <c r="C89" s="186"/>
      <c r="D89" s="186"/>
      <c r="E89" s="186"/>
      <c r="F89" s="186"/>
      <c r="G89" s="186"/>
      <c r="H89" s="186"/>
      <c r="I89" s="186"/>
      <c r="J89" s="186"/>
      <c r="K89" s="186"/>
      <c r="L89" s="186"/>
      <c r="M89" s="186"/>
      <c r="N89" s="186"/>
      <c r="O89" s="186"/>
      <c r="P89" s="186"/>
      <c r="Q89" s="186"/>
      <c r="R89" s="186"/>
      <c r="S89" s="186"/>
      <c r="T89" s="186"/>
      <c r="U89" s="186"/>
      <c r="V89" s="186"/>
      <c r="W89" s="186"/>
      <c r="X89" s="186"/>
      <c r="Y89" s="186"/>
      <c r="Z89" s="186"/>
    </row>
    <row r="90" spans="1:26" hidden="1">
      <c r="A90" s="199">
        <v>2041</v>
      </c>
    </row>
    <row r="91" spans="1:26" hidden="1">
      <c r="A91" s="199">
        <v>2042</v>
      </c>
    </row>
  </sheetData>
  <sheetProtection algorithmName="SHA-512" hashValue="/V+gLiaxmID72WW0kYll8cifWaKd3vAnOieQYMZbPqK0pnz3qBXt5LEW00iIiZKqD1BEGpWqVEh0jCX0JLcgYg==" saltValue="hDjFh63VRcKzsU1oxt0JkA==" spinCount="100000" sheet="1" objects="1" scenarios="1"/>
  <protectedRanges>
    <protectedRange sqref="D56:D64" name="Range15"/>
    <protectedRange sqref="J56:L64" name="Range14"/>
    <protectedRange sqref="C7:R9" name="Range1"/>
    <protectedRange sqref="D11:R16" name="Range2"/>
    <protectedRange sqref="D18:R20" name="Range3"/>
    <protectedRange sqref="D22:Q24" name="Range5"/>
    <protectedRange sqref="P27:Q27" name="Range6"/>
    <protectedRange sqref="D30" name="Range7"/>
    <protectedRange sqref="D31:D32 N31:N32" name="Range8"/>
    <protectedRange sqref="I6:T6 C6:F6" name="Range1_1"/>
  </protectedRanges>
  <mergeCells count="188">
    <mergeCell ref="B66:C66"/>
    <mergeCell ref="D66:I66"/>
    <mergeCell ref="J66:Q66"/>
    <mergeCell ref="B67:C67"/>
    <mergeCell ref="D67:I67"/>
    <mergeCell ref="J67:Q67"/>
    <mergeCell ref="N53:Q53"/>
    <mergeCell ref="A56:A57"/>
    <mergeCell ref="B56:B57"/>
    <mergeCell ref="C56:D56"/>
    <mergeCell ref="E56:F57"/>
    <mergeCell ref="G56:L56"/>
    <mergeCell ref="M56:N57"/>
    <mergeCell ref="O56:Q57"/>
    <mergeCell ref="C57:D57"/>
    <mergeCell ref="G57:L57"/>
    <mergeCell ref="B53:C53"/>
    <mergeCell ref="D53:E53"/>
    <mergeCell ref="F53:G53"/>
    <mergeCell ref="H53:I53"/>
    <mergeCell ref="J53:K53"/>
    <mergeCell ref="L53:M53"/>
    <mergeCell ref="N51:O51"/>
    <mergeCell ref="P51:Q51"/>
    <mergeCell ref="B52:C52"/>
    <mergeCell ref="D52:E52"/>
    <mergeCell ref="F52:G52"/>
    <mergeCell ref="H52:I52"/>
    <mergeCell ref="J52:K52"/>
    <mergeCell ref="L52:M52"/>
    <mergeCell ref="N52:O52"/>
    <mergeCell ref="P52:Q52"/>
    <mergeCell ref="B51:C51"/>
    <mergeCell ref="D51:E51"/>
    <mergeCell ref="F51:G51"/>
    <mergeCell ref="H51:I51"/>
    <mergeCell ref="J51:K51"/>
    <mergeCell ref="L51:M51"/>
    <mergeCell ref="N49:O49"/>
    <mergeCell ref="P49:Q49"/>
    <mergeCell ref="B50:C50"/>
    <mergeCell ref="D50:E50"/>
    <mergeCell ref="F50:G50"/>
    <mergeCell ref="H50:I50"/>
    <mergeCell ref="J50:K50"/>
    <mergeCell ref="L50:M50"/>
    <mergeCell ref="N50:O50"/>
    <mergeCell ref="P50:Q50"/>
    <mergeCell ref="B49:C49"/>
    <mergeCell ref="D49:E49"/>
    <mergeCell ref="F49:G49"/>
    <mergeCell ref="H49:I49"/>
    <mergeCell ref="J49:K49"/>
    <mergeCell ref="L49:M49"/>
    <mergeCell ref="N47:O47"/>
    <mergeCell ref="P47:Q47"/>
    <mergeCell ref="B48:C48"/>
    <mergeCell ref="D48:E48"/>
    <mergeCell ref="F48:G48"/>
    <mergeCell ref="H48:I48"/>
    <mergeCell ref="J48:K48"/>
    <mergeCell ref="L48:M48"/>
    <mergeCell ref="N48:O48"/>
    <mergeCell ref="P48:Q48"/>
    <mergeCell ref="B47:C47"/>
    <mergeCell ref="D47:E47"/>
    <mergeCell ref="F47:G47"/>
    <mergeCell ref="H47:I47"/>
    <mergeCell ref="J47:K47"/>
    <mergeCell ref="L47:M47"/>
    <mergeCell ref="N45:O45"/>
    <mergeCell ref="P45:Q45"/>
    <mergeCell ref="B46:C46"/>
    <mergeCell ref="D46:E46"/>
    <mergeCell ref="F46:G46"/>
    <mergeCell ref="H46:I46"/>
    <mergeCell ref="J46:K46"/>
    <mergeCell ref="L46:M46"/>
    <mergeCell ref="N46:Q46"/>
    <mergeCell ref="B45:C45"/>
    <mergeCell ref="D45:E45"/>
    <mergeCell ref="F45:G45"/>
    <mergeCell ref="H45:I45"/>
    <mergeCell ref="J45:K45"/>
    <mergeCell ref="L45:M45"/>
    <mergeCell ref="N43:O43"/>
    <mergeCell ref="P43:Q43"/>
    <mergeCell ref="B44:C44"/>
    <mergeCell ref="D44:E44"/>
    <mergeCell ref="F44:G44"/>
    <mergeCell ref="H44:I44"/>
    <mergeCell ref="J44:K44"/>
    <mergeCell ref="L44:M44"/>
    <mergeCell ref="N44:O44"/>
    <mergeCell ref="P44:Q44"/>
    <mergeCell ref="B43:C43"/>
    <mergeCell ref="D43:E43"/>
    <mergeCell ref="F43:G43"/>
    <mergeCell ref="H43:I43"/>
    <mergeCell ref="J43:K43"/>
    <mergeCell ref="L43:M43"/>
    <mergeCell ref="N41:O41"/>
    <mergeCell ref="P41:Q41"/>
    <mergeCell ref="B42:C42"/>
    <mergeCell ref="D42:E42"/>
    <mergeCell ref="F42:G42"/>
    <mergeCell ref="H42:I42"/>
    <mergeCell ref="J42:K42"/>
    <mergeCell ref="L42:M42"/>
    <mergeCell ref="N42:O42"/>
    <mergeCell ref="P42:Q42"/>
    <mergeCell ref="B41:C41"/>
    <mergeCell ref="D41:E41"/>
    <mergeCell ref="F41:G41"/>
    <mergeCell ref="H41:I41"/>
    <mergeCell ref="J41:K41"/>
    <mergeCell ref="L41:M41"/>
    <mergeCell ref="N39:O39"/>
    <mergeCell ref="P39:Q39"/>
    <mergeCell ref="B40:C40"/>
    <mergeCell ref="D40:E40"/>
    <mergeCell ref="F40:G40"/>
    <mergeCell ref="H40:I40"/>
    <mergeCell ref="J40:K40"/>
    <mergeCell ref="L40:M40"/>
    <mergeCell ref="N40:O40"/>
    <mergeCell ref="P40:Q40"/>
    <mergeCell ref="B39:C39"/>
    <mergeCell ref="D39:E39"/>
    <mergeCell ref="F39:G39"/>
    <mergeCell ref="H39:I39"/>
    <mergeCell ref="J39:K39"/>
    <mergeCell ref="L39:M39"/>
    <mergeCell ref="N37:O37"/>
    <mergeCell ref="P37:Q37"/>
    <mergeCell ref="B38:C38"/>
    <mergeCell ref="D38:E38"/>
    <mergeCell ref="F38:G38"/>
    <mergeCell ref="H38:I38"/>
    <mergeCell ref="J38:K38"/>
    <mergeCell ref="L38:M38"/>
    <mergeCell ref="N38:O38"/>
    <mergeCell ref="P38:Q38"/>
    <mergeCell ref="B37:C37"/>
    <mergeCell ref="D37:E37"/>
    <mergeCell ref="F37:G37"/>
    <mergeCell ref="H37:I37"/>
    <mergeCell ref="J37:K37"/>
    <mergeCell ref="L37:M37"/>
    <mergeCell ref="N35:O35"/>
    <mergeCell ref="P35:Q35"/>
    <mergeCell ref="B36:C36"/>
    <mergeCell ref="D36:E36"/>
    <mergeCell ref="F36:G36"/>
    <mergeCell ref="H36:I36"/>
    <mergeCell ref="J36:K36"/>
    <mergeCell ref="L36:M36"/>
    <mergeCell ref="N36:O36"/>
    <mergeCell ref="P36:Q36"/>
    <mergeCell ref="B35:C35"/>
    <mergeCell ref="D35:E35"/>
    <mergeCell ref="F35:G35"/>
    <mergeCell ref="H35:I35"/>
    <mergeCell ref="J35:K35"/>
    <mergeCell ref="L35:M35"/>
    <mergeCell ref="D30:F30"/>
    <mergeCell ref="N30:P30"/>
    <mergeCell ref="D31:F31"/>
    <mergeCell ref="N31:P31"/>
    <mergeCell ref="D32:F32"/>
    <mergeCell ref="N32:P32"/>
    <mergeCell ref="B21:C21"/>
    <mergeCell ref="D22:Q22"/>
    <mergeCell ref="D23:Q23"/>
    <mergeCell ref="E27:F27"/>
    <mergeCell ref="N27:P27"/>
    <mergeCell ref="B29:C29"/>
    <mergeCell ref="D12:Q12"/>
    <mergeCell ref="D13:Q13"/>
    <mergeCell ref="D14:Q14"/>
    <mergeCell ref="D15:Q15"/>
    <mergeCell ref="B17:C17"/>
    <mergeCell ref="D18:Q19"/>
    <mergeCell ref="B4:Q4"/>
    <mergeCell ref="C7:Q7"/>
    <mergeCell ref="C8:Q8"/>
    <mergeCell ref="B10:C10"/>
    <mergeCell ref="D11:Q11"/>
  </mergeCells>
  <dataValidations count="2">
    <dataValidation allowBlank="1" showInputMessage="1" sqref="Q30 JM30 TI30 ADE30 ANA30 AWW30 BGS30 BQO30 CAK30 CKG30 CUC30 DDY30 DNU30 DXQ30 EHM30 ERI30 FBE30 FLA30 FUW30 GES30 GOO30 GYK30 HIG30 HSC30 IBY30 ILU30 IVQ30 JFM30 JPI30 JZE30 KJA30 KSW30 LCS30 LMO30 LWK30 MGG30 MQC30 MZY30 NJU30 NTQ30 ODM30 ONI30 OXE30 PHA30 PQW30 QAS30 QKO30 QUK30 REG30 ROC30 RXY30 SHU30 SRQ30 TBM30 TLI30 TVE30 UFA30 UOW30 UYS30 VIO30 VSK30 WCG30 WMC30 WVY30 Q65571 JM65571 TI65571 ADE65571 ANA65571 AWW65571 BGS65571 BQO65571 CAK65571 CKG65571 CUC65571 DDY65571 DNU65571 DXQ65571 EHM65571 ERI65571 FBE65571 FLA65571 FUW65571 GES65571 GOO65571 GYK65571 HIG65571 HSC65571 IBY65571 ILU65571 IVQ65571 JFM65571 JPI65571 JZE65571 KJA65571 KSW65571 LCS65571 LMO65571 LWK65571 MGG65571 MQC65571 MZY65571 NJU65571 NTQ65571 ODM65571 ONI65571 OXE65571 PHA65571 PQW65571 QAS65571 QKO65571 QUK65571 REG65571 ROC65571 RXY65571 SHU65571 SRQ65571 TBM65571 TLI65571 TVE65571 UFA65571 UOW65571 UYS65571 VIO65571 VSK65571 WCG65571 WMC65571 WVY65571 Q131107 JM131107 TI131107 ADE131107 ANA131107 AWW131107 BGS131107 BQO131107 CAK131107 CKG131107 CUC131107 DDY131107 DNU131107 DXQ131107 EHM131107 ERI131107 FBE131107 FLA131107 FUW131107 GES131107 GOO131107 GYK131107 HIG131107 HSC131107 IBY131107 ILU131107 IVQ131107 JFM131107 JPI131107 JZE131107 KJA131107 KSW131107 LCS131107 LMO131107 LWK131107 MGG131107 MQC131107 MZY131107 NJU131107 NTQ131107 ODM131107 ONI131107 OXE131107 PHA131107 PQW131107 QAS131107 QKO131107 QUK131107 REG131107 ROC131107 RXY131107 SHU131107 SRQ131107 TBM131107 TLI131107 TVE131107 UFA131107 UOW131107 UYS131107 VIO131107 VSK131107 WCG131107 WMC131107 WVY131107 Q196643 JM196643 TI196643 ADE196643 ANA196643 AWW196643 BGS196643 BQO196643 CAK196643 CKG196643 CUC196643 DDY196643 DNU196643 DXQ196643 EHM196643 ERI196643 FBE196643 FLA196643 FUW196643 GES196643 GOO196643 GYK196643 HIG196643 HSC196643 IBY196643 ILU196643 IVQ196643 JFM196643 JPI196643 JZE196643 KJA196643 KSW196643 LCS196643 LMO196643 LWK196643 MGG196643 MQC196643 MZY196643 NJU196643 NTQ196643 ODM196643 ONI196643 OXE196643 PHA196643 PQW196643 QAS196643 QKO196643 QUK196643 REG196643 ROC196643 RXY196643 SHU196643 SRQ196643 TBM196643 TLI196643 TVE196643 UFA196643 UOW196643 UYS196643 VIO196643 VSK196643 WCG196643 WMC196643 WVY196643 Q262179 JM262179 TI262179 ADE262179 ANA262179 AWW262179 BGS262179 BQO262179 CAK262179 CKG262179 CUC262179 DDY262179 DNU262179 DXQ262179 EHM262179 ERI262179 FBE262179 FLA262179 FUW262179 GES262179 GOO262179 GYK262179 HIG262179 HSC262179 IBY262179 ILU262179 IVQ262179 JFM262179 JPI262179 JZE262179 KJA262179 KSW262179 LCS262179 LMO262179 LWK262179 MGG262179 MQC262179 MZY262179 NJU262179 NTQ262179 ODM262179 ONI262179 OXE262179 PHA262179 PQW262179 QAS262179 QKO262179 QUK262179 REG262179 ROC262179 RXY262179 SHU262179 SRQ262179 TBM262179 TLI262179 TVE262179 UFA262179 UOW262179 UYS262179 VIO262179 VSK262179 WCG262179 WMC262179 WVY262179 Q327715 JM327715 TI327715 ADE327715 ANA327715 AWW327715 BGS327715 BQO327715 CAK327715 CKG327715 CUC327715 DDY327715 DNU327715 DXQ327715 EHM327715 ERI327715 FBE327715 FLA327715 FUW327715 GES327715 GOO327715 GYK327715 HIG327715 HSC327715 IBY327715 ILU327715 IVQ327715 JFM327715 JPI327715 JZE327715 KJA327715 KSW327715 LCS327715 LMO327715 LWK327715 MGG327715 MQC327715 MZY327715 NJU327715 NTQ327715 ODM327715 ONI327715 OXE327715 PHA327715 PQW327715 QAS327715 QKO327715 QUK327715 REG327715 ROC327715 RXY327715 SHU327715 SRQ327715 TBM327715 TLI327715 TVE327715 UFA327715 UOW327715 UYS327715 VIO327715 VSK327715 WCG327715 WMC327715 WVY327715 Q393251 JM393251 TI393251 ADE393251 ANA393251 AWW393251 BGS393251 BQO393251 CAK393251 CKG393251 CUC393251 DDY393251 DNU393251 DXQ393251 EHM393251 ERI393251 FBE393251 FLA393251 FUW393251 GES393251 GOO393251 GYK393251 HIG393251 HSC393251 IBY393251 ILU393251 IVQ393251 JFM393251 JPI393251 JZE393251 KJA393251 KSW393251 LCS393251 LMO393251 LWK393251 MGG393251 MQC393251 MZY393251 NJU393251 NTQ393251 ODM393251 ONI393251 OXE393251 PHA393251 PQW393251 QAS393251 QKO393251 QUK393251 REG393251 ROC393251 RXY393251 SHU393251 SRQ393251 TBM393251 TLI393251 TVE393251 UFA393251 UOW393251 UYS393251 VIO393251 VSK393251 WCG393251 WMC393251 WVY393251 Q458787 JM458787 TI458787 ADE458787 ANA458787 AWW458787 BGS458787 BQO458787 CAK458787 CKG458787 CUC458787 DDY458787 DNU458787 DXQ458787 EHM458787 ERI458787 FBE458787 FLA458787 FUW458787 GES458787 GOO458787 GYK458787 HIG458787 HSC458787 IBY458787 ILU458787 IVQ458787 JFM458787 JPI458787 JZE458787 KJA458787 KSW458787 LCS458787 LMO458787 LWK458787 MGG458787 MQC458787 MZY458787 NJU458787 NTQ458787 ODM458787 ONI458787 OXE458787 PHA458787 PQW458787 QAS458787 QKO458787 QUK458787 REG458787 ROC458787 RXY458787 SHU458787 SRQ458787 TBM458787 TLI458787 TVE458787 UFA458787 UOW458787 UYS458787 VIO458787 VSK458787 WCG458787 WMC458787 WVY458787 Q524323 JM524323 TI524323 ADE524323 ANA524323 AWW524323 BGS524323 BQO524323 CAK524323 CKG524323 CUC524323 DDY524323 DNU524323 DXQ524323 EHM524323 ERI524323 FBE524323 FLA524323 FUW524323 GES524323 GOO524323 GYK524323 HIG524323 HSC524323 IBY524323 ILU524323 IVQ524323 JFM524323 JPI524323 JZE524323 KJA524323 KSW524323 LCS524323 LMO524323 LWK524323 MGG524323 MQC524323 MZY524323 NJU524323 NTQ524323 ODM524323 ONI524323 OXE524323 PHA524323 PQW524323 QAS524323 QKO524323 QUK524323 REG524323 ROC524323 RXY524323 SHU524323 SRQ524323 TBM524323 TLI524323 TVE524323 UFA524323 UOW524323 UYS524323 VIO524323 VSK524323 WCG524323 WMC524323 WVY524323 Q589859 JM589859 TI589859 ADE589859 ANA589859 AWW589859 BGS589859 BQO589859 CAK589859 CKG589859 CUC589859 DDY589859 DNU589859 DXQ589859 EHM589859 ERI589859 FBE589859 FLA589859 FUW589859 GES589859 GOO589859 GYK589859 HIG589859 HSC589859 IBY589859 ILU589859 IVQ589859 JFM589859 JPI589859 JZE589859 KJA589859 KSW589859 LCS589859 LMO589859 LWK589859 MGG589859 MQC589859 MZY589859 NJU589859 NTQ589859 ODM589859 ONI589859 OXE589859 PHA589859 PQW589859 QAS589859 QKO589859 QUK589859 REG589859 ROC589859 RXY589859 SHU589859 SRQ589859 TBM589859 TLI589859 TVE589859 UFA589859 UOW589859 UYS589859 VIO589859 VSK589859 WCG589859 WMC589859 WVY589859 Q655395 JM655395 TI655395 ADE655395 ANA655395 AWW655395 BGS655395 BQO655395 CAK655395 CKG655395 CUC655395 DDY655395 DNU655395 DXQ655395 EHM655395 ERI655395 FBE655395 FLA655395 FUW655395 GES655395 GOO655395 GYK655395 HIG655395 HSC655395 IBY655395 ILU655395 IVQ655395 JFM655395 JPI655395 JZE655395 KJA655395 KSW655395 LCS655395 LMO655395 LWK655395 MGG655395 MQC655395 MZY655395 NJU655395 NTQ655395 ODM655395 ONI655395 OXE655395 PHA655395 PQW655395 QAS655395 QKO655395 QUK655395 REG655395 ROC655395 RXY655395 SHU655395 SRQ655395 TBM655395 TLI655395 TVE655395 UFA655395 UOW655395 UYS655395 VIO655395 VSK655395 WCG655395 WMC655395 WVY655395 Q720931 JM720931 TI720931 ADE720931 ANA720931 AWW720931 BGS720931 BQO720931 CAK720931 CKG720931 CUC720931 DDY720931 DNU720931 DXQ720931 EHM720931 ERI720931 FBE720931 FLA720931 FUW720931 GES720931 GOO720931 GYK720931 HIG720931 HSC720931 IBY720931 ILU720931 IVQ720931 JFM720931 JPI720931 JZE720931 KJA720931 KSW720931 LCS720931 LMO720931 LWK720931 MGG720931 MQC720931 MZY720931 NJU720931 NTQ720931 ODM720931 ONI720931 OXE720931 PHA720931 PQW720931 QAS720931 QKO720931 QUK720931 REG720931 ROC720931 RXY720931 SHU720931 SRQ720931 TBM720931 TLI720931 TVE720931 UFA720931 UOW720931 UYS720931 VIO720931 VSK720931 WCG720931 WMC720931 WVY720931 Q786467 JM786467 TI786467 ADE786467 ANA786467 AWW786467 BGS786467 BQO786467 CAK786467 CKG786467 CUC786467 DDY786467 DNU786467 DXQ786467 EHM786467 ERI786467 FBE786467 FLA786467 FUW786467 GES786467 GOO786467 GYK786467 HIG786467 HSC786467 IBY786467 ILU786467 IVQ786467 JFM786467 JPI786467 JZE786467 KJA786467 KSW786467 LCS786467 LMO786467 LWK786467 MGG786467 MQC786467 MZY786467 NJU786467 NTQ786467 ODM786467 ONI786467 OXE786467 PHA786467 PQW786467 QAS786467 QKO786467 QUK786467 REG786467 ROC786467 RXY786467 SHU786467 SRQ786467 TBM786467 TLI786467 TVE786467 UFA786467 UOW786467 UYS786467 VIO786467 VSK786467 WCG786467 WMC786467 WVY786467 Q852003 JM852003 TI852003 ADE852003 ANA852003 AWW852003 BGS852003 BQO852003 CAK852003 CKG852003 CUC852003 DDY852003 DNU852003 DXQ852003 EHM852003 ERI852003 FBE852003 FLA852003 FUW852003 GES852003 GOO852003 GYK852003 HIG852003 HSC852003 IBY852003 ILU852003 IVQ852003 JFM852003 JPI852003 JZE852003 KJA852003 KSW852003 LCS852003 LMO852003 LWK852003 MGG852003 MQC852003 MZY852003 NJU852003 NTQ852003 ODM852003 ONI852003 OXE852003 PHA852003 PQW852003 QAS852003 QKO852003 QUK852003 REG852003 ROC852003 RXY852003 SHU852003 SRQ852003 TBM852003 TLI852003 TVE852003 UFA852003 UOW852003 UYS852003 VIO852003 VSK852003 WCG852003 WMC852003 WVY852003 Q917539 JM917539 TI917539 ADE917539 ANA917539 AWW917539 BGS917539 BQO917539 CAK917539 CKG917539 CUC917539 DDY917539 DNU917539 DXQ917539 EHM917539 ERI917539 FBE917539 FLA917539 FUW917539 GES917539 GOO917539 GYK917539 HIG917539 HSC917539 IBY917539 ILU917539 IVQ917539 JFM917539 JPI917539 JZE917539 KJA917539 KSW917539 LCS917539 LMO917539 LWK917539 MGG917539 MQC917539 MZY917539 NJU917539 NTQ917539 ODM917539 ONI917539 OXE917539 PHA917539 PQW917539 QAS917539 QKO917539 QUK917539 REG917539 ROC917539 RXY917539 SHU917539 SRQ917539 TBM917539 TLI917539 TVE917539 UFA917539 UOW917539 UYS917539 VIO917539 VSK917539 WCG917539 WMC917539 WVY917539 Q983075 JM983075 TI983075 ADE983075 ANA983075 AWW983075 BGS983075 BQO983075 CAK983075 CKG983075 CUC983075 DDY983075 DNU983075 DXQ983075 EHM983075 ERI983075 FBE983075 FLA983075 FUW983075 GES983075 GOO983075 GYK983075 HIG983075 HSC983075 IBY983075 ILU983075 IVQ983075 JFM983075 JPI983075 JZE983075 KJA983075 KSW983075 LCS983075 LMO983075 LWK983075 MGG983075 MQC983075 MZY983075 NJU983075 NTQ983075 ODM983075 ONI983075 OXE983075 PHA983075 PQW983075 QAS983075 QKO983075 QUK983075 REG983075 ROC983075 RXY983075 SHU983075 SRQ983075 TBM983075 TLI983075 TVE983075 UFA983075 UOW983075 UYS983075 VIO983075 VSK983075 WCG983075 WMC983075 WVY983075 G27:H27 JC27:JD27 SY27:SZ27 ACU27:ACV27 AMQ27:AMR27 AWM27:AWN27 BGI27:BGJ27 BQE27:BQF27 CAA27:CAB27 CJW27:CJX27 CTS27:CTT27 DDO27:DDP27 DNK27:DNL27 DXG27:DXH27 EHC27:EHD27 EQY27:EQZ27 FAU27:FAV27 FKQ27:FKR27 FUM27:FUN27 GEI27:GEJ27 GOE27:GOF27 GYA27:GYB27 HHW27:HHX27 HRS27:HRT27 IBO27:IBP27 ILK27:ILL27 IVG27:IVH27 JFC27:JFD27 JOY27:JOZ27 JYU27:JYV27 KIQ27:KIR27 KSM27:KSN27 LCI27:LCJ27 LME27:LMF27 LWA27:LWB27 MFW27:MFX27 MPS27:MPT27 MZO27:MZP27 NJK27:NJL27 NTG27:NTH27 ODC27:ODD27 OMY27:OMZ27 OWU27:OWV27 PGQ27:PGR27 PQM27:PQN27 QAI27:QAJ27 QKE27:QKF27 QUA27:QUB27 RDW27:RDX27 RNS27:RNT27 RXO27:RXP27 SHK27:SHL27 SRG27:SRH27 TBC27:TBD27 TKY27:TKZ27 TUU27:TUV27 UEQ27:UER27 UOM27:UON27 UYI27:UYJ27 VIE27:VIF27 VSA27:VSB27 WBW27:WBX27 WLS27:WLT27 WVO27:WVP27 G65568:H65568 JC65568:JD65568 SY65568:SZ65568 ACU65568:ACV65568 AMQ65568:AMR65568 AWM65568:AWN65568 BGI65568:BGJ65568 BQE65568:BQF65568 CAA65568:CAB65568 CJW65568:CJX65568 CTS65568:CTT65568 DDO65568:DDP65568 DNK65568:DNL65568 DXG65568:DXH65568 EHC65568:EHD65568 EQY65568:EQZ65568 FAU65568:FAV65568 FKQ65568:FKR65568 FUM65568:FUN65568 GEI65568:GEJ65568 GOE65568:GOF65568 GYA65568:GYB65568 HHW65568:HHX65568 HRS65568:HRT65568 IBO65568:IBP65568 ILK65568:ILL65568 IVG65568:IVH65568 JFC65568:JFD65568 JOY65568:JOZ65568 JYU65568:JYV65568 KIQ65568:KIR65568 KSM65568:KSN65568 LCI65568:LCJ65568 LME65568:LMF65568 LWA65568:LWB65568 MFW65568:MFX65568 MPS65568:MPT65568 MZO65568:MZP65568 NJK65568:NJL65568 NTG65568:NTH65568 ODC65568:ODD65568 OMY65568:OMZ65568 OWU65568:OWV65568 PGQ65568:PGR65568 PQM65568:PQN65568 QAI65568:QAJ65568 QKE65568:QKF65568 QUA65568:QUB65568 RDW65568:RDX65568 RNS65568:RNT65568 RXO65568:RXP65568 SHK65568:SHL65568 SRG65568:SRH65568 TBC65568:TBD65568 TKY65568:TKZ65568 TUU65568:TUV65568 UEQ65568:UER65568 UOM65568:UON65568 UYI65568:UYJ65568 VIE65568:VIF65568 VSA65568:VSB65568 WBW65568:WBX65568 WLS65568:WLT65568 WVO65568:WVP65568 G131104:H131104 JC131104:JD131104 SY131104:SZ131104 ACU131104:ACV131104 AMQ131104:AMR131104 AWM131104:AWN131104 BGI131104:BGJ131104 BQE131104:BQF131104 CAA131104:CAB131104 CJW131104:CJX131104 CTS131104:CTT131104 DDO131104:DDP131104 DNK131104:DNL131104 DXG131104:DXH131104 EHC131104:EHD131104 EQY131104:EQZ131104 FAU131104:FAV131104 FKQ131104:FKR131104 FUM131104:FUN131104 GEI131104:GEJ131104 GOE131104:GOF131104 GYA131104:GYB131104 HHW131104:HHX131104 HRS131104:HRT131104 IBO131104:IBP131104 ILK131104:ILL131104 IVG131104:IVH131104 JFC131104:JFD131104 JOY131104:JOZ131104 JYU131104:JYV131104 KIQ131104:KIR131104 KSM131104:KSN131104 LCI131104:LCJ131104 LME131104:LMF131104 LWA131104:LWB131104 MFW131104:MFX131104 MPS131104:MPT131104 MZO131104:MZP131104 NJK131104:NJL131104 NTG131104:NTH131104 ODC131104:ODD131104 OMY131104:OMZ131104 OWU131104:OWV131104 PGQ131104:PGR131104 PQM131104:PQN131104 QAI131104:QAJ131104 QKE131104:QKF131104 QUA131104:QUB131104 RDW131104:RDX131104 RNS131104:RNT131104 RXO131104:RXP131104 SHK131104:SHL131104 SRG131104:SRH131104 TBC131104:TBD131104 TKY131104:TKZ131104 TUU131104:TUV131104 UEQ131104:UER131104 UOM131104:UON131104 UYI131104:UYJ131104 VIE131104:VIF131104 VSA131104:VSB131104 WBW131104:WBX131104 WLS131104:WLT131104 WVO131104:WVP131104 G196640:H196640 JC196640:JD196640 SY196640:SZ196640 ACU196640:ACV196640 AMQ196640:AMR196640 AWM196640:AWN196640 BGI196640:BGJ196640 BQE196640:BQF196640 CAA196640:CAB196640 CJW196640:CJX196640 CTS196640:CTT196640 DDO196640:DDP196640 DNK196640:DNL196640 DXG196640:DXH196640 EHC196640:EHD196640 EQY196640:EQZ196640 FAU196640:FAV196640 FKQ196640:FKR196640 FUM196640:FUN196640 GEI196640:GEJ196640 GOE196640:GOF196640 GYA196640:GYB196640 HHW196640:HHX196640 HRS196640:HRT196640 IBO196640:IBP196640 ILK196640:ILL196640 IVG196640:IVH196640 JFC196640:JFD196640 JOY196640:JOZ196640 JYU196640:JYV196640 KIQ196640:KIR196640 KSM196640:KSN196640 LCI196640:LCJ196640 LME196640:LMF196640 LWA196640:LWB196640 MFW196640:MFX196640 MPS196640:MPT196640 MZO196640:MZP196640 NJK196640:NJL196640 NTG196640:NTH196640 ODC196640:ODD196640 OMY196640:OMZ196640 OWU196640:OWV196640 PGQ196640:PGR196640 PQM196640:PQN196640 QAI196640:QAJ196640 QKE196640:QKF196640 QUA196640:QUB196640 RDW196640:RDX196640 RNS196640:RNT196640 RXO196640:RXP196640 SHK196640:SHL196640 SRG196640:SRH196640 TBC196640:TBD196640 TKY196640:TKZ196640 TUU196640:TUV196640 UEQ196640:UER196640 UOM196640:UON196640 UYI196640:UYJ196640 VIE196640:VIF196640 VSA196640:VSB196640 WBW196640:WBX196640 WLS196640:WLT196640 WVO196640:WVP196640 G262176:H262176 JC262176:JD262176 SY262176:SZ262176 ACU262176:ACV262176 AMQ262176:AMR262176 AWM262176:AWN262176 BGI262176:BGJ262176 BQE262176:BQF262176 CAA262176:CAB262176 CJW262176:CJX262176 CTS262176:CTT262176 DDO262176:DDP262176 DNK262176:DNL262176 DXG262176:DXH262176 EHC262176:EHD262176 EQY262176:EQZ262176 FAU262176:FAV262176 FKQ262176:FKR262176 FUM262176:FUN262176 GEI262176:GEJ262176 GOE262176:GOF262176 GYA262176:GYB262176 HHW262176:HHX262176 HRS262176:HRT262176 IBO262176:IBP262176 ILK262176:ILL262176 IVG262176:IVH262176 JFC262176:JFD262176 JOY262176:JOZ262176 JYU262176:JYV262176 KIQ262176:KIR262176 KSM262176:KSN262176 LCI262176:LCJ262176 LME262176:LMF262176 LWA262176:LWB262176 MFW262176:MFX262176 MPS262176:MPT262176 MZO262176:MZP262176 NJK262176:NJL262176 NTG262176:NTH262176 ODC262176:ODD262176 OMY262176:OMZ262176 OWU262176:OWV262176 PGQ262176:PGR262176 PQM262176:PQN262176 QAI262176:QAJ262176 QKE262176:QKF262176 QUA262176:QUB262176 RDW262176:RDX262176 RNS262176:RNT262176 RXO262176:RXP262176 SHK262176:SHL262176 SRG262176:SRH262176 TBC262176:TBD262176 TKY262176:TKZ262176 TUU262176:TUV262176 UEQ262176:UER262176 UOM262176:UON262176 UYI262176:UYJ262176 VIE262176:VIF262176 VSA262176:VSB262176 WBW262176:WBX262176 WLS262176:WLT262176 WVO262176:WVP262176 G327712:H327712 JC327712:JD327712 SY327712:SZ327712 ACU327712:ACV327712 AMQ327712:AMR327712 AWM327712:AWN327712 BGI327712:BGJ327712 BQE327712:BQF327712 CAA327712:CAB327712 CJW327712:CJX327712 CTS327712:CTT327712 DDO327712:DDP327712 DNK327712:DNL327712 DXG327712:DXH327712 EHC327712:EHD327712 EQY327712:EQZ327712 FAU327712:FAV327712 FKQ327712:FKR327712 FUM327712:FUN327712 GEI327712:GEJ327712 GOE327712:GOF327712 GYA327712:GYB327712 HHW327712:HHX327712 HRS327712:HRT327712 IBO327712:IBP327712 ILK327712:ILL327712 IVG327712:IVH327712 JFC327712:JFD327712 JOY327712:JOZ327712 JYU327712:JYV327712 KIQ327712:KIR327712 KSM327712:KSN327712 LCI327712:LCJ327712 LME327712:LMF327712 LWA327712:LWB327712 MFW327712:MFX327712 MPS327712:MPT327712 MZO327712:MZP327712 NJK327712:NJL327712 NTG327712:NTH327712 ODC327712:ODD327712 OMY327712:OMZ327712 OWU327712:OWV327712 PGQ327712:PGR327712 PQM327712:PQN327712 QAI327712:QAJ327712 QKE327712:QKF327712 QUA327712:QUB327712 RDW327712:RDX327712 RNS327712:RNT327712 RXO327712:RXP327712 SHK327712:SHL327712 SRG327712:SRH327712 TBC327712:TBD327712 TKY327712:TKZ327712 TUU327712:TUV327712 UEQ327712:UER327712 UOM327712:UON327712 UYI327712:UYJ327712 VIE327712:VIF327712 VSA327712:VSB327712 WBW327712:WBX327712 WLS327712:WLT327712 WVO327712:WVP327712 G393248:H393248 JC393248:JD393248 SY393248:SZ393248 ACU393248:ACV393248 AMQ393248:AMR393248 AWM393248:AWN393248 BGI393248:BGJ393248 BQE393248:BQF393248 CAA393248:CAB393248 CJW393248:CJX393248 CTS393248:CTT393248 DDO393248:DDP393248 DNK393248:DNL393248 DXG393248:DXH393248 EHC393248:EHD393248 EQY393248:EQZ393248 FAU393248:FAV393248 FKQ393248:FKR393248 FUM393248:FUN393248 GEI393248:GEJ393248 GOE393248:GOF393248 GYA393248:GYB393248 HHW393248:HHX393248 HRS393248:HRT393248 IBO393248:IBP393248 ILK393248:ILL393248 IVG393248:IVH393248 JFC393248:JFD393248 JOY393248:JOZ393248 JYU393248:JYV393248 KIQ393248:KIR393248 KSM393248:KSN393248 LCI393248:LCJ393248 LME393248:LMF393248 LWA393248:LWB393248 MFW393248:MFX393248 MPS393248:MPT393248 MZO393248:MZP393248 NJK393248:NJL393248 NTG393248:NTH393248 ODC393248:ODD393248 OMY393248:OMZ393248 OWU393248:OWV393248 PGQ393248:PGR393248 PQM393248:PQN393248 QAI393248:QAJ393248 QKE393248:QKF393248 QUA393248:QUB393248 RDW393248:RDX393248 RNS393248:RNT393248 RXO393248:RXP393248 SHK393248:SHL393248 SRG393248:SRH393248 TBC393248:TBD393248 TKY393248:TKZ393248 TUU393248:TUV393248 UEQ393248:UER393248 UOM393248:UON393248 UYI393248:UYJ393248 VIE393248:VIF393248 VSA393248:VSB393248 WBW393248:WBX393248 WLS393248:WLT393248 WVO393248:WVP393248 G458784:H458784 JC458784:JD458784 SY458784:SZ458784 ACU458784:ACV458784 AMQ458784:AMR458784 AWM458784:AWN458784 BGI458784:BGJ458784 BQE458784:BQF458784 CAA458784:CAB458784 CJW458784:CJX458784 CTS458784:CTT458784 DDO458784:DDP458784 DNK458784:DNL458784 DXG458784:DXH458784 EHC458784:EHD458784 EQY458784:EQZ458784 FAU458784:FAV458784 FKQ458784:FKR458784 FUM458784:FUN458784 GEI458784:GEJ458784 GOE458784:GOF458784 GYA458784:GYB458784 HHW458784:HHX458784 HRS458784:HRT458784 IBO458784:IBP458784 ILK458784:ILL458784 IVG458784:IVH458784 JFC458784:JFD458784 JOY458784:JOZ458784 JYU458784:JYV458784 KIQ458784:KIR458784 KSM458784:KSN458784 LCI458784:LCJ458784 LME458784:LMF458784 LWA458784:LWB458784 MFW458784:MFX458784 MPS458784:MPT458784 MZO458784:MZP458784 NJK458784:NJL458784 NTG458784:NTH458784 ODC458784:ODD458784 OMY458784:OMZ458784 OWU458784:OWV458784 PGQ458784:PGR458784 PQM458784:PQN458784 QAI458784:QAJ458784 QKE458784:QKF458784 QUA458784:QUB458784 RDW458784:RDX458784 RNS458784:RNT458784 RXO458784:RXP458784 SHK458784:SHL458784 SRG458784:SRH458784 TBC458784:TBD458784 TKY458784:TKZ458784 TUU458784:TUV458784 UEQ458784:UER458784 UOM458784:UON458784 UYI458784:UYJ458784 VIE458784:VIF458784 VSA458784:VSB458784 WBW458784:WBX458784 WLS458784:WLT458784 WVO458784:WVP458784 G524320:H524320 JC524320:JD524320 SY524320:SZ524320 ACU524320:ACV524320 AMQ524320:AMR524320 AWM524320:AWN524320 BGI524320:BGJ524320 BQE524320:BQF524320 CAA524320:CAB524320 CJW524320:CJX524320 CTS524320:CTT524320 DDO524320:DDP524320 DNK524320:DNL524320 DXG524320:DXH524320 EHC524320:EHD524320 EQY524320:EQZ524320 FAU524320:FAV524320 FKQ524320:FKR524320 FUM524320:FUN524320 GEI524320:GEJ524320 GOE524320:GOF524320 GYA524320:GYB524320 HHW524320:HHX524320 HRS524320:HRT524320 IBO524320:IBP524320 ILK524320:ILL524320 IVG524320:IVH524320 JFC524320:JFD524320 JOY524320:JOZ524320 JYU524320:JYV524320 KIQ524320:KIR524320 KSM524320:KSN524320 LCI524320:LCJ524320 LME524320:LMF524320 LWA524320:LWB524320 MFW524320:MFX524320 MPS524320:MPT524320 MZO524320:MZP524320 NJK524320:NJL524320 NTG524320:NTH524320 ODC524320:ODD524320 OMY524320:OMZ524320 OWU524320:OWV524320 PGQ524320:PGR524320 PQM524320:PQN524320 QAI524320:QAJ524320 QKE524320:QKF524320 QUA524320:QUB524320 RDW524320:RDX524320 RNS524320:RNT524320 RXO524320:RXP524320 SHK524320:SHL524320 SRG524320:SRH524320 TBC524320:TBD524320 TKY524320:TKZ524320 TUU524320:TUV524320 UEQ524320:UER524320 UOM524320:UON524320 UYI524320:UYJ524320 VIE524320:VIF524320 VSA524320:VSB524320 WBW524320:WBX524320 WLS524320:WLT524320 WVO524320:WVP524320 G589856:H589856 JC589856:JD589856 SY589856:SZ589856 ACU589856:ACV589856 AMQ589856:AMR589856 AWM589856:AWN589856 BGI589856:BGJ589856 BQE589856:BQF589856 CAA589856:CAB589856 CJW589856:CJX589856 CTS589856:CTT589856 DDO589856:DDP589856 DNK589856:DNL589856 DXG589856:DXH589856 EHC589856:EHD589856 EQY589856:EQZ589856 FAU589856:FAV589856 FKQ589856:FKR589856 FUM589856:FUN589856 GEI589856:GEJ589856 GOE589856:GOF589856 GYA589856:GYB589856 HHW589856:HHX589856 HRS589856:HRT589856 IBO589856:IBP589856 ILK589856:ILL589856 IVG589856:IVH589856 JFC589856:JFD589856 JOY589856:JOZ589856 JYU589856:JYV589856 KIQ589856:KIR589856 KSM589856:KSN589856 LCI589856:LCJ589856 LME589856:LMF589856 LWA589856:LWB589856 MFW589856:MFX589856 MPS589856:MPT589856 MZO589856:MZP589856 NJK589856:NJL589856 NTG589856:NTH589856 ODC589856:ODD589856 OMY589856:OMZ589856 OWU589856:OWV589856 PGQ589856:PGR589856 PQM589856:PQN589856 QAI589856:QAJ589856 QKE589856:QKF589856 QUA589856:QUB589856 RDW589856:RDX589856 RNS589856:RNT589856 RXO589856:RXP589856 SHK589856:SHL589856 SRG589856:SRH589856 TBC589856:TBD589856 TKY589856:TKZ589856 TUU589856:TUV589856 UEQ589856:UER589856 UOM589856:UON589856 UYI589856:UYJ589856 VIE589856:VIF589856 VSA589856:VSB589856 WBW589856:WBX589856 WLS589856:WLT589856 WVO589856:WVP589856 G655392:H655392 JC655392:JD655392 SY655392:SZ655392 ACU655392:ACV655392 AMQ655392:AMR655392 AWM655392:AWN655392 BGI655392:BGJ655392 BQE655392:BQF655392 CAA655392:CAB655392 CJW655392:CJX655392 CTS655392:CTT655392 DDO655392:DDP655392 DNK655392:DNL655392 DXG655392:DXH655392 EHC655392:EHD655392 EQY655392:EQZ655392 FAU655392:FAV655392 FKQ655392:FKR655392 FUM655392:FUN655392 GEI655392:GEJ655392 GOE655392:GOF655392 GYA655392:GYB655392 HHW655392:HHX655392 HRS655392:HRT655392 IBO655392:IBP655392 ILK655392:ILL655392 IVG655392:IVH655392 JFC655392:JFD655392 JOY655392:JOZ655392 JYU655392:JYV655392 KIQ655392:KIR655392 KSM655392:KSN655392 LCI655392:LCJ655392 LME655392:LMF655392 LWA655392:LWB655392 MFW655392:MFX655392 MPS655392:MPT655392 MZO655392:MZP655392 NJK655392:NJL655392 NTG655392:NTH655392 ODC655392:ODD655392 OMY655392:OMZ655392 OWU655392:OWV655392 PGQ655392:PGR655392 PQM655392:PQN655392 QAI655392:QAJ655392 QKE655392:QKF655392 QUA655392:QUB655392 RDW655392:RDX655392 RNS655392:RNT655392 RXO655392:RXP655392 SHK655392:SHL655392 SRG655392:SRH655392 TBC655392:TBD655392 TKY655392:TKZ655392 TUU655392:TUV655392 UEQ655392:UER655392 UOM655392:UON655392 UYI655392:UYJ655392 VIE655392:VIF655392 VSA655392:VSB655392 WBW655392:WBX655392 WLS655392:WLT655392 WVO655392:WVP655392 G720928:H720928 JC720928:JD720928 SY720928:SZ720928 ACU720928:ACV720928 AMQ720928:AMR720928 AWM720928:AWN720928 BGI720928:BGJ720928 BQE720928:BQF720928 CAA720928:CAB720928 CJW720928:CJX720928 CTS720928:CTT720928 DDO720928:DDP720928 DNK720928:DNL720928 DXG720928:DXH720928 EHC720928:EHD720928 EQY720928:EQZ720928 FAU720928:FAV720928 FKQ720928:FKR720928 FUM720928:FUN720928 GEI720928:GEJ720928 GOE720928:GOF720928 GYA720928:GYB720928 HHW720928:HHX720928 HRS720928:HRT720928 IBO720928:IBP720928 ILK720928:ILL720928 IVG720928:IVH720928 JFC720928:JFD720928 JOY720928:JOZ720928 JYU720928:JYV720928 KIQ720928:KIR720928 KSM720928:KSN720928 LCI720928:LCJ720928 LME720928:LMF720928 LWA720928:LWB720928 MFW720928:MFX720928 MPS720928:MPT720928 MZO720928:MZP720928 NJK720928:NJL720928 NTG720928:NTH720928 ODC720928:ODD720928 OMY720928:OMZ720928 OWU720928:OWV720928 PGQ720928:PGR720928 PQM720928:PQN720928 QAI720928:QAJ720928 QKE720928:QKF720928 QUA720928:QUB720928 RDW720928:RDX720928 RNS720928:RNT720928 RXO720928:RXP720928 SHK720928:SHL720928 SRG720928:SRH720928 TBC720928:TBD720928 TKY720928:TKZ720928 TUU720928:TUV720928 UEQ720928:UER720928 UOM720928:UON720928 UYI720928:UYJ720928 VIE720928:VIF720928 VSA720928:VSB720928 WBW720928:WBX720928 WLS720928:WLT720928 WVO720928:WVP720928 G786464:H786464 JC786464:JD786464 SY786464:SZ786464 ACU786464:ACV786464 AMQ786464:AMR786464 AWM786464:AWN786464 BGI786464:BGJ786464 BQE786464:BQF786464 CAA786464:CAB786464 CJW786464:CJX786464 CTS786464:CTT786464 DDO786464:DDP786464 DNK786464:DNL786464 DXG786464:DXH786464 EHC786464:EHD786464 EQY786464:EQZ786464 FAU786464:FAV786464 FKQ786464:FKR786464 FUM786464:FUN786464 GEI786464:GEJ786464 GOE786464:GOF786464 GYA786464:GYB786464 HHW786464:HHX786464 HRS786464:HRT786464 IBO786464:IBP786464 ILK786464:ILL786464 IVG786464:IVH786464 JFC786464:JFD786464 JOY786464:JOZ786464 JYU786464:JYV786464 KIQ786464:KIR786464 KSM786464:KSN786464 LCI786464:LCJ786464 LME786464:LMF786464 LWA786464:LWB786464 MFW786464:MFX786464 MPS786464:MPT786464 MZO786464:MZP786464 NJK786464:NJL786464 NTG786464:NTH786464 ODC786464:ODD786464 OMY786464:OMZ786464 OWU786464:OWV786464 PGQ786464:PGR786464 PQM786464:PQN786464 QAI786464:QAJ786464 QKE786464:QKF786464 QUA786464:QUB786464 RDW786464:RDX786464 RNS786464:RNT786464 RXO786464:RXP786464 SHK786464:SHL786464 SRG786464:SRH786464 TBC786464:TBD786464 TKY786464:TKZ786464 TUU786464:TUV786464 UEQ786464:UER786464 UOM786464:UON786464 UYI786464:UYJ786464 VIE786464:VIF786464 VSA786464:VSB786464 WBW786464:WBX786464 WLS786464:WLT786464 WVO786464:WVP786464 G852000:H852000 JC852000:JD852000 SY852000:SZ852000 ACU852000:ACV852000 AMQ852000:AMR852000 AWM852000:AWN852000 BGI852000:BGJ852000 BQE852000:BQF852000 CAA852000:CAB852000 CJW852000:CJX852000 CTS852000:CTT852000 DDO852000:DDP852000 DNK852000:DNL852000 DXG852000:DXH852000 EHC852000:EHD852000 EQY852000:EQZ852000 FAU852000:FAV852000 FKQ852000:FKR852000 FUM852000:FUN852000 GEI852000:GEJ852000 GOE852000:GOF852000 GYA852000:GYB852000 HHW852000:HHX852000 HRS852000:HRT852000 IBO852000:IBP852000 ILK852000:ILL852000 IVG852000:IVH852000 JFC852000:JFD852000 JOY852000:JOZ852000 JYU852000:JYV852000 KIQ852000:KIR852000 KSM852000:KSN852000 LCI852000:LCJ852000 LME852000:LMF852000 LWA852000:LWB852000 MFW852000:MFX852000 MPS852000:MPT852000 MZO852000:MZP852000 NJK852000:NJL852000 NTG852000:NTH852000 ODC852000:ODD852000 OMY852000:OMZ852000 OWU852000:OWV852000 PGQ852000:PGR852000 PQM852000:PQN852000 QAI852000:QAJ852000 QKE852000:QKF852000 QUA852000:QUB852000 RDW852000:RDX852000 RNS852000:RNT852000 RXO852000:RXP852000 SHK852000:SHL852000 SRG852000:SRH852000 TBC852000:TBD852000 TKY852000:TKZ852000 TUU852000:TUV852000 UEQ852000:UER852000 UOM852000:UON852000 UYI852000:UYJ852000 VIE852000:VIF852000 VSA852000:VSB852000 WBW852000:WBX852000 WLS852000:WLT852000 WVO852000:WVP852000 G917536:H917536 JC917536:JD917536 SY917536:SZ917536 ACU917536:ACV917536 AMQ917536:AMR917536 AWM917536:AWN917536 BGI917536:BGJ917536 BQE917536:BQF917536 CAA917536:CAB917536 CJW917536:CJX917536 CTS917536:CTT917536 DDO917536:DDP917536 DNK917536:DNL917536 DXG917536:DXH917536 EHC917536:EHD917536 EQY917536:EQZ917536 FAU917536:FAV917536 FKQ917536:FKR917536 FUM917536:FUN917536 GEI917536:GEJ917536 GOE917536:GOF917536 GYA917536:GYB917536 HHW917536:HHX917536 HRS917536:HRT917536 IBO917536:IBP917536 ILK917536:ILL917536 IVG917536:IVH917536 JFC917536:JFD917536 JOY917536:JOZ917536 JYU917536:JYV917536 KIQ917536:KIR917536 KSM917536:KSN917536 LCI917536:LCJ917536 LME917536:LMF917536 LWA917536:LWB917536 MFW917536:MFX917536 MPS917536:MPT917536 MZO917536:MZP917536 NJK917536:NJL917536 NTG917536:NTH917536 ODC917536:ODD917536 OMY917536:OMZ917536 OWU917536:OWV917536 PGQ917536:PGR917536 PQM917536:PQN917536 QAI917536:QAJ917536 QKE917536:QKF917536 QUA917536:QUB917536 RDW917536:RDX917536 RNS917536:RNT917536 RXO917536:RXP917536 SHK917536:SHL917536 SRG917536:SRH917536 TBC917536:TBD917536 TKY917536:TKZ917536 TUU917536:TUV917536 UEQ917536:UER917536 UOM917536:UON917536 UYI917536:UYJ917536 VIE917536:VIF917536 VSA917536:VSB917536 WBW917536:WBX917536 WLS917536:WLT917536 WVO917536:WVP917536 G983072:H983072 JC983072:JD983072 SY983072:SZ983072 ACU983072:ACV983072 AMQ983072:AMR983072 AWM983072:AWN983072 BGI983072:BGJ983072 BQE983072:BQF983072 CAA983072:CAB983072 CJW983072:CJX983072 CTS983072:CTT983072 DDO983072:DDP983072 DNK983072:DNL983072 DXG983072:DXH983072 EHC983072:EHD983072 EQY983072:EQZ983072 FAU983072:FAV983072 FKQ983072:FKR983072 FUM983072:FUN983072 GEI983072:GEJ983072 GOE983072:GOF983072 GYA983072:GYB983072 HHW983072:HHX983072 HRS983072:HRT983072 IBO983072:IBP983072 ILK983072:ILL983072 IVG983072:IVH983072 JFC983072:JFD983072 JOY983072:JOZ983072 JYU983072:JYV983072 KIQ983072:KIR983072 KSM983072:KSN983072 LCI983072:LCJ983072 LME983072:LMF983072 LWA983072:LWB983072 MFW983072:MFX983072 MPS983072:MPT983072 MZO983072:MZP983072 NJK983072:NJL983072 NTG983072:NTH983072 ODC983072:ODD983072 OMY983072:OMZ983072 OWU983072:OWV983072 PGQ983072:PGR983072 PQM983072:PQN983072 QAI983072:QAJ983072 QKE983072:QKF983072 QUA983072:QUB983072 RDW983072:RDX983072 RNS983072:RNT983072 RXO983072:RXP983072 SHK983072:SHL983072 SRG983072:SRH983072 TBC983072:TBD983072 TKY983072:TKZ983072 TUU983072:TUV983072 UEQ983072:UER983072 UOM983072:UON983072 UYI983072:UYJ983072 VIE983072:VIF983072 VSA983072:VSB983072 WBW983072:WBX983072 WLS983072:WLT983072 WVO983072:WVP983072" xr:uid="{CFE07655-35EE-4A4D-B2F0-F110309139DE}"/>
    <dataValidation type="list" allowBlank="1" showInputMessage="1" showErrorMessage="1" prompt="Select year" sqref="E27:F27 WVV983075 WLZ983075 WCD983075 VSH983075 VIL983075 UYP983075 UOT983075 UEX983075 TVB983075 TLF983075 TBJ983075 SRN983075 SHR983075 RXV983075 RNZ983075 RED983075 QUH983075 QKL983075 QAP983075 PQT983075 PGX983075 OXB983075 ONF983075 ODJ983075 NTN983075 NJR983075 MZV983075 MPZ983075 MGD983075 LWH983075 LML983075 LCP983075 KST983075 KIX983075 JZB983075 JPF983075 JFJ983075 IVN983075 ILR983075 IBV983075 HRZ983075 HID983075 GYH983075 GOL983075 GEP983075 FUT983075 FKX983075 FBB983075 ERF983075 EHJ983075 DXN983075 DNR983075 DDV983075 CTZ983075 CKD983075 CAH983075 BQL983075 BGP983075 AWT983075 AMX983075 ADB983075 TF983075 JJ983075 N983075 WVV917539 WLZ917539 WCD917539 VSH917539 VIL917539 UYP917539 UOT917539 UEX917539 TVB917539 TLF917539 TBJ917539 SRN917539 SHR917539 RXV917539 RNZ917539 RED917539 QUH917539 QKL917539 QAP917539 PQT917539 PGX917539 OXB917539 ONF917539 ODJ917539 NTN917539 NJR917539 MZV917539 MPZ917539 MGD917539 LWH917539 LML917539 LCP917539 KST917539 KIX917539 JZB917539 JPF917539 JFJ917539 IVN917539 ILR917539 IBV917539 HRZ917539 HID917539 GYH917539 GOL917539 GEP917539 FUT917539 FKX917539 FBB917539 ERF917539 EHJ917539 DXN917539 DNR917539 DDV917539 CTZ917539 CKD917539 CAH917539 BQL917539 BGP917539 AWT917539 AMX917539 ADB917539 TF917539 JJ917539 N917539 WVV852003 WLZ852003 WCD852003 VSH852003 VIL852003 UYP852003 UOT852003 UEX852003 TVB852003 TLF852003 TBJ852003 SRN852003 SHR852003 RXV852003 RNZ852003 RED852003 QUH852003 QKL852003 QAP852003 PQT852003 PGX852003 OXB852003 ONF852003 ODJ852003 NTN852003 NJR852003 MZV852003 MPZ852003 MGD852003 LWH852003 LML852003 LCP852003 KST852003 KIX852003 JZB852003 JPF852003 JFJ852003 IVN852003 ILR852003 IBV852003 HRZ852003 HID852003 GYH852003 GOL852003 GEP852003 FUT852003 FKX852003 FBB852003 ERF852003 EHJ852003 DXN852003 DNR852003 DDV852003 CTZ852003 CKD852003 CAH852003 BQL852003 BGP852003 AWT852003 AMX852003 ADB852003 TF852003 JJ852003 N852003 WVV786467 WLZ786467 WCD786467 VSH786467 VIL786467 UYP786467 UOT786467 UEX786467 TVB786467 TLF786467 TBJ786467 SRN786467 SHR786467 RXV786467 RNZ786467 RED786467 QUH786467 QKL786467 QAP786467 PQT786467 PGX786467 OXB786467 ONF786467 ODJ786467 NTN786467 NJR786467 MZV786467 MPZ786467 MGD786467 LWH786467 LML786467 LCP786467 KST786467 KIX786467 JZB786467 JPF786467 JFJ786467 IVN786467 ILR786467 IBV786467 HRZ786467 HID786467 GYH786467 GOL786467 GEP786467 FUT786467 FKX786467 FBB786467 ERF786467 EHJ786467 DXN786467 DNR786467 DDV786467 CTZ786467 CKD786467 CAH786467 BQL786467 BGP786467 AWT786467 AMX786467 ADB786467 TF786467 JJ786467 N786467 WVV720931 WLZ720931 WCD720931 VSH720931 VIL720931 UYP720931 UOT720931 UEX720931 TVB720931 TLF720931 TBJ720931 SRN720931 SHR720931 RXV720931 RNZ720931 RED720931 QUH720931 QKL720931 QAP720931 PQT720931 PGX720931 OXB720931 ONF720931 ODJ720931 NTN720931 NJR720931 MZV720931 MPZ720931 MGD720931 LWH720931 LML720931 LCP720931 KST720931 KIX720931 JZB720931 JPF720931 JFJ720931 IVN720931 ILR720931 IBV720931 HRZ720931 HID720931 GYH720931 GOL720931 GEP720931 FUT720931 FKX720931 FBB720931 ERF720931 EHJ720931 DXN720931 DNR720931 DDV720931 CTZ720931 CKD720931 CAH720931 BQL720931 BGP720931 AWT720931 AMX720931 ADB720931 TF720931 JJ720931 N720931 WVV655395 WLZ655395 WCD655395 VSH655395 VIL655395 UYP655395 UOT655395 UEX655395 TVB655395 TLF655395 TBJ655395 SRN655395 SHR655395 RXV655395 RNZ655395 RED655395 QUH655395 QKL655395 QAP655395 PQT655395 PGX655395 OXB655395 ONF655395 ODJ655395 NTN655395 NJR655395 MZV655395 MPZ655395 MGD655395 LWH655395 LML655395 LCP655395 KST655395 KIX655395 JZB655395 JPF655395 JFJ655395 IVN655395 ILR655395 IBV655395 HRZ655395 HID655395 GYH655395 GOL655395 GEP655395 FUT655395 FKX655395 FBB655395 ERF655395 EHJ655395 DXN655395 DNR655395 DDV655395 CTZ655395 CKD655395 CAH655395 BQL655395 BGP655395 AWT655395 AMX655395 ADB655395 TF655395 JJ655395 N655395 WVV589859 WLZ589859 WCD589859 VSH589859 VIL589859 UYP589859 UOT589859 UEX589859 TVB589859 TLF589859 TBJ589859 SRN589859 SHR589859 RXV589859 RNZ589859 RED589859 QUH589859 QKL589859 QAP589859 PQT589859 PGX589859 OXB589859 ONF589859 ODJ589859 NTN589859 NJR589859 MZV589859 MPZ589859 MGD589859 LWH589859 LML589859 LCP589859 KST589859 KIX589859 JZB589859 JPF589859 JFJ589859 IVN589859 ILR589859 IBV589859 HRZ589859 HID589859 GYH589859 GOL589859 GEP589859 FUT589859 FKX589859 FBB589859 ERF589859 EHJ589859 DXN589859 DNR589859 DDV589859 CTZ589859 CKD589859 CAH589859 BQL589859 BGP589859 AWT589859 AMX589859 ADB589859 TF589859 JJ589859 N589859 WVV524323 WLZ524323 WCD524323 VSH524323 VIL524323 UYP524323 UOT524323 UEX524323 TVB524323 TLF524323 TBJ524323 SRN524323 SHR524323 RXV524323 RNZ524323 RED524323 QUH524323 QKL524323 QAP524323 PQT524323 PGX524323 OXB524323 ONF524323 ODJ524323 NTN524323 NJR524323 MZV524323 MPZ524323 MGD524323 LWH524323 LML524323 LCP524323 KST524323 KIX524323 JZB524323 JPF524323 JFJ524323 IVN524323 ILR524323 IBV524323 HRZ524323 HID524323 GYH524323 GOL524323 GEP524323 FUT524323 FKX524323 FBB524323 ERF524323 EHJ524323 DXN524323 DNR524323 DDV524323 CTZ524323 CKD524323 CAH524323 BQL524323 BGP524323 AWT524323 AMX524323 ADB524323 TF524323 JJ524323 N524323 WVV458787 WLZ458787 WCD458787 VSH458787 VIL458787 UYP458787 UOT458787 UEX458787 TVB458787 TLF458787 TBJ458787 SRN458787 SHR458787 RXV458787 RNZ458787 RED458787 QUH458787 QKL458787 QAP458787 PQT458787 PGX458787 OXB458787 ONF458787 ODJ458787 NTN458787 NJR458787 MZV458787 MPZ458787 MGD458787 LWH458787 LML458787 LCP458787 KST458787 KIX458787 JZB458787 JPF458787 JFJ458787 IVN458787 ILR458787 IBV458787 HRZ458787 HID458787 GYH458787 GOL458787 GEP458787 FUT458787 FKX458787 FBB458787 ERF458787 EHJ458787 DXN458787 DNR458787 DDV458787 CTZ458787 CKD458787 CAH458787 BQL458787 BGP458787 AWT458787 AMX458787 ADB458787 TF458787 JJ458787 N458787 WVV393251 WLZ393251 WCD393251 VSH393251 VIL393251 UYP393251 UOT393251 UEX393251 TVB393251 TLF393251 TBJ393251 SRN393251 SHR393251 RXV393251 RNZ393251 RED393251 QUH393251 QKL393251 QAP393251 PQT393251 PGX393251 OXB393251 ONF393251 ODJ393251 NTN393251 NJR393251 MZV393251 MPZ393251 MGD393251 LWH393251 LML393251 LCP393251 KST393251 KIX393251 JZB393251 JPF393251 JFJ393251 IVN393251 ILR393251 IBV393251 HRZ393251 HID393251 GYH393251 GOL393251 GEP393251 FUT393251 FKX393251 FBB393251 ERF393251 EHJ393251 DXN393251 DNR393251 DDV393251 CTZ393251 CKD393251 CAH393251 BQL393251 BGP393251 AWT393251 AMX393251 ADB393251 TF393251 JJ393251 N393251 WVV327715 WLZ327715 WCD327715 VSH327715 VIL327715 UYP327715 UOT327715 UEX327715 TVB327715 TLF327715 TBJ327715 SRN327715 SHR327715 RXV327715 RNZ327715 RED327715 QUH327715 QKL327715 QAP327715 PQT327715 PGX327715 OXB327715 ONF327715 ODJ327715 NTN327715 NJR327715 MZV327715 MPZ327715 MGD327715 LWH327715 LML327715 LCP327715 KST327715 KIX327715 JZB327715 JPF327715 JFJ327715 IVN327715 ILR327715 IBV327715 HRZ327715 HID327715 GYH327715 GOL327715 GEP327715 FUT327715 FKX327715 FBB327715 ERF327715 EHJ327715 DXN327715 DNR327715 DDV327715 CTZ327715 CKD327715 CAH327715 BQL327715 BGP327715 AWT327715 AMX327715 ADB327715 TF327715 JJ327715 N327715 WVV262179 WLZ262179 WCD262179 VSH262179 VIL262179 UYP262179 UOT262179 UEX262179 TVB262179 TLF262179 TBJ262179 SRN262179 SHR262179 RXV262179 RNZ262179 RED262179 QUH262179 QKL262179 QAP262179 PQT262179 PGX262179 OXB262179 ONF262179 ODJ262179 NTN262179 NJR262179 MZV262179 MPZ262179 MGD262179 LWH262179 LML262179 LCP262179 KST262179 KIX262179 JZB262179 JPF262179 JFJ262179 IVN262179 ILR262179 IBV262179 HRZ262179 HID262179 GYH262179 GOL262179 GEP262179 FUT262179 FKX262179 FBB262179 ERF262179 EHJ262179 DXN262179 DNR262179 DDV262179 CTZ262179 CKD262179 CAH262179 BQL262179 BGP262179 AWT262179 AMX262179 ADB262179 TF262179 JJ262179 N262179 WVV196643 WLZ196643 WCD196643 VSH196643 VIL196643 UYP196643 UOT196643 UEX196643 TVB196643 TLF196643 TBJ196643 SRN196643 SHR196643 RXV196643 RNZ196643 RED196643 QUH196643 QKL196643 QAP196643 PQT196643 PGX196643 OXB196643 ONF196643 ODJ196643 NTN196643 NJR196643 MZV196643 MPZ196643 MGD196643 LWH196643 LML196643 LCP196643 KST196643 KIX196643 JZB196643 JPF196643 JFJ196643 IVN196643 ILR196643 IBV196643 HRZ196643 HID196643 GYH196643 GOL196643 GEP196643 FUT196643 FKX196643 FBB196643 ERF196643 EHJ196643 DXN196643 DNR196643 DDV196643 CTZ196643 CKD196643 CAH196643 BQL196643 BGP196643 AWT196643 AMX196643 ADB196643 TF196643 JJ196643 N196643 WVV131107 WLZ131107 WCD131107 VSH131107 VIL131107 UYP131107 UOT131107 UEX131107 TVB131107 TLF131107 TBJ131107 SRN131107 SHR131107 RXV131107 RNZ131107 RED131107 QUH131107 QKL131107 QAP131107 PQT131107 PGX131107 OXB131107 ONF131107 ODJ131107 NTN131107 NJR131107 MZV131107 MPZ131107 MGD131107 LWH131107 LML131107 LCP131107 KST131107 KIX131107 JZB131107 JPF131107 JFJ131107 IVN131107 ILR131107 IBV131107 HRZ131107 HID131107 GYH131107 GOL131107 GEP131107 FUT131107 FKX131107 FBB131107 ERF131107 EHJ131107 DXN131107 DNR131107 DDV131107 CTZ131107 CKD131107 CAH131107 BQL131107 BGP131107 AWT131107 AMX131107 ADB131107 TF131107 JJ131107 N131107 WVV65571 WLZ65571 WCD65571 VSH65571 VIL65571 UYP65571 UOT65571 UEX65571 TVB65571 TLF65571 TBJ65571 SRN65571 SHR65571 RXV65571 RNZ65571 RED65571 QUH65571 QKL65571 QAP65571 PQT65571 PGX65571 OXB65571 ONF65571 ODJ65571 NTN65571 NJR65571 MZV65571 MPZ65571 MGD65571 LWH65571 LML65571 LCP65571 KST65571 KIX65571 JZB65571 JPF65571 JFJ65571 IVN65571 ILR65571 IBV65571 HRZ65571 HID65571 GYH65571 GOL65571 GEP65571 FUT65571 FKX65571 FBB65571 ERF65571 EHJ65571 DXN65571 DNR65571 DDV65571 CTZ65571 CKD65571 CAH65571 BQL65571 BGP65571 AWT65571 AMX65571 ADB65571 TF65571 JJ65571 N65571 WVV30 WLZ30 WCD30 VSH30 VIL30 UYP30 UOT30 UEX30 TVB30 TLF30 TBJ30 SRN30 SHR30 RXV30 RNZ30 RED30 QUH30 QKL30 QAP30 PQT30 PGX30 OXB30 ONF30 ODJ30 NTN30 NJR30 MZV30 MPZ30 MGD30 LWH30 LML30 LCP30 KST30 KIX30 JZB30 JPF30 JFJ30 IVN30 ILR30 IBV30 HRZ30 HID30 GYH30 GOL30 GEP30 FUT30 FKX30 FBB30 ERF30 EHJ30 DXN30 DNR30 DDV30 CTZ30 CKD30 CAH30 BQL30 BGP30 AWT30 AMX30 ADB30 TF30 JJ30 N30 WVM983072:WVN983072 WLQ983072:WLR983072 WBU983072:WBV983072 VRY983072:VRZ983072 VIC983072:VID983072 UYG983072:UYH983072 UOK983072:UOL983072 UEO983072:UEP983072 TUS983072:TUT983072 TKW983072:TKX983072 TBA983072:TBB983072 SRE983072:SRF983072 SHI983072:SHJ983072 RXM983072:RXN983072 RNQ983072:RNR983072 RDU983072:RDV983072 QTY983072:QTZ983072 QKC983072:QKD983072 QAG983072:QAH983072 PQK983072:PQL983072 PGO983072:PGP983072 OWS983072:OWT983072 OMW983072:OMX983072 ODA983072:ODB983072 NTE983072:NTF983072 NJI983072:NJJ983072 MZM983072:MZN983072 MPQ983072:MPR983072 MFU983072:MFV983072 LVY983072:LVZ983072 LMC983072:LMD983072 LCG983072:LCH983072 KSK983072:KSL983072 KIO983072:KIP983072 JYS983072:JYT983072 JOW983072:JOX983072 JFA983072:JFB983072 IVE983072:IVF983072 ILI983072:ILJ983072 IBM983072:IBN983072 HRQ983072:HRR983072 HHU983072:HHV983072 GXY983072:GXZ983072 GOC983072:GOD983072 GEG983072:GEH983072 FUK983072:FUL983072 FKO983072:FKP983072 FAS983072:FAT983072 EQW983072:EQX983072 EHA983072:EHB983072 DXE983072:DXF983072 DNI983072:DNJ983072 DDM983072:DDN983072 CTQ983072:CTR983072 CJU983072:CJV983072 BZY983072:BZZ983072 BQC983072:BQD983072 BGG983072:BGH983072 AWK983072:AWL983072 AMO983072:AMP983072 ACS983072:ACT983072 SW983072:SX983072 JA983072:JB983072 E983072:F983072 WVM917536:WVN917536 WLQ917536:WLR917536 WBU917536:WBV917536 VRY917536:VRZ917536 VIC917536:VID917536 UYG917536:UYH917536 UOK917536:UOL917536 UEO917536:UEP917536 TUS917536:TUT917536 TKW917536:TKX917536 TBA917536:TBB917536 SRE917536:SRF917536 SHI917536:SHJ917536 RXM917536:RXN917536 RNQ917536:RNR917536 RDU917536:RDV917536 QTY917536:QTZ917536 QKC917536:QKD917536 QAG917536:QAH917536 PQK917536:PQL917536 PGO917536:PGP917536 OWS917536:OWT917536 OMW917536:OMX917536 ODA917536:ODB917536 NTE917536:NTF917536 NJI917536:NJJ917536 MZM917536:MZN917536 MPQ917536:MPR917536 MFU917536:MFV917536 LVY917536:LVZ917536 LMC917536:LMD917536 LCG917536:LCH917536 KSK917536:KSL917536 KIO917536:KIP917536 JYS917536:JYT917536 JOW917536:JOX917536 JFA917536:JFB917536 IVE917536:IVF917536 ILI917536:ILJ917536 IBM917536:IBN917536 HRQ917536:HRR917536 HHU917536:HHV917536 GXY917536:GXZ917536 GOC917536:GOD917536 GEG917536:GEH917536 FUK917536:FUL917536 FKO917536:FKP917536 FAS917536:FAT917536 EQW917536:EQX917536 EHA917536:EHB917536 DXE917536:DXF917536 DNI917536:DNJ917536 DDM917536:DDN917536 CTQ917536:CTR917536 CJU917536:CJV917536 BZY917536:BZZ917536 BQC917536:BQD917536 BGG917536:BGH917536 AWK917536:AWL917536 AMO917536:AMP917536 ACS917536:ACT917536 SW917536:SX917536 JA917536:JB917536 E917536:F917536 WVM852000:WVN852000 WLQ852000:WLR852000 WBU852000:WBV852000 VRY852000:VRZ852000 VIC852000:VID852000 UYG852000:UYH852000 UOK852000:UOL852000 UEO852000:UEP852000 TUS852000:TUT852000 TKW852000:TKX852000 TBA852000:TBB852000 SRE852000:SRF852000 SHI852000:SHJ852000 RXM852000:RXN852000 RNQ852000:RNR852000 RDU852000:RDV852000 QTY852000:QTZ852000 QKC852000:QKD852000 QAG852000:QAH852000 PQK852000:PQL852000 PGO852000:PGP852000 OWS852000:OWT852000 OMW852000:OMX852000 ODA852000:ODB852000 NTE852000:NTF852000 NJI852000:NJJ852000 MZM852000:MZN852000 MPQ852000:MPR852000 MFU852000:MFV852000 LVY852000:LVZ852000 LMC852000:LMD852000 LCG852000:LCH852000 KSK852000:KSL852000 KIO852000:KIP852000 JYS852000:JYT852000 JOW852000:JOX852000 JFA852000:JFB852000 IVE852000:IVF852000 ILI852000:ILJ852000 IBM852000:IBN852000 HRQ852000:HRR852000 HHU852000:HHV852000 GXY852000:GXZ852000 GOC852000:GOD852000 GEG852000:GEH852000 FUK852000:FUL852000 FKO852000:FKP852000 FAS852000:FAT852000 EQW852000:EQX852000 EHA852000:EHB852000 DXE852000:DXF852000 DNI852000:DNJ852000 DDM852000:DDN852000 CTQ852000:CTR852000 CJU852000:CJV852000 BZY852000:BZZ852000 BQC852000:BQD852000 BGG852000:BGH852000 AWK852000:AWL852000 AMO852000:AMP852000 ACS852000:ACT852000 SW852000:SX852000 JA852000:JB852000 E852000:F852000 WVM786464:WVN786464 WLQ786464:WLR786464 WBU786464:WBV786464 VRY786464:VRZ786464 VIC786464:VID786464 UYG786464:UYH786464 UOK786464:UOL786464 UEO786464:UEP786464 TUS786464:TUT786464 TKW786464:TKX786464 TBA786464:TBB786464 SRE786464:SRF786464 SHI786464:SHJ786464 RXM786464:RXN786464 RNQ786464:RNR786464 RDU786464:RDV786464 QTY786464:QTZ786464 QKC786464:QKD786464 QAG786464:QAH786464 PQK786464:PQL786464 PGO786464:PGP786464 OWS786464:OWT786464 OMW786464:OMX786464 ODA786464:ODB786464 NTE786464:NTF786464 NJI786464:NJJ786464 MZM786464:MZN786464 MPQ786464:MPR786464 MFU786464:MFV786464 LVY786464:LVZ786464 LMC786464:LMD786464 LCG786464:LCH786464 KSK786464:KSL786464 KIO786464:KIP786464 JYS786464:JYT786464 JOW786464:JOX786464 JFA786464:JFB786464 IVE786464:IVF786464 ILI786464:ILJ786464 IBM786464:IBN786464 HRQ786464:HRR786464 HHU786464:HHV786464 GXY786464:GXZ786464 GOC786464:GOD786464 GEG786464:GEH786464 FUK786464:FUL786464 FKO786464:FKP786464 FAS786464:FAT786464 EQW786464:EQX786464 EHA786464:EHB786464 DXE786464:DXF786464 DNI786464:DNJ786464 DDM786464:DDN786464 CTQ786464:CTR786464 CJU786464:CJV786464 BZY786464:BZZ786464 BQC786464:BQD786464 BGG786464:BGH786464 AWK786464:AWL786464 AMO786464:AMP786464 ACS786464:ACT786464 SW786464:SX786464 JA786464:JB786464 E786464:F786464 WVM720928:WVN720928 WLQ720928:WLR720928 WBU720928:WBV720928 VRY720928:VRZ720928 VIC720928:VID720928 UYG720928:UYH720928 UOK720928:UOL720928 UEO720928:UEP720928 TUS720928:TUT720928 TKW720928:TKX720928 TBA720928:TBB720928 SRE720928:SRF720928 SHI720928:SHJ720928 RXM720928:RXN720928 RNQ720928:RNR720928 RDU720928:RDV720928 QTY720928:QTZ720928 QKC720928:QKD720928 QAG720928:QAH720928 PQK720928:PQL720928 PGO720928:PGP720928 OWS720928:OWT720928 OMW720928:OMX720928 ODA720928:ODB720928 NTE720928:NTF720928 NJI720928:NJJ720928 MZM720928:MZN720928 MPQ720928:MPR720928 MFU720928:MFV720928 LVY720928:LVZ720928 LMC720928:LMD720928 LCG720928:LCH720928 KSK720928:KSL720928 KIO720928:KIP720928 JYS720928:JYT720928 JOW720928:JOX720928 JFA720928:JFB720928 IVE720928:IVF720928 ILI720928:ILJ720928 IBM720928:IBN720928 HRQ720928:HRR720928 HHU720928:HHV720928 GXY720928:GXZ720928 GOC720928:GOD720928 GEG720928:GEH720928 FUK720928:FUL720928 FKO720928:FKP720928 FAS720928:FAT720928 EQW720928:EQX720928 EHA720928:EHB720928 DXE720928:DXF720928 DNI720928:DNJ720928 DDM720928:DDN720928 CTQ720928:CTR720928 CJU720928:CJV720928 BZY720928:BZZ720928 BQC720928:BQD720928 BGG720928:BGH720928 AWK720928:AWL720928 AMO720928:AMP720928 ACS720928:ACT720928 SW720928:SX720928 JA720928:JB720928 E720928:F720928 WVM655392:WVN655392 WLQ655392:WLR655392 WBU655392:WBV655392 VRY655392:VRZ655392 VIC655392:VID655392 UYG655392:UYH655392 UOK655392:UOL655392 UEO655392:UEP655392 TUS655392:TUT655392 TKW655392:TKX655392 TBA655392:TBB655392 SRE655392:SRF655392 SHI655392:SHJ655392 RXM655392:RXN655392 RNQ655392:RNR655392 RDU655392:RDV655392 QTY655392:QTZ655392 QKC655392:QKD655392 QAG655392:QAH655392 PQK655392:PQL655392 PGO655392:PGP655392 OWS655392:OWT655392 OMW655392:OMX655392 ODA655392:ODB655392 NTE655392:NTF655392 NJI655392:NJJ655392 MZM655392:MZN655392 MPQ655392:MPR655392 MFU655392:MFV655392 LVY655392:LVZ655392 LMC655392:LMD655392 LCG655392:LCH655392 KSK655392:KSL655392 KIO655392:KIP655392 JYS655392:JYT655392 JOW655392:JOX655392 JFA655392:JFB655392 IVE655392:IVF655392 ILI655392:ILJ655392 IBM655392:IBN655392 HRQ655392:HRR655392 HHU655392:HHV655392 GXY655392:GXZ655392 GOC655392:GOD655392 GEG655392:GEH655392 FUK655392:FUL655392 FKO655392:FKP655392 FAS655392:FAT655392 EQW655392:EQX655392 EHA655392:EHB655392 DXE655392:DXF655392 DNI655392:DNJ655392 DDM655392:DDN655392 CTQ655392:CTR655392 CJU655392:CJV655392 BZY655392:BZZ655392 BQC655392:BQD655392 BGG655392:BGH655392 AWK655392:AWL655392 AMO655392:AMP655392 ACS655392:ACT655392 SW655392:SX655392 JA655392:JB655392 E655392:F655392 WVM589856:WVN589856 WLQ589856:WLR589856 WBU589856:WBV589856 VRY589856:VRZ589856 VIC589856:VID589856 UYG589856:UYH589856 UOK589856:UOL589856 UEO589856:UEP589856 TUS589856:TUT589856 TKW589856:TKX589856 TBA589856:TBB589856 SRE589856:SRF589856 SHI589856:SHJ589856 RXM589856:RXN589856 RNQ589856:RNR589856 RDU589856:RDV589856 QTY589856:QTZ589856 QKC589856:QKD589856 QAG589856:QAH589856 PQK589856:PQL589856 PGO589856:PGP589856 OWS589856:OWT589856 OMW589856:OMX589856 ODA589856:ODB589856 NTE589856:NTF589856 NJI589856:NJJ589856 MZM589856:MZN589856 MPQ589856:MPR589856 MFU589856:MFV589856 LVY589856:LVZ589856 LMC589856:LMD589856 LCG589856:LCH589856 KSK589856:KSL589856 KIO589856:KIP589856 JYS589856:JYT589856 JOW589856:JOX589856 JFA589856:JFB589856 IVE589856:IVF589856 ILI589856:ILJ589856 IBM589856:IBN589856 HRQ589856:HRR589856 HHU589856:HHV589856 GXY589856:GXZ589856 GOC589856:GOD589856 GEG589856:GEH589856 FUK589856:FUL589856 FKO589856:FKP589856 FAS589856:FAT589856 EQW589856:EQX589856 EHA589856:EHB589856 DXE589856:DXF589856 DNI589856:DNJ589856 DDM589856:DDN589856 CTQ589856:CTR589856 CJU589856:CJV589856 BZY589856:BZZ589856 BQC589856:BQD589856 BGG589856:BGH589856 AWK589856:AWL589856 AMO589856:AMP589856 ACS589856:ACT589856 SW589856:SX589856 JA589856:JB589856 E589856:F589856 WVM524320:WVN524320 WLQ524320:WLR524320 WBU524320:WBV524320 VRY524320:VRZ524320 VIC524320:VID524320 UYG524320:UYH524320 UOK524320:UOL524320 UEO524320:UEP524320 TUS524320:TUT524320 TKW524320:TKX524320 TBA524320:TBB524320 SRE524320:SRF524320 SHI524320:SHJ524320 RXM524320:RXN524320 RNQ524320:RNR524320 RDU524320:RDV524320 QTY524320:QTZ524320 QKC524320:QKD524320 QAG524320:QAH524320 PQK524320:PQL524320 PGO524320:PGP524320 OWS524320:OWT524320 OMW524320:OMX524320 ODA524320:ODB524320 NTE524320:NTF524320 NJI524320:NJJ524320 MZM524320:MZN524320 MPQ524320:MPR524320 MFU524320:MFV524320 LVY524320:LVZ524320 LMC524320:LMD524320 LCG524320:LCH524320 KSK524320:KSL524320 KIO524320:KIP524320 JYS524320:JYT524320 JOW524320:JOX524320 JFA524320:JFB524320 IVE524320:IVF524320 ILI524320:ILJ524320 IBM524320:IBN524320 HRQ524320:HRR524320 HHU524320:HHV524320 GXY524320:GXZ524320 GOC524320:GOD524320 GEG524320:GEH524320 FUK524320:FUL524320 FKO524320:FKP524320 FAS524320:FAT524320 EQW524320:EQX524320 EHA524320:EHB524320 DXE524320:DXF524320 DNI524320:DNJ524320 DDM524320:DDN524320 CTQ524320:CTR524320 CJU524320:CJV524320 BZY524320:BZZ524320 BQC524320:BQD524320 BGG524320:BGH524320 AWK524320:AWL524320 AMO524320:AMP524320 ACS524320:ACT524320 SW524320:SX524320 JA524320:JB524320 E524320:F524320 WVM458784:WVN458784 WLQ458784:WLR458784 WBU458784:WBV458784 VRY458784:VRZ458784 VIC458784:VID458784 UYG458784:UYH458784 UOK458784:UOL458784 UEO458784:UEP458784 TUS458784:TUT458784 TKW458784:TKX458784 TBA458784:TBB458784 SRE458784:SRF458784 SHI458784:SHJ458784 RXM458784:RXN458784 RNQ458784:RNR458784 RDU458784:RDV458784 QTY458784:QTZ458784 QKC458784:QKD458784 QAG458784:QAH458784 PQK458784:PQL458784 PGO458784:PGP458784 OWS458784:OWT458784 OMW458784:OMX458784 ODA458784:ODB458784 NTE458784:NTF458784 NJI458784:NJJ458784 MZM458784:MZN458784 MPQ458784:MPR458784 MFU458784:MFV458784 LVY458784:LVZ458784 LMC458784:LMD458784 LCG458784:LCH458784 KSK458784:KSL458784 KIO458784:KIP458784 JYS458784:JYT458784 JOW458784:JOX458784 JFA458784:JFB458784 IVE458784:IVF458784 ILI458784:ILJ458784 IBM458784:IBN458784 HRQ458784:HRR458784 HHU458784:HHV458784 GXY458784:GXZ458784 GOC458784:GOD458784 GEG458784:GEH458784 FUK458784:FUL458784 FKO458784:FKP458784 FAS458784:FAT458784 EQW458784:EQX458784 EHA458784:EHB458784 DXE458784:DXF458784 DNI458784:DNJ458784 DDM458784:DDN458784 CTQ458784:CTR458784 CJU458784:CJV458784 BZY458784:BZZ458784 BQC458784:BQD458784 BGG458784:BGH458784 AWK458784:AWL458784 AMO458784:AMP458784 ACS458784:ACT458784 SW458784:SX458784 JA458784:JB458784 E458784:F458784 WVM393248:WVN393248 WLQ393248:WLR393248 WBU393248:WBV393248 VRY393248:VRZ393248 VIC393248:VID393248 UYG393248:UYH393248 UOK393248:UOL393248 UEO393248:UEP393248 TUS393248:TUT393248 TKW393248:TKX393248 TBA393248:TBB393248 SRE393248:SRF393248 SHI393248:SHJ393248 RXM393248:RXN393248 RNQ393248:RNR393248 RDU393248:RDV393248 QTY393248:QTZ393248 QKC393248:QKD393248 QAG393248:QAH393248 PQK393248:PQL393248 PGO393248:PGP393248 OWS393248:OWT393248 OMW393248:OMX393248 ODA393248:ODB393248 NTE393248:NTF393248 NJI393248:NJJ393248 MZM393248:MZN393248 MPQ393248:MPR393248 MFU393248:MFV393248 LVY393248:LVZ393248 LMC393248:LMD393248 LCG393248:LCH393248 KSK393248:KSL393248 KIO393248:KIP393248 JYS393248:JYT393248 JOW393248:JOX393248 JFA393248:JFB393248 IVE393248:IVF393248 ILI393248:ILJ393248 IBM393248:IBN393248 HRQ393248:HRR393248 HHU393248:HHV393248 GXY393248:GXZ393248 GOC393248:GOD393248 GEG393248:GEH393248 FUK393248:FUL393248 FKO393248:FKP393248 FAS393248:FAT393248 EQW393248:EQX393248 EHA393248:EHB393248 DXE393248:DXF393248 DNI393248:DNJ393248 DDM393248:DDN393248 CTQ393248:CTR393248 CJU393248:CJV393248 BZY393248:BZZ393248 BQC393248:BQD393248 BGG393248:BGH393248 AWK393248:AWL393248 AMO393248:AMP393248 ACS393248:ACT393248 SW393248:SX393248 JA393248:JB393248 E393248:F393248 WVM327712:WVN327712 WLQ327712:WLR327712 WBU327712:WBV327712 VRY327712:VRZ327712 VIC327712:VID327712 UYG327712:UYH327712 UOK327712:UOL327712 UEO327712:UEP327712 TUS327712:TUT327712 TKW327712:TKX327712 TBA327712:TBB327712 SRE327712:SRF327712 SHI327712:SHJ327712 RXM327712:RXN327712 RNQ327712:RNR327712 RDU327712:RDV327712 QTY327712:QTZ327712 QKC327712:QKD327712 QAG327712:QAH327712 PQK327712:PQL327712 PGO327712:PGP327712 OWS327712:OWT327712 OMW327712:OMX327712 ODA327712:ODB327712 NTE327712:NTF327712 NJI327712:NJJ327712 MZM327712:MZN327712 MPQ327712:MPR327712 MFU327712:MFV327712 LVY327712:LVZ327712 LMC327712:LMD327712 LCG327712:LCH327712 KSK327712:KSL327712 KIO327712:KIP327712 JYS327712:JYT327712 JOW327712:JOX327712 JFA327712:JFB327712 IVE327712:IVF327712 ILI327712:ILJ327712 IBM327712:IBN327712 HRQ327712:HRR327712 HHU327712:HHV327712 GXY327712:GXZ327712 GOC327712:GOD327712 GEG327712:GEH327712 FUK327712:FUL327712 FKO327712:FKP327712 FAS327712:FAT327712 EQW327712:EQX327712 EHA327712:EHB327712 DXE327712:DXF327712 DNI327712:DNJ327712 DDM327712:DDN327712 CTQ327712:CTR327712 CJU327712:CJV327712 BZY327712:BZZ327712 BQC327712:BQD327712 BGG327712:BGH327712 AWK327712:AWL327712 AMO327712:AMP327712 ACS327712:ACT327712 SW327712:SX327712 JA327712:JB327712 E327712:F327712 WVM262176:WVN262176 WLQ262176:WLR262176 WBU262176:WBV262176 VRY262176:VRZ262176 VIC262176:VID262176 UYG262176:UYH262176 UOK262176:UOL262176 UEO262176:UEP262176 TUS262176:TUT262176 TKW262176:TKX262176 TBA262176:TBB262176 SRE262176:SRF262176 SHI262176:SHJ262176 RXM262176:RXN262176 RNQ262176:RNR262176 RDU262176:RDV262176 QTY262176:QTZ262176 QKC262176:QKD262176 QAG262176:QAH262176 PQK262176:PQL262176 PGO262176:PGP262176 OWS262176:OWT262176 OMW262176:OMX262176 ODA262176:ODB262176 NTE262176:NTF262176 NJI262176:NJJ262176 MZM262176:MZN262176 MPQ262176:MPR262176 MFU262176:MFV262176 LVY262176:LVZ262176 LMC262176:LMD262176 LCG262176:LCH262176 KSK262176:KSL262176 KIO262176:KIP262176 JYS262176:JYT262176 JOW262176:JOX262176 JFA262176:JFB262176 IVE262176:IVF262176 ILI262176:ILJ262176 IBM262176:IBN262176 HRQ262176:HRR262176 HHU262176:HHV262176 GXY262176:GXZ262176 GOC262176:GOD262176 GEG262176:GEH262176 FUK262176:FUL262176 FKO262176:FKP262176 FAS262176:FAT262176 EQW262176:EQX262176 EHA262176:EHB262176 DXE262176:DXF262176 DNI262176:DNJ262176 DDM262176:DDN262176 CTQ262176:CTR262176 CJU262176:CJV262176 BZY262176:BZZ262176 BQC262176:BQD262176 BGG262176:BGH262176 AWK262176:AWL262176 AMO262176:AMP262176 ACS262176:ACT262176 SW262176:SX262176 JA262176:JB262176 E262176:F262176 WVM196640:WVN196640 WLQ196640:WLR196640 WBU196640:WBV196640 VRY196640:VRZ196640 VIC196640:VID196640 UYG196640:UYH196640 UOK196640:UOL196640 UEO196640:UEP196640 TUS196640:TUT196640 TKW196640:TKX196640 TBA196640:TBB196640 SRE196640:SRF196640 SHI196640:SHJ196640 RXM196640:RXN196640 RNQ196640:RNR196640 RDU196640:RDV196640 QTY196640:QTZ196640 QKC196640:QKD196640 QAG196640:QAH196640 PQK196640:PQL196640 PGO196640:PGP196640 OWS196640:OWT196640 OMW196640:OMX196640 ODA196640:ODB196640 NTE196640:NTF196640 NJI196640:NJJ196640 MZM196640:MZN196640 MPQ196640:MPR196640 MFU196640:MFV196640 LVY196640:LVZ196640 LMC196640:LMD196640 LCG196640:LCH196640 KSK196640:KSL196640 KIO196640:KIP196640 JYS196640:JYT196640 JOW196640:JOX196640 JFA196640:JFB196640 IVE196640:IVF196640 ILI196640:ILJ196640 IBM196640:IBN196640 HRQ196640:HRR196640 HHU196640:HHV196640 GXY196640:GXZ196640 GOC196640:GOD196640 GEG196640:GEH196640 FUK196640:FUL196640 FKO196640:FKP196640 FAS196640:FAT196640 EQW196640:EQX196640 EHA196640:EHB196640 DXE196640:DXF196640 DNI196640:DNJ196640 DDM196640:DDN196640 CTQ196640:CTR196640 CJU196640:CJV196640 BZY196640:BZZ196640 BQC196640:BQD196640 BGG196640:BGH196640 AWK196640:AWL196640 AMO196640:AMP196640 ACS196640:ACT196640 SW196640:SX196640 JA196640:JB196640 E196640:F196640 WVM131104:WVN131104 WLQ131104:WLR131104 WBU131104:WBV131104 VRY131104:VRZ131104 VIC131104:VID131104 UYG131104:UYH131104 UOK131104:UOL131104 UEO131104:UEP131104 TUS131104:TUT131104 TKW131104:TKX131104 TBA131104:TBB131104 SRE131104:SRF131104 SHI131104:SHJ131104 RXM131104:RXN131104 RNQ131104:RNR131104 RDU131104:RDV131104 QTY131104:QTZ131104 QKC131104:QKD131104 QAG131104:QAH131104 PQK131104:PQL131104 PGO131104:PGP131104 OWS131104:OWT131104 OMW131104:OMX131104 ODA131104:ODB131104 NTE131104:NTF131104 NJI131104:NJJ131104 MZM131104:MZN131104 MPQ131104:MPR131104 MFU131104:MFV131104 LVY131104:LVZ131104 LMC131104:LMD131104 LCG131104:LCH131104 KSK131104:KSL131104 KIO131104:KIP131104 JYS131104:JYT131104 JOW131104:JOX131104 JFA131104:JFB131104 IVE131104:IVF131104 ILI131104:ILJ131104 IBM131104:IBN131104 HRQ131104:HRR131104 HHU131104:HHV131104 GXY131104:GXZ131104 GOC131104:GOD131104 GEG131104:GEH131104 FUK131104:FUL131104 FKO131104:FKP131104 FAS131104:FAT131104 EQW131104:EQX131104 EHA131104:EHB131104 DXE131104:DXF131104 DNI131104:DNJ131104 DDM131104:DDN131104 CTQ131104:CTR131104 CJU131104:CJV131104 BZY131104:BZZ131104 BQC131104:BQD131104 BGG131104:BGH131104 AWK131104:AWL131104 AMO131104:AMP131104 ACS131104:ACT131104 SW131104:SX131104 JA131104:JB131104 E131104:F131104 WVM65568:WVN65568 WLQ65568:WLR65568 WBU65568:WBV65568 VRY65568:VRZ65568 VIC65568:VID65568 UYG65568:UYH65568 UOK65568:UOL65568 UEO65568:UEP65568 TUS65568:TUT65568 TKW65568:TKX65568 TBA65568:TBB65568 SRE65568:SRF65568 SHI65568:SHJ65568 RXM65568:RXN65568 RNQ65568:RNR65568 RDU65568:RDV65568 QTY65568:QTZ65568 QKC65568:QKD65568 QAG65568:QAH65568 PQK65568:PQL65568 PGO65568:PGP65568 OWS65568:OWT65568 OMW65568:OMX65568 ODA65568:ODB65568 NTE65568:NTF65568 NJI65568:NJJ65568 MZM65568:MZN65568 MPQ65568:MPR65568 MFU65568:MFV65568 LVY65568:LVZ65568 LMC65568:LMD65568 LCG65568:LCH65568 KSK65568:KSL65568 KIO65568:KIP65568 JYS65568:JYT65568 JOW65568:JOX65568 JFA65568:JFB65568 IVE65568:IVF65568 ILI65568:ILJ65568 IBM65568:IBN65568 HRQ65568:HRR65568 HHU65568:HHV65568 GXY65568:GXZ65568 GOC65568:GOD65568 GEG65568:GEH65568 FUK65568:FUL65568 FKO65568:FKP65568 FAS65568:FAT65568 EQW65568:EQX65568 EHA65568:EHB65568 DXE65568:DXF65568 DNI65568:DNJ65568 DDM65568:DDN65568 CTQ65568:CTR65568 CJU65568:CJV65568 BZY65568:BZZ65568 BQC65568:BQD65568 BGG65568:BGH65568 AWK65568:AWL65568 AMO65568:AMP65568 ACS65568:ACT65568 SW65568:SX65568 JA65568:JB65568 E65568:F65568 WVM27:WVN27 WLQ27:WLR27 WBU27:WBV27 VRY27:VRZ27 VIC27:VID27 UYG27:UYH27 UOK27:UOL27 UEO27:UEP27 TUS27:TUT27 TKW27:TKX27 TBA27:TBB27 SRE27:SRF27 SHI27:SHJ27 RXM27:RXN27 RNQ27:RNR27 RDU27:RDV27 QTY27:QTZ27 QKC27:QKD27 QAG27:QAH27 PQK27:PQL27 PGO27:PGP27 OWS27:OWT27 OMW27:OMX27 ODA27:ODB27 NTE27:NTF27 NJI27:NJJ27 MZM27:MZN27 MPQ27:MPR27 MFU27:MFV27 LVY27:LVZ27 LMC27:LMD27 LCG27:LCH27 KSK27:KSL27 KIO27:KIP27 JYS27:JYT27 JOW27:JOX27 JFA27:JFB27 IVE27:IVF27 ILI27:ILJ27 IBM27:IBN27 HRQ27:HRR27 HHU27:HHV27 GXY27:GXZ27 GOC27:GOD27 GEG27:GEH27 FUK27:FUL27 FKO27:FKP27 FAS27:FAT27 EQW27:EQX27 EHA27:EHB27 DXE27:DXF27 DNI27:DNJ27 DDM27:DDN27 CTQ27:CTR27 CJU27:CJV27 BZY27:BZZ27 BQC27:BQD27 BGG27:BGH27 AWK27:AWL27 AMO27:AMP27 ACS27:ACT27 SW27:SX27 JA27:JB27" xr:uid="{D755C7F7-8512-473F-A685-3F84D322CA44}">
      <formula1>$A$74:$A$91</formula1>
    </dataValidation>
  </dataValidations>
  <printOptions horizontalCentered="1" verticalCentered="1"/>
  <pageMargins left="0.78740157480314965" right="0.74803149606299213" top="0.98425196850393704" bottom="0.98425196850393704" header="0.51181102362204722" footer="0.51181102362204722"/>
  <pageSetup paperSize="9" scale="60" orientation="landscape" r:id="rId1"/>
  <headerFooter scaleWithDoc="0" alignWithMargins="0">
    <oddHeader>&amp;L&amp;"-,Regular"&amp;8&amp;F&amp;R&amp;"-,Regular"&amp;8&amp;A
_________________________________________________________________________________________________</oddHeader>
    <oddFooter>&amp;L&amp;"-,Regular"&amp;8____________________________________________________________________________________
NZ Transport Agency’s Economic evaluation manual 
Effective from Jul 2013</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3185" r:id="rId4" name="List Box 1">
              <controlPr locked="0" defaultSize="0" autoLine="0" autoPict="0">
                <anchor moveWithCells="1">
                  <from>
                    <xdr:col>18</xdr:col>
                    <xdr:colOff>323850</xdr:colOff>
                    <xdr:row>55</xdr:row>
                    <xdr:rowOff>19050</xdr:rowOff>
                  </from>
                  <to>
                    <xdr:col>18</xdr:col>
                    <xdr:colOff>942975</xdr:colOff>
                    <xdr:row>59</xdr:row>
                    <xdr:rowOff>95250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A11F7-2FFF-425D-8123-C291B711C4DB}">
  <dimension ref="A1:R46"/>
  <sheetViews>
    <sheetView workbookViewId="0">
      <selection activeCell="Q8" sqref="Q8"/>
    </sheetView>
  </sheetViews>
  <sheetFormatPr defaultRowHeight="12.75"/>
  <cols>
    <col min="1" max="2" width="9" style="120"/>
    <col min="3" max="3" width="10.125" style="120" customWidth="1"/>
    <col min="4" max="4" width="11" style="120" bestFit="1" customWidth="1"/>
    <col min="5" max="5" width="11.625" style="120" customWidth="1"/>
    <col min="6" max="10" width="9" style="120"/>
    <col min="11" max="12" width="10.125" style="120" bestFit="1" customWidth="1"/>
    <col min="13" max="15" width="9" style="120"/>
    <col min="16" max="16" width="29.75" style="120" bestFit="1" customWidth="1"/>
    <col min="17" max="17" width="13.25" style="120" customWidth="1"/>
    <col min="18" max="258" width="9" style="120"/>
    <col min="259" max="259" width="10.125" style="120" customWidth="1"/>
    <col min="260" max="514" width="9" style="120"/>
    <col min="515" max="515" width="10.125" style="120" customWidth="1"/>
    <col min="516" max="770" width="9" style="120"/>
    <col min="771" max="771" width="10.125" style="120" customWidth="1"/>
    <col min="772" max="1026" width="9" style="120"/>
    <col min="1027" max="1027" width="10.125" style="120" customWidth="1"/>
    <col min="1028" max="1282" width="9" style="120"/>
    <col min="1283" max="1283" width="10.125" style="120" customWidth="1"/>
    <col min="1284" max="1538" width="9" style="120"/>
    <col min="1539" max="1539" width="10.125" style="120" customWidth="1"/>
    <col min="1540" max="1794" width="9" style="120"/>
    <col min="1795" max="1795" width="10.125" style="120" customWidth="1"/>
    <col min="1796" max="2050" width="9" style="120"/>
    <col min="2051" max="2051" width="10.125" style="120" customWidth="1"/>
    <col min="2052" max="2306" width="9" style="120"/>
    <col min="2307" max="2307" width="10.125" style="120" customWidth="1"/>
    <col min="2308" max="2562" width="9" style="120"/>
    <col min="2563" max="2563" width="10.125" style="120" customWidth="1"/>
    <col min="2564" max="2818" width="9" style="120"/>
    <col min="2819" max="2819" width="10.125" style="120" customWidth="1"/>
    <col min="2820" max="3074" width="9" style="120"/>
    <col min="3075" max="3075" width="10.125" style="120" customWidth="1"/>
    <col min="3076" max="3330" width="9" style="120"/>
    <col min="3331" max="3331" width="10.125" style="120" customWidth="1"/>
    <col min="3332" max="3586" width="9" style="120"/>
    <col min="3587" max="3587" width="10.125" style="120" customWidth="1"/>
    <col min="3588" max="3842" width="9" style="120"/>
    <col min="3843" max="3843" width="10.125" style="120" customWidth="1"/>
    <col min="3844" max="4098" width="9" style="120"/>
    <col min="4099" max="4099" width="10.125" style="120" customWidth="1"/>
    <col min="4100" max="4354" width="9" style="120"/>
    <col min="4355" max="4355" width="10.125" style="120" customWidth="1"/>
    <col min="4356" max="4610" width="9" style="120"/>
    <col min="4611" max="4611" width="10.125" style="120" customWidth="1"/>
    <col min="4612" max="4866" width="9" style="120"/>
    <col min="4867" max="4867" width="10.125" style="120" customWidth="1"/>
    <col min="4868" max="5122" width="9" style="120"/>
    <col min="5123" max="5123" width="10.125" style="120" customWidth="1"/>
    <col min="5124" max="5378" width="9" style="120"/>
    <col min="5379" max="5379" width="10.125" style="120" customWidth="1"/>
    <col min="5380" max="5634" width="9" style="120"/>
    <col min="5635" max="5635" width="10.125" style="120" customWidth="1"/>
    <col min="5636" max="5890" width="9" style="120"/>
    <col min="5891" max="5891" width="10.125" style="120" customWidth="1"/>
    <col min="5892" max="6146" width="9" style="120"/>
    <col min="6147" max="6147" width="10.125" style="120" customWidth="1"/>
    <col min="6148" max="6402" width="9" style="120"/>
    <col min="6403" max="6403" width="10.125" style="120" customWidth="1"/>
    <col min="6404" max="6658" width="9" style="120"/>
    <col min="6659" max="6659" width="10.125" style="120" customWidth="1"/>
    <col min="6660" max="6914" width="9" style="120"/>
    <col min="6915" max="6915" width="10.125" style="120" customWidth="1"/>
    <col min="6916" max="7170" width="9" style="120"/>
    <col min="7171" max="7171" width="10.125" style="120" customWidth="1"/>
    <col min="7172" max="7426" width="9" style="120"/>
    <col min="7427" max="7427" width="10.125" style="120" customWidth="1"/>
    <col min="7428" max="7682" width="9" style="120"/>
    <col min="7683" max="7683" width="10.125" style="120" customWidth="1"/>
    <col min="7684" max="7938" width="9" style="120"/>
    <col min="7939" max="7939" width="10.125" style="120" customWidth="1"/>
    <col min="7940" max="8194" width="9" style="120"/>
    <col min="8195" max="8195" width="10.125" style="120" customWidth="1"/>
    <col min="8196" max="8450" width="9" style="120"/>
    <col min="8451" max="8451" width="10.125" style="120" customWidth="1"/>
    <col min="8452" max="8706" width="9" style="120"/>
    <col min="8707" max="8707" width="10.125" style="120" customWidth="1"/>
    <col min="8708" max="8962" width="9" style="120"/>
    <col min="8963" max="8963" width="10.125" style="120" customWidth="1"/>
    <col min="8964" max="9218" width="9" style="120"/>
    <col min="9219" max="9219" width="10.125" style="120" customWidth="1"/>
    <col min="9220" max="9474" width="9" style="120"/>
    <col min="9475" max="9475" width="10.125" style="120" customWidth="1"/>
    <col min="9476" max="9730" width="9" style="120"/>
    <col min="9731" max="9731" width="10.125" style="120" customWidth="1"/>
    <col min="9732" max="9986" width="9" style="120"/>
    <col min="9987" max="9987" width="10.125" style="120" customWidth="1"/>
    <col min="9988" max="10242" width="9" style="120"/>
    <col min="10243" max="10243" width="10.125" style="120" customWidth="1"/>
    <col min="10244" max="10498" width="9" style="120"/>
    <col min="10499" max="10499" width="10.125" style="120" customWidth="1"/>
    <col min="10500" max="10754" width="9" style="120"/>
    <col min="10755" max="10755" width="10.125" style="120" customWidth="1"/>
    <col min="10756" max="11010" width="9" style="120"/>
    <col min="11011" max="11011" width="10.125" style="120" customWidth="1"/>
    <col min="11012" max="11266" width="9" style="120"/>
    <col min="11267" max="11267" width="10.125" style="120" customWidth="1"/>
    <col min="11268" max="11522" width="9" style="120"/>
    <col min="11523" max="11523" width="10.125" style="120" customWidth="1"/>
    <col min="11524" max="11778" width="9" style="120"/>
    <col min="11779" max="11779" width="10.125" style="120" customWidth="1"/>
    <col min="11780" max="12034" width="9" style="120"/>
    <col min="12035" max="12035" width="10.125" style="120" customWidth="1"/>
    <col min="12036" max="12290" width="9" style="120"/>
    <col min="12291" max="12291" width="10.125" style="120" customWidth="1"/>
    <col min="12292" max="12546" width="9" style="120"/>
    <col min="12547" max="12547" width="10.125" style="120" customWidth="1"/>
    <col min="12548" max="12802" width="9" style="120"/>
    <col min="12803" max="12803" width="10.125" style="120" customWidth="1"/>
    <col min="12804" max="13058" width="9" style="120"/>
    <col min="13059" max="13059" width="10.125" style="120" customWidth="1"/>
    <col min="13060" max="13314" width="9" style="120"/>
    <col min="13315" max="13315" width="10.125" style="120" customWidth="1"/>
    <col min="13316" max="13570" width="9" style="120"/>
    <col min="13571" max="13571" width="10.125" style="120" customWidth="1"/>
    <col min="13572" max="13826" width="9" style="120"/>
    <col min="13827" max="13827" width="10.125" style="120" customWidth="1"/>
    <col min="13828" max="14082" width="9" style="120"/>
    <col min="14083" max="14083" width="10.125" style="120" customWidth="1"/>
    <col min="14084" max="14338" width="9" style="120"/>
    <col min="14339" max="14339" width="10.125" style="120" customWidth="1"/>
    <col min="14340" max="14594" width="9" style="120"/>
    <col min="14595" max="14595" width="10.125" style="120" customWidth="1"/>
    <col min="14596" max="14850" width="9" style="120"/>
    <col min="14851" max="14851" width="10.125" style="120" customWidth="1"/>
    <col min="14852" max="15106" width="9" style="120"/>
    <col min="15107" max="15107" width="10.125" style="120" customWidth="1"/>
    <col min="15108" max="15362" width="9" style="120"/>
    <col min="15363" max="15363" width="10.125" style="120" customWidth="1"/>
    <col min="15364" max="15618" width="9" style="120"/>
    <col min="15619" max="15619" width="10.125" style="120" customWidth="1"/>
    <col min="15620" max="15874" width="9" style="120"/>
    <col min="15875" max="15875" width="10.125" style="120" customWidth="1"/>
    <col min="15876" max="16130" width="9" style="120"/>
    <col min="16131" max="16131" width="10.125" style="120" customWidth="1"/>
    <col min="16132" max="16384" width="9" style="120"/>
  </cols>
  <sheetData>
    <row r="1" spans="1:18" ht="63.75">
      <c r="A1" s="253" t="s">
        <v>733</v>
      </c>
      <c r="B1" s="253" t="s">
        <v>734</v>
      </c>
      <c r="C1" s="253" t="s">
        <v>735</v>
      </c>
      <c r="E1" s="384" t="s">
        <v>761</v>
      </c>
      <c r="F1" s="385">
        <v>282</v>
      </c>
    </row>
    <row r="2" spans="1:18">
      <c r="A2" s="253"/>
      <c r="B2" s="253"/>
      <c r="C2" s="253"/>
    </row>
    <row r="3" spans="1:18">
      <c r="B3" s="252" t="s">
        <v>702</v>
      </c>
      <c r="E3" s="253" t="s">
        <v>703</v>
      </c>
      <c r="F3" s="253"/>
      <c r="G3" s="254"/>
    </row>
    <row r="4" spans="1:18" ht="15.75">
      <c r="A4" s="254">
        <f>'SP8-3'!K15</f>
        <v>0</v>
      </c>
      <c r="B4" s="252">
        <v>1</v>
      </c>
      <c r="C4" s="120" t="s">
        <v>704</v>
      </c>
      <c r="D4" s="401">
        <f>G6</f>
        <v>0.99016372140870601</v>
      </c>
      <c r="E4" s="120" t="s">
        <v>705</v>
      </c>
      <c r="F4" s="120" t="s">
        <v>706</v>
      </c>
      <c r="G4" s="120" t="s">
        <v>707</v>
      </c>
      <c r="H4" s="253" t="s">
        <v>766</v>
      </c>
      <c r="K4" s="254"/>
      <c r="P4" t="s">
        <v>388</v>
      </c>
      <c r="Q4" s="111" t="str">
        <f>'SP8-1'!I22</f>
        <v>2% for years 1-30, 1.5% for years 31-40</v>
      </c>
      <c r="R4"/>
    </row>
    <row r="5" spans="1:18" ht="15.75">
      <c r="B5" s="252">
        <f>'SP8-1'!O28</f>
        <v>0</v>
      </c>
      <c r="C5" s="120" t="s">
        <v>708</v>
      </c>
      <c r="D5" s="401">
        <f>VLOOKUP(B5,E5:H45,3)</f>
        <v>0</v>
      </c>
      <c r="E5" s="120">
        <v>0</v>
      </c>
      <c r="F5" s="401">
        <v>1</v>
      </c>
      <c r="G5" s="401">
        <v>0</v>
      </c>
      <c r="H5" s="401">
        <v>0</v>
      </c>
      <c r="J5" s="120" t="s">
        <v>705</v>
      </c>
      <c r="K5" s="120" t="s">
        <v>707</v>
      </c>
      <c r="P5" t="s">
        <v>709</v>
      </c>
      <c r="Q5" s="112">
        <v>1</v>
      </c>
      <c r="R5"/>
    </row>
    <row r="6" spans="1:18" ht="15.75">
      <c r="B6" s="252"/>
      <c r="C6" s="120" t="s">
        <v>710</v>
      </c>
      <c r="D6" s="401">
        <f>F6</f>
        <v>0.98039215686274506</v>
      </c>
      <c r="E6" s="120">
        <v>1</v>
      </c>
      <c r="F6" s="401">
        <v>0.98039215686274506</v>
      </c>
      <c r="G6" s="401">
        <v>0.99016372140870601</v>
      </c>
      <c r="H6" s="401">
        <v>0.49344788445523591</v>
      </c>
      <c r="J6" s="120">
        <v>0</v>
      </c>
      <c r="K6" s="401">
        <v>0</v>
      </c>
      <c r="L6" s="401"/>
      <c r="P6" t="s">
        <v>711</v>
      </c>
      <c r="Q6" s="18">
        <f>A4</f>
        <v>0</v>
      </c>
      <c r="R6"/>
    </row>
    <row r="7" spans="1:18" ht="15.75">
      <c r="B7" s="252">
        <f>'SP8-1'!O28</f>
        <v>0</v>
      </c>
      <c r="C7" s="120" t="s">
        <v>712</v>
      </c>
      <c r="D7" s="401">
        <f>VLOOKUP(B7,E5:H45,4)</f>
        <v>0</v>
      </c>
      <c r="E7" s="120">
        <v>2</v>
      </c>
      <c r="F7" s="401">
        <v>0.96116878123798533</v>
      </c>
      <c r="G7" s="401">
        <v>1.9609124678878231</v>
      </c>
      <c r="H7" s="401">
        <v>1.9479690666748866</v>
      </c>
      <c r="J7" s="120">
        <v>1</v>
      </c>
      <c r="K7" s="401">
        <v>0.99016372140870601</v>
      </c>
      <c r="L7" s="401">
        <f>(K7-$K$7)</f>
        <v>0</v>
      </c>
      <c r="P7" t="s">
        <v>386</v>
      </c>
      <c r="Q7">
        <f>'SP8-1'!I21</f>
        <v>0</v>
      </c>
      <c r="R7"/>
    </row>
    <row r="8" spans="1:18" ht="15.75">
      <c r="B8" s="252">
        <v>1</v>
      </c>
      <c r="C8" s="120" t="s">
        <v>713</v>
      </c>
      <c r="D8" s="401">
        <f>H6</f>
        <v>0.49344788445523591</v>
      </c>
      <c r="E8" s="120">
        <v>3</v>
      </c>
      <c r="F8" s="401">
        <v>0.94232233454704462</v>
      </c>
      <c r="G8" s="401">
        <v>2.9126269252202919</v>
      </c>
      <c r="H8" s="401">
        <v>4.3256846830458926</v>
      </c>
      <c r="J8" s="120">
        <v>2</v>
      </c>
      <c r="K8" s="401">
        <v>1.9609124678878231</v>
      </c>
      <c r="L8" s="401">
        <f>(K8-$K$7)</f>
        <v>0.97074874647911713</v>
      </c>
      <c r="P8" s="19" t="s">
        <v>714</v>
      </c>
      <c r="Q8" s="257">
        <f>Q13-Q12</f>
        <v>-0.99016372140870601</v>
      </c>
      <c r="R8" t="e">
        <f>Q8/Q7</f>
        <v>#DIV/0!</v>
      </c>
    </row>
    <row r="9" spans="1:18" ht="15.75">
      <c r="B9" s="252">
        <v>6</v>
      </c>
      <c r="C9" s="120" t="s">
        <v>715</v>
      </c>
      <c r="D9" s="401">
        <f>G11</f>
        <v>5.657260329058472</v>
      </c>
      <c r="E9" s="120">
        <v>4</v>
      </c>
      <c r="F9" s="401">
        <v>0.92384542602651432</v>
      </c>
      <c r="G9" s="401">
        <v>3.8456803147619372</v>
      </c>
      <c r="H9" s="401">
        <v>7.5898318141285017</v>
      </c>
      <c r="J9" s="120">
        <v>3</v>
      </c>
      <c r="K9" s="401">
        <v>2.9126269252202919</v>
      </c>
      <c r="L9" s="401">
        <f t="shared" ref="L9:L46" si="0">(K9-$K$7)</f>
        <v>1.9224632038115859</v>
      </c>
      <c r="P9" s="19" t="s">
        <v>716</v>
      </c>
      <c r="Q9" s="257">
        <f>Q13-Q12+Q6*(Q15-Q14)</f>
        <v>-0.99016372140870601</v>
      </c>
      <c r="R9" t="e">
        <f>Q9/Q7</f>
        <v>#DIV/0!</v>
      </c>
    </row>
    <row r="10" spans="1:18" ht="15.75">
      <c r="B10" s="252">
        <v>6</v>
      </c>
      <c r="C10" s="120" t="s">
        <v>717</v>
      </c>
      <c r="D10" s="401">
        <f>H11</f>
        <v>16.635774183604099</v>
      </c>
      <c r="E10" s="120">
        <v>5</v>
      </c>
      <c r="F10" s="401">
        <v>0.90573080982991583</v>
      </c>
      <c r="G10" s="401">
        <v>4.7604385398027578</v>
      </c>
      <c r="H10" s="401">
        <v>11.704734285328414</v>
      </c>
      <c r="J10" s="120">
        <v>4</v>
      </c>
      <c r="K10" s="401">
        <v>3.8456803147619372</v>
      </c>
      <c r="L10" s="401">
        <f t="shared" si="0"/>
        <v>2.8555165933532312</v>
      </c>
      <c r="P10" s="19" t="s">
        <v>718</v>
      </c>
      <c r="Q10" s="43"/>
      <c r="R10"/>
    </row>
    <row r="11" spans="1:18" ht="15.75">
      <c r="E11" s="120">
        <v>6</v>
      </c>
      <c r="F11" s="401">
        <v>0.88797138218619198</v>
      </c>
      <c r="G11" s="401">
        <v>5.657260329058472</v>
      </c>
      <c r="H11" s="401">
        <v>16.635774183604099</v>
      </c>
      <c r="J11" s="120">
        <v>5</v>
      </c>
      <c r="K11" s="401">
        <v>4.7604385398027578</v>
      </c>
      <c r="L11" s="401">
        <f t="shared" si="0"/>
        <v>3.7702748183940518</v>
      </c>
      <c r="M11" s="255">
        <f t="shared" ref="M11:M16" si="1">$L$16-L6</f>
        <v>8.0819506721951466</v>
      </c>
      <c r="P11" s="19" t="s">
        <v>719</v>
      </c>
      <c r="Q11" s="43"/>
      <c r="R11"/>
    </row>
    <row r="12" spans="1:18" ht="15.75">
      <c r="E12" s="120">
        <v>7</v>
      </c>
      <c r="F12" s="401">
        <v>0.87056017861391399</v>
      </c>
      <c r="G12" s="401">
        <v>6.5364973773483737</v>
      </c>
      <c r="H12" s="401">
        <v>22.349364073339984</v>
      </c>
      <c r="J12" s="120">
        <v>6</v>
      </c>
      <c r="K12" s="401">
        <v>5.657260329058472</v>
      </c>
      <c r="L12" s="401">
        <f t="shared" si="0"/>
        <v>4.667096607649766</v>
      </c>
      <c r="M12" s="255">
        <f t="shared" si="1"/>
        <v>8.0819506721951466</v>
      </c>
      <c r="P12" s="39" t="s">
        <v>704</v>
      </c>
      <c r="Q12" s="402">
        <f>D4</f>
        <v>0.99016372140870601</v>
      </c>
      <c r="R12"/>
    </row>
    <row r="13" spans="1:18" ht="15.75">
      <c r="E13" s="120">
        <v>8</v>
      </c>
      <c r="F13" s="401">
        <v>0.85349037119011162</v>
      </c>
      <c r="G13" s="401">
        <v>7.3984944835149538</v>
      </c>
      <c r="H13" s="401">
        <v>28.812919894934112</v>
      </c>
      <c r="J13" s="120">
        <v>7</v>
      </c>
      <c r="K13" s="401">
        <v>6.5364973773483737</v>
      </c>
      <c r="L13" s="401">
        <f t="shared" si="0"/>
        <v>5.5463336559396677</v>
      </c>
      <c r="M13" s="255">
        <f t="shared" si="1"/>
        <v>7.1112019257160295</v>
      </c>
      <c r="P13" s="39" t="s">
        <v>708</v>
      </c>
      <c r="Q13" s="402">
        <f>VLOOKUP(Q7,E5:G45,3)</f>
        <v>0</v>
      </c>
      <c r="R13"/>
    </row>
    <row r="14" spans="1:18" ht="15.75">
      <c r="E14" s="120">
        <v>9</v>
      </c>
      <c r="F14" s="401">
        <v>0.83675526587265847</v>
      </c>
      <c r="G14" s="401">
        <v>8.2435896856390496</v>
      </c>
      <c r="H14" s="401">
        <v>35.994834529993568</v>
      </c>
      <c r="J14" s="120">
        <v>8</v>
      </c>
      <c r="K14" s="401">
        <v>7.3984944835149538</v>
      </c>
      <c r="L14" s="401">
        <f t="shared" si="0"/>
        <v>6.4083307621062477</v>
      </c>
      <c r="M14" s="255">
        <f t="shared" si="1"/>
        <v>6.1594874683835608</v>
      </c>
      <c r="P14" s="256" t="s">
        <v>713</v>
      </c>
      <c r="Q14" s="403">
        <f>D8</f>
        <v>0.49344788445523591</v>
      </c>
      <c r="R14"/>
    </row>
    <row r="15" spans="1:18" ht="15.75">
      <c r="E15" s="120">
        <v>10</v>
      </c>
      <c r="F15" s="401">
        <v>0.82034829987515534</v>
      </c>
      <c r="G15" s="401">
        <v>9.0721143936038526</v>
      </c>
      <c r="H15" s="401">
        <v>43.864452017428903</v>
      </c>
      <c r="J15" s="120">
        <v>9</v>
      </c>
      <c r="K15" s="401">
        <v>8.2435896856390496</v>
      </c>
      <c r="L15" s="401">
        <f t="shared" si="0"/>
        <v>7.2534259642303436</v>
      </c>
      <c r="M15" s="255">
        <f t="shared" si="1"/>
        <v>5.2264340788419155</v>
      </c>
      <c r="P15" s="256" t="s">
        <v>712</v>
      </c>
      <c r="Q15" s="404">
        <f>VLOOKUP(Q7,E5:H45,4)</f>
        <v>0</v>
      </c>
      <c r="R15"/>
    </row>
    <row r="16" spans="1:18" ht="15.75">
      <c r="E16" s="120">
        <v>11</v>
      </c>
      <c r="F16" s="401">
        <v>0.80426303909328967</v>
      </c>
      <c r="G16" s="401">
        <v>9.8843935190595342</v>
      </c>
      <c r="H16" s="401">
        <v>52.392042405075244</v>
      </c>
      <c r="J16" s="120">
        <v>10</v>
      </c>
      <c r="K16" s="401">
        <v>9.0721143936038526</v>
      </c>
      <c r="L16" s="401">
        <f>(K16-$K$7)</f>
        <v>8.0819506721951466</v>
      </c>
      <c r="M16" s="255">
        <f t="shared" si="1"/>
        <v>4.3116758538010949</v>
      </c>
      <c r="P16" s="39" t="s">
        <v>720</v>
      </c>
      <c r="Q16" s="258">
        <f>Q6*780+Q7-1</f>
        <v>-1</v>
      </c>
      <c r="R16"/>
    </row>
    <row r="17" spans="5:12">
      <c r="E17" s="120">
        <v>12</v>
      </c>
      <c r="F17" s="401">
        <v>0.78849317558165644</v>
      </c>
      <c r="G17" s="401">
        <v>10.680745602839623</v>
      </c>
      <c r="H17" s="401">
        <v>61.548777221843011</v>
      </c>
      <c r="J17" s="120">
        <v>11</v>
      </c>
      <c r="K17" s="401">
        <v>9.8843935190595342</v>
      </c>
      <c r="L17" s="401">
        <f t="shared" si="0"/>
        <v>8.8942297976508282</v>
      </c>
    </row>
    <row r="18" spans="5:12">
      <c r="E18" s="120">
        <v>13</v>
      </c>
      <c r="F18" s="401">
        <v>0.77303252508005538</v>
      </c>
      <c r="G18" s="401">
        <v>11.461482939878922</v>
      </c>
      <c r="H18" s="401">
        <v>71.306705555712369</v>
      </c>
      <c r="J18" s="120">
        <v>12</v>
      </c>
      <c r="K18" s="401">
        <v>10.680745602839623</v>
      </c>
      <c r="L18" s="401">
        <f t="shared" si="0"/>
        <v>9.6905818814309175</v>
      </c>
    </row>
    <row r="19" spans="5:12">
      <c r="E19" s="120">
        <v>14</v>
      </c>
      <c r="F19" s="401">
        <v>0.75787502458828948</v>
      </c>
      <c r="G19" s="401">
        <v>12.226911701682161</v>
      </c>
      <c r="H19" s="401">
        <v>81.638730723270783</v>
      </c>
      <c r="J19" s="120">
        <v>13</v>
      </c>
      <c r="K19" s="401">
        <v>11.461482939878922</v>
      </c>
      <c r="L19" s="401">
        <f t="shared" si="0"/>
        <v>10.471319218470216</v>
      </c>
    </row>
    <row r="20" spans="5:12">
      <c r="E20" s="120">
        <v>15</v>
      </c>
      <c r="F20" s="401">
        <v>0.74301472998851936</v>
      </c>
      <c r="G20" s="401">
        <v>12.977332056391207</v>
      </c>
      <c r="H20" s="401">
        <v>92.518587516761727</v>
      </c>
      <c r="J20" s="120">
        <v>14</v>
      </c>
      <c r="K20" s="401">
        <v>12.226911701682161</v>
      </c>
      <c r="L20" s="401">
        <f t="shared" si="0"/>
        <v>11.236747980273455</v>
      </c>
    </row>
    <row r="21" spans="5:12">
      <c r="E21" s="120">
        <v>16</v>
      </c>
      <c r="F21" s="401">
        <v>0.72844581371423456</v>
      </c>
      <c r="G21" s="401">
        <v>13.713038286498129</v>
      </c>
      <c r="H21" s="401">
        <v>103.92082001499784</v>
      </c>
      <c r="J21" s="120">
        <v>15</v>
      </c>
      <c r="K21" s="401">
        <v>12.977332056391207</v>
      </c>
      <c r="L21" s="401">
        <f t="shared" si="0"/>
        <v>11.987168334982501</v>
      </c>
    </row>
    <row r="22" spans="5:12">
      <c r="E22" s="120">
        <v>17</v>
      </c>
      <c r="F22" s="401">
        <v>0.7141625624649357</v>
      </c>
      <c r="G22" s="401">
        <v>14.434318904250008</v>
      </c>
      <c r="H22" s="401">
        <v>115.82075994474576</v>
      </c>
      <c r="J22" s="120">
        <v>16</v>
      </c>
      <c r="K22" s="401">
        <v>13.713038286498129</v>
      </c>
      <c r="L22" s="401">
        <f t="shared" si="0"/>
        <v>12.722874565089423</v>
      </c>
    </row>
    <row r="23" spans="5:12">
      <c r="E23" s="120">
        <v>18</v>
      </c>
      <c r="F23" s="401">
        <v>0.70015937496562342</v>
      </c>
      <c r="G23" s="401">
        <v>15.141456764791062</v>
      </c>
      <c r="H23" s="401">
        <v>128.19450557954883</v>
      </c>
      <c r="J23" s="120">
        <v>17</v>
      </c>
      <c r="K23" s="401">
        <v>14.434318904250008</v>
      </c>
      <c r="L23" s="401">
        <f t="shared" si="0"/>
        <v>13.444155182841302</v>
      </c>
    </row>
    <row r="24" spans="5:12">
      <c r="E24" s="120">
        <v>19</v>
      </c>
      <c r="F24" s="401">
        <v>0.68643075977021895</v>
      </c>
      <c r="G24" s="401">
        <v>15.834729177086214</v>
      </c>
      <c r="H24" s="401">
        <v>141.01890116322011</v>
      </c>
      <c r="J24" s="120">
        <v>18</v>
      </c>
      <c r="K24" s="401">
        <v>15.141456764791062</v>
      </c>
      <c r="L24" s="401">
        <f t="shared" si="0"/>
        <v>14.151293043382356</v>
      </c>
    </row>
    <row r="25" spans="5:12">
      <c r="E25" s="120">
        <v>20</v>
      </c>
      <c r="F25" s="401">
        <v>0.67297133310805768</v>
      </c>
      <c r="G25" s="401">
        <v>16.514408012669698</v>
      </c>
      <c r="H25" s="401">
        <v>154.27151684553974</v>
      </c>
      <c r="J25" s="120">
        <v>19</v>
      </c>
      <c r="K25" s="401">
        <v>15.834729177086214</v>
      </c>
      <c r="L25" s="401">
        <f t="shared" si="0"/>
        <v>14.844565455677508</v>
      </c>
    </row>
    <row r="26" spans="5:12">
      <c r="E26" s="120">
        <v>21</v>
      </c>
      <c r="F26" s="401">
        <v>0.65977581677260566</v>
      </c>
      <c r="G26" s="401">
        <v>17.18075981226135</v>
      </c>
      <c r="H26" s="401">
        <v>167.93062911799439</v>
      </c>
      <c r="J26" s="120">
        <v>20</v>
      </c>
      <c r="K26" s="401">
        <v>16.514408012669698</v>
      </c>
      <c r="L26" s="401">
        <f t="shared" si="0"/>
        <v>15.524244291260992</v>
      </c>
    </row>
    <row r="27" spans="5:12">
      <c r="E27" s="120">
        <v>22</v>
      </c>
      <c r="F27" s="401">
        <v>0.64683903605157411</v>
      </c>
      <c r="G27" s="401">
        <v>17.834045890292384</v>
      </c>
      <c r="H27" s="401">
        <v>181.97520173764747</v>
      </c>
      <c r="J27" s="120">
        <v>21</v>
      </c>
      <c r="K27" s="401">
        <v>17.18075981226135</v>
      </c>
      <c r="L27" s="401">
        <f t="shared" si="0"/>
        <v>16.190596090852644</v>
      </c>
    </row>
    <row r="28" spans="5:12">
      <c r="E28" s="120">
        <v>23</v>
      </c>
      <c r="F28" s="401">
        <v>0.63415591769762181</v>
      </c>
      <c r="G28" s="401">
        <v>18.474522437381623</v>
      </c>
      <c r="H28" s="401">
        <v>196.38486712753343</v>
      </c>
      <c r="J28" s="120">
        <v>22</v>
      </c>
      <c r="K28" s="401">
        <v>17.834045890292384</v>
      </c>
      <c r="L28" s="401">
        <f t="shared" si="0"/>
        <v>16.843882168883678</v>
      </c>
    </row>
    <row r="29" spans="5:12">
      <c r="E29" s="120">
        <v>24</v>
      </c>
      <c r="F29" s="401">
        <v>0.62172148793884496</v>
      </c>
      <c r="G29" s="401">
        <v>19.102440620802454</v>
      </c>
      <c r="H29" s="401">
        <v>211.13990824221537</v>
      </c>
      <c r="J29" s="120">
        <v>23</v>
      </c>
      <c r="K29" s="401">
        <v>18.474522437381623</v>
      </c>
      <c r="L29" s="401">
        <f t="shared" si="0"/>
        <v>17.484358715972917</v>
      </c>
    </row>
    <row r="30" spans="5:12">
      <c r="E30" s="120">
        <v>25</v>
      </c>
      <c r="F30" s="401">
        <v>0.60953087052827937</v>
      </c>
      <c r="G30" s="401">
        <v>19.718046682979733</v>
      </c>
      <c r="H30" s="401">
        <v>226.22124088741361</v>
      </c>
      <c r="J30" s="120">
        <v>24</v>
      </c>
      <c r="K30" s="401">
        <v>19.102440620802454</v>
      </c>
      <c r="L30" s="401">
        <f t="shared" si="0"/>
        <v>18.112276899393748</v>
      </c>
    </row>
    <row r="31" spans="5:12">
      <c r="E31" s="120">
        <v>26</v>
      </c>
      <c r="F31" s="401">
        <v>0.59757928483164635</v>
      </c>
      <c r="G31" s="401">
        <v>20.321582038055507</v>
      </c>
      <c r="H31" s="401">
        <v>241.61039648288079</v>
      </c>
      <c r="J31" s="120">
        <v>25</v>
      </c>
      <c r="K31" s="401">
        <v>19.718046682979733</v>
      </c>
      <c r="L31" s="401">
        <f t="shared" si="0"/>
        <v>18.727882961571026</v>
      </c>
    </row>
    <row r="32" spans="5:12">
      <c r="E32" s="120">
        <v>27</v>
      </c>
      <c r="F32" s="401">
        <v>0.58586204395259456</v>
      </c>
      <c r="G32" s="401">
        <v>20.913283366561156</v>
      </c>
      <c r="H32" s="401">
        <v>257.28950525792175</v>
      </c>
      <c r="J32" s="120">
        <v>26</v>
      </c>
      <c r="K32" s="401">
        <v>20.321582038055507</v>
      </c>
      <c r="L32" s="401">
        <f t="shared" si="0"/>
        <v>19.331418316646801</v>
      </c>
    </row>
    <row r="33" spans="5:12">
      <c r="E33" s="120">
        <v>28</v>
      </c>
      <c r="F33" s="401">
        <v>0.57437455289470041</v>
      </c>
      <c r="G33" s="401">
        <v>21.493382708233373</v>
      </c>
      <c r="H33" s="401">
        <v>273.24127986924327</v>
      </c>
      <c r="J33" s="120">
        <v>27</v>
      </c>
      <c r="K33" s="401">
        <v>20.913283366561156</v>
      </c>
      <c r="L33" s="401">
        <f t="shared" si="0"/>
        <v>19.92311964515245</v>
      </c>
    </row>
    <row r="34" spans="5:12">
      <c r="E34" s="120">
        <v>29</v>
      </c>
      <c r="F34" s="401">
        <v>0.56311230675951029</v>
      </c>
      <c r="G34" s="401">
        <v>22.062107553010044</v>
      </c>
      <c r="H34" s="401">
        <v>289.44899943100063</v>
      </c>
      <c r="J34" s="120">
        <v>28</v>
      </c>
      <c r="K34" s="401">
        <v>21.493382708233373</v>
      </c>
      <c r="L34" s="401">
        <f t="shared" si="0"/>
        <v>20.503218986824667</v>
      </c>
    </row>
    <row r="35" spans="5:12">
      <c r="E35" s="120">
        <v>30</v>
      </c>
      <c r="F35" s="401">
        <v>0.55207088897991208</v>
      </c>
      <c r="G35" s="401">
        <v>22.619680930242087</v>
      </c>
      <c r="H35" s="401">
        <v>305.89649394721118</v>
      </c>
      <c r="J35" s="120">
        <v>29</v>
      </c>
      <c r="K35" s="401">
        <v>22.062107553010044</v>
      </c>
      <c r="L35" s="401">
        <f t="shared" si="0"/>
        <v>21.071943831601338</v>
      </c>
    </row>
    <row r="36" spans="5:12">
      <c r="E36" s="120">
        <v>31</v>
      </c>
      <c r="F36" s="401">
        <v>0.54391220589153899</v>
      </c>
      <c r="G36" s="401">
        <v>23.167662355092627</v>
      </c>
      <c r="H36" s="401">
        <v>322.60924751740691</v>
      </c>
      <c r="J36" s="120">
        <v>30</v>
      </c>
      <c r="K36" s="401">
        <v>22.619680930242087</v>
      </c>
      <c r="L36" s="401">
        <f t="shared" si="0"/>
        <v>21.629517208833381</v>
      </c>
    </row>
    <row r="37" spans="5:12">
      <c r="E37" s="120">
        <v>32</v>
      </c>
      <c r="F37" s="401">
        <v>0.53587409447442269</v>
      </c>
      <c r="G37" s="401">
        <v>23.70754553228528</v>
      </c>
      <c r="H37" s="401">
        <v>339.61489775883194</v>
      </c>
      <c r="J37" s="120">
        <v>31</v>
      </c>
      <c r="K37" s="401">
        <v>23.167662355092627</v>
      </c>
      <c r="L37" s="401">
        <f t="shared" si="0"/>
        <v>22.177498633683921</v>
      </c>
    </row>
    <row r="38" spans="5:12">
      <c r="E38" s="120">
        <v>33</v>
      </c>
      <c r="F38" s="401">
        <v>0.52795477288120474</v>
      </c>
      <c r="G38" s="401">
        <v>24.239450140356858</v>
      </c>
      <c r="H38" s="401">
        <v>356.9011375801303</v>
      </c>
      <c r="J38" s="120">
        <v>32</v>
      </c>
      <c r="K38" s="401">
        <v>23.70754553228528</v>
      </c>
      <c r="L38" s="401">
        <f t="shared" si="0"/>
        <v>22.717381810876574</v>
      </c>
    </row>
    <row r="39" spans="5:12">
      <c r="E39" s="120">
        <v>34</v>
      </c>
      <c r="F39" s="401">
        <v>0.52015248559724614</v>
      </c>
      <c r="G39" s="401">
        <v>24.763494089195852</v>
      </c>
      <c r="H39" s="401">
        <v>374.45595967803149</v>
      </c>
      <c r="J39" s="120">
        <v>33</v>
      </c>
      <c r="K39" s="401">
        <v>24.239450140356858</v>
      </c>
      <c r="L39" s="401">
        <f t="shared" si="0"/>
        <v>23.249286418948152</v>
      </c>
    </row>
    <row r="40" spans="5:12">
      <c r="E40" s="120">
        <v>35</v>
      </c>
      <c r="F40" s="401">
        <v>0.51246550305147409</v>
      </c>
      <c r="G40" s="401">
        <v>25.279793546180084</v>
      </c>
      <c r="H40" s="401">
        <v>392.26765036447568</v>
      </c>
      <c r="J40" s="120">
        <v>34</v>
      </c>
      <c r="K40" s="401">
        <v>24.763494089195852</v>
      </c>
      <c r="L40" s="401">
        <f t="shared" si="0"/>
        <v>23.773330367787146</v>
      </c>
    </row>
    <row r="41" spans="5:12">
      <c r="E41" s="120">
        <v>36</v>
      </c>
      <c r="F41" s="401">
        <v>0.50489212123297955</v>
      </c>
      <c r="G41" s="401">
        <v>25.788462961928094</v>
      </c>
      <c r="H41" s="401">
        <v>410.32478351070978</v>
      </c>
      <c r="J41" s="120">
        <v>35</v>
      </c>
      <c r="K41" s="401">
        <v>25.279793546180084</v>
      </c>
      <c r="L41" s="401">
        <f t="shared" si="0"/>
        <v>24.289629824771378</v>
      </c>
    </row>
    <row r="42" spans="5:12">
      <c r="E42" s="120">
        <v>37</v>
      </c>
      <c r="F42" s="401">
        <v>0.49743066131328034</v>
      </c>
      <c r="G42" s="401">
        <v>26.289615095669973</v>
      </c>
      <c r="H42" s="401">
        <v>428.61621460625872</v>
      </c>
      <c r="J42" s="120">
        <v>36</v>
      </c>
      <c r="K42" s="401">
        <v>25.788462961928094</v>
      </c>
      <c r="L42" s="401">
        <f t="shared" si="0"/>
        <v>24.798299240519388</v>
      </c>
    </row>
    <row r="43" spans="5:12">
      <c r="E43" s="120">
        <v>38</v>
      </c>
      <c r="F43" s="401">
        <v>0.4900794692741679</v>
      </c>
      <c r="G43" s="401">
        <v>26.783361040243257</v>
      </c>
      <c r="H43" s="401">
        <v>447.13107493068344</v>
      </c>
      <c r="J43" s="120">
        <v>37</v>
      </c>
      <c r="K43" s="401">
        <v>26.289615095669973</v>
      </c>
      <c r="L43" s="401">
        <f t="shared" si="0"/>
        <v>25.299451374261267</v>
      </c>
    </row>
    <row r="44" spans="5:12">
      <c r="E44" s="120">
        <v>39</v>
      </c>
      <c r="F44" s="401">
        <v>0.48283691554105218</v>
      </c>
      <c r="G44" s="401">
        <v>27.269810246719398</v>
      </c>
      <c r="H44" s="401">
        <v>465.8587658361003</v>
      </c>
      <c r="J44" s="120">
        <v>38</v>
      </c>
      <c r="K44" s="401">
        <v>26.783361040243257</v>
      </c>
      <c r="L44" s="401">
        <f t="shared" si="0"/>
        <v>25.793197318834551</v>
      </c>
    </row>
    <row r="45" spans="5:12">
      <c r="E45" s="120">
        <v>40</v>
      </c>
      <c r="F45" s="401">
        <v>0.47570139462172634</v>
      </c>
      <c r="G45" s="401">
        <v>27.749070548666339</v>
      </c>
      <c r="H45" s="401">
        <v>484.78895313845783</v>
      </c>
      <c r="J45" s="120">
        <v>39</v>
      </c>
      <c r="K45" s="401">
        <v>27.269810246719398</v>
      </c>
      <c r="L45" s="401">
        <f t="shared" si="0"/>
        <v>26.279646525310692</v>
      </c>
    </row>
    <row r="46" spans="5:12">
      <c r="J46" s="120">
        <v>40</v>
      </c>
      <c r="K46" s="401">
        <v>27.749070548666339</v>
      </c>
      <c r="L46" s="401">
        <f t="shared" si="0"/>
        <v>26.758906827257633</v>
      </c>
    </row>
  </sheetData>
  <sheetProtection selectLockedCells="1"/>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254168-3384-4B42-9964-238D4E524290}">
  <dimension ref="A1"/>
  <sheetViews>
    <sheetView zoomScaleNormal="100" workbookViewId="0">
      <selection activeCell="F41" sqref="F41"/>
    </sheetView>
  </sheetViews>
  <sheetFormatPr defaultColWidth="9" defaultRowHeight="12"/>
  <cols>
    <col min="1" max="16384" width="9" style="3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0459B-7DF3-430D-B7CD-A5F0D9CE70AD}">
  <dimension ref="A1"/>
  <sheetViews>
    <sheetView zoomScaleNormal="100" workbookViewId="0">
      <selection activeCell="F41" sqref="F41"/>
    </sheetView>
  </sheetViews>
  <sheetFormatPr defaultColWidth="9" defaultRowHeight="12"/>
  <cols>
    <col min="1" max="16384" width="9" style="3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AF2EA-4970-433A-89F6-0BDE3397C108}">
  <dimension ref="A1"/>
  <sheetViews>
    <sheetView zoomScaleNormal="100" workbookViewId="0">
      <selection activeCell="F41" sqref="F41"/>
    </sheetView>
  </sheetViews>
  <sheetFormatPr defaultColWidth="9" defaultRowHeight="12"/>
  <cols>
    <col min="1" max="16384" width="9" style="3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7E90D9-9549-482E-8F87-C1A050DADE4E}">
  <dimension ref="A1"/>
  <sheetViews>
    <sheetView zoomScaleNormal="100" workbookViewId="0">
      <selection activeCell="F41" sqref="F41"/>
    </sheetView>
  </sheetViews>
  <sheetFormatPr defaultColWidth="9" defaultRowHeight="12"/>
  <cols>
    <col min="1" max="16384" width="9" style="3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FD4C4A3-AA24-4242-A6FB-720F03E19E6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85102F-2536-46FF-9ECB-709E87AFDB07}">
  <ds:schemaRefs>
    <ds:schemaRef ds:uri="http://schemas.microsoft.com/office/2006/metadata/properties"/>
    <ds:schemaRef ds:uri="http://schemas.microsoft.com/office/infopath/2007/PartnerControls"/>
    <ds:schemaRef ds:uri="fe711059-3473-4d0a-bf90-08974e90274a"/>
    <ds:schemaRef ds:uri="610edd1d-c37b-469a-931b-7a7fbdbef28d"/>
  </ds:schemaRefs>
</ds:datastoreItem>
</file>

<file path=customXml/itemProps3.xml><?xml version="1.0" encoding="utf-8"?>
<ds:datastoreItem xmlns:ds="http://schemas.openxmlformats.org/officeDocument/2006/customXml" ds:itemID="{1EFF9A4A-192A-41BC-82F7-99847D4663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12</vt:i4>
      </vt:variant>
    </vt:vector>
  </HeadingPairs>
  <TitlesOfParts>
    <vt:vector size="29" baseType="lpstr">
      <vt:lpstr>AST</vt:lpstr>
      <vt:lpstr>Benefits Framework</vt:lpstr>
      <vt:lpstr>W1 - Summary_Upload</vt:lpstr>
      <vt:lpstr>Overview and guide</vt:lpstr>
      <vt:lpstr>SP8-1</vt:lpstr>
      <vt:lpstr>SP8-2</vt:lpstr>
      <vt:lpstr>SP8-3</vt:lpstr>
      <vt:lpstr>SP8-4</vt:lpstr>
      <vt:lpstr>SP8-5</vt:lpstr>
      <vt:lpstr>SP8-6</vt:lpstr>
      <vt:lpstr>SP8-7</vt:lpstr>
      <vt:lpstr>SP8-8</vt:lpstr>
      <vt:lpstr>Tables</vt:lpstr>
      <vt:lpstr>Cost Estimates</vt:lpstr>
      <vt:lpstr>Sensitivity</vt:lpstr>
      <vt:lpstr>Working</vt:lpstr>
      <vt:lpstr>Notes</vt:lpstr>
      <vt:lpstr>_OG1</vt:lpstr>
      <vt:lpstr>OF</vt:lpstr>
      <vt:lpstr>OVG</vt:lpstr>
      <vt:lpstr>'SP8-1'!Print_Area</vt:lpstr>
      <vt:lpstr>'SP8-2'!Print_Area</vt:lpstr>
      <vt:lpstr>'SP8-3'!Print_Area</vt:lpstr>
      <vt:lpstr>'SP8-4'!Print_Area</vt:lpstr>
      <vt:lpstr>'SP8-5'!Print_Area</vt:lpstr>
      <vt:lpstr>'SP8-6'!Print_Area</vt:lpstr>
      <vt:lpstr>'SP8-7'!Print_Area</vt:lpstr>
      <vt:lpstr>'SP8-8'!Print_Area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Ian Melsom</cp:lastModifiedBy>
  <cp:revision/>
  <dcterms:created xsi:type="dcterms:W3CDTF">2020-05-25T00:37:33Z</dcterms:created>
  <dcterms:modified xsi:type="dcterms:W3CDTF">2025-05-06T03:08:50Z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