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525" activeTab="0"/>
  </bookViews>
  <sheets>
    <sheet name="Appendix E" sheetId="1" r:id="rId1"/>
  </sheets>
  <definedNames>
    <definedName name="_xlnm.Print_Area" localSheetId="0">'Appendix E'!$A$1:$L$58</definedName>
  </definedNames>
  <calcPr fullCalcOnLoad="1"/>
</workbook>
</file>

<file path=xl/comments1.xml><?xml version="1.0" encoding="utf-8"?>
<comments xmlns="http://schemas.openxmlformats.org/spreadsheetml/2006/main">
  <authors>
    <author>Alec Looney</author>
    <author>David Croft</author>
  </authors>
  <commentList>
    <comment ref="G18" authorId="0">
      <text>
        <r>
          <rPr>
            <b/>
            <sz val="8"/>
            <rFont val="Tahoma"/>
            <family val="0"/>
          </rPr>
          <t>Populated automatically from your 'Treatment life' selection.</t>
        </r>
        <r>
          <rPr>
            <sz val="8"/>
            <rFont val="Tahoma"/>
            <family val="0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0"/>
          </rPr>
          <t>Populated automatically from your 'Treatment life' and 'Urban/Rural' selections.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>Populated automatically from your 'Urban/Rural' selection.</t>
        </r>
        <r>
          <rPr>
            <sz val="8"/>
            <rFont val="Tahoma"/>
            <family val="0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0"/>
          </rPr>
          <t>Populated automatically from your 'Urban/Rural' selection.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b/>
            <sz val="8"/>
            <rFont val="Tahoma"/>
            <family val="0"/>
          </rPr>
          <t>Populated automatically from your 'Urban/Rural' selection.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8"/>
            <rFont val="Tahoma"/>
            <family val="0"/>
          </rPr>
          <t>Populated automatically from your 'Urban/Rural' selection.</t>
        </r>
        <r>
          <rPr>
            <sz val="8"/>
            <rFont val="Tahoma"/>
            <family val="0"/>
          </rPr>
          <t xml:space="preserve">
</t>
        </r>
      </text>
    </comment>
    <comment ref="J36" authorId="0">
      <text>
        <r>
          <rPr>
            <b/>
            <sz val="8"/>
            <rFont val="Tahoma"/>
            <family val="0"/>
          </rPr>
          <t>Populated automatically from your 'Urban/Rural' selection.</t>
        </r>
        <r>
          <rPr>
            <sz val="8"/>
            <rFont val="Tahoma"/>
            <family val="0"/>
          </rPr>
          <t xml:space="preserve">
</t>
        </r>
      </text>
    </comment>
    <comment ref="K36" authorId="0">
      <text>
        <r>
          <rPr>
            <b/>
            <sz val="8"/>
            <rFont val="Tahoma"/>
            <family val="0"/>
          </rPr>
          <t>Populated automatically from your 'Urban/Rural' selection.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sz val="8"/>
            <rFont val="Tahoma"/>
            <family val="0"/>
          </rPr>
          <t xml:space="preserve">Click on cell and select the desired time period.
</t>
        </r>
      </text>
    </comment>
    <comment ref="J12" authorId="1">
      <text>
        <r>
          <rPr>
            <b/>
            <sz val="8"/>
            <rFont val="Tahoma"/>
            <family val="0"/>
          </rPr>
          <t>Populated automatically from your 'Crash record period'.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Format YYYY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Format YYYY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<sst xmlns="http://schemas.openxmlformats.org/spreadsheetml/2006/main" count="73" uniqueCount="55">
  <si>
    <t>Economic evaluation procedure</t>
  </si>
  <si>
    <t>Simple procedure benefit cost calculations for crash reduction studies</t>
  </si>
  <si>
    <t xml:space="preserve">Submitted by </t>
  </si>
  <si>
    <t xml:space="preserve">Crash location </t>
  </si>
  <si>
    <t xml:space="preserve">Type (urban/rural) </t>
  </si>
  <si>
    <t>Treatment life (years)</t>
  </si>
  <si>
    <t>A</t>
  </si>
  <si>
    <t>Crash record period</t>
  </si>
  <si>
    <t>to</t>
  </si>
  <si>
    <t xml:space="preserve">No of crash years </t>
  </si>
  <si>
    <t>B</t>
  </si>
  <si>
    <t>COSTS</t>
  </si>
  <si>
    <t>x</t>
  </si>
  <si>
    <t>=</t>
  </si>
  <si>
    <t>C</t>
  </si>
  <si>
    <t xml:space="preserve">Additional annual maintenance </t>
  </si>
  <si>
    <t>E</t>
  </si>
  <si>
    <t>Present value total costs = C + E</t>
  </si>
  <si>
    <t>F</t>
  </si>
  <si>
    <t>BENEFITS</t>
  </si>
  <si>
    <t>Either combine all movements or split into movement types.</t>
  </si>
  <si>
    <t>Movement</t>
  </si>
  <si>
    <t>Injury</t>
  </si>
  <si>
    <t>Non-injury</t>
  </si>
  <si>
    <t>No. of crashes</t>
  </si>
  <si>
    <t>G</t>
  </si>
  <si>
    <t>% crash reduction</t>
  </si>
  <si>
    <t>H</t>
  </si>
  <si>
    <t>Crash savings per year</t>
  </si>
  <si>
    <t>Average crash cost</t>
  </si>
  <si>
    <t>P</t>
  </si>
  <si>
    <t>Crash cost savings per year</t>
  </si>
  <si>
    <t xml:space="preserve">Total crash cost savings per year  </t>
  </si>
  <si>
    <t>J</t>
  </si>
  <si>
    <t>Present value total benefits = K x J</t>
  </si>
  <si>
    <t>L</t>
  </si>
  <si>
    <t>Maintenance discount factor</t>
  </si>
  <si>
    <t>D</t>
  </si>
  <si>
    <t>Urban</t>
  </si>
  <si>
    <t>Crash cost discount factor</t>
  </si>
  <si>
    <t>K</t>
  </si>
  <si>
    <t>Rural</t>
  </si>
  <si>
    <t>Cost of work</t>
  </si>
  <si>
    <t>Include fatal crashes in the injury total. For more detailed analysis use Project evaluation manual method.</t>
  </si>
  <si>
    <t xml:space="preserve">No. of crash years </t>
  </si>
  <si>
    <t>(G/B) x .01 x H</t>
  </si>
  <si>
    <t>B / C ratio</t>
  </si>
  <si>
    <t>Treatment life (5, 10, 25 years)</t>
  </si>
  <si>
    <r>
      <t>‘Urban’</t>
    </r>
    <r>
      <rPr>
        <sz val="7"/>
        <rFont val="Verdana"/>
        <family val="2"/>
      </rPr>
      <t xml:space="preserve"> refers to all speed limit areas of 70 km/h and under and limited speed zones.</t>
    </r>
  </si>
  <si>
    <r>
      <t>‘Rural’</t>
    </r>
    <r>
      <rPr>
        <sz val="7"/>
        <rFont val="Verdana"/>
        <family val="2"/>
      </rPr>
      <t xml:space="preserve"> refers to all speed limit areas of over 70 km/h.</t>
    </r>
  </si>
  <si>
    <r>
      <t>D</t>
    </r>
    <r>
      <rPr>
        <sz val="6"/>
        <rFont val="Verdana"/>
        <family val="2"/>
      </rPr>
      <t xml:space="preserve"> Maintenance discount factor</t>
    </r>
  </si>
  <si>
    <t xml:space="preserve">Date </t>
  </si>
  <si>
    <t xml:space="preserve">*Average social cost per reported </t>
  </si>
  <si>
    <t>Reference data:</t>
  </si>
  <si>
    <t>crash (at June 2005 prices)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</si>
</sst>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"/>
    <numFmt numFmtId="170" formatCode="[$-1409]dddd\,\ d\ mmmm\ yyyy"/>
    <numFmt numFmtId="171" formatCode="mm/yyyy"/>
    <numFmt numFmtId="172" formatCode="yyyy"/>
    <numFmt numFmtId="173" formatCode="d\.mm\.yy;@"/>
  </numFmts>
  <fonts count="18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4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8" fontId="1" fillId="0" borderId="0" xfId="0" applyNumberFormat="1" applyFont="1" applyAlignment="1">
      <alignment horizontal="center"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168" fontId="1" fillId="2" borderId="3" xfId="0" applyNumberFormat="1" applyFont="1" applyFill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1" fillId="2" borderId="6" xfId="0" applyNumberFormat="1" applyFont="1" applyFill="1" applyBorder="1" applyAlignment="1">
      <alignment horizontal="right"/>
    </xf>
    <xf numFmtId="168" fontId="1" fillId="0" borderId="3" xfId="0" applyNumberFormat="1" applyFont="1" applyBorder="1" applyAlignment="1">
      <alignment horizontal="right"/>
    </xf>
    <xf numFmtId="0" fontId="13" fillId="3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4" fillId="3" borderId="0" xfId="0" applyFont="1" applyFill="1" applyAlignment="1">
      <alignment/>
    </xf>
    <xf numFmtId="0" fontId="1" fillId="3" borderId="11" xfId="0" applyFont="1" applyFill="1" applyBorder="1" applyAlignment="1">
      <alignment/>
    </xf>
    <xf numFmtId="0" fontId="2" fillId="0" borderId="1" xfId="0" applyFont="1" applyBorder="1" applyAlignment="1">
      <alignment/>
    </xf>
    <xf numFmtId="171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/>
    </xf>
    <xf numFmtId="3" fontId="1" fillId="2" borderId="8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/>
      <protection locked="0"/>
    </xf>
    <xf numFmtId="22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1" fillId="0" borderId="12" xfId="0" applyNumberFormat="1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168" fontId="2" fillId="0" borderId="12" xfId="0" applyNumberFormat="1" applyFont="1" applyBorder="1" applyAlignment="1">
      <alignment horizontal="right"/>
    </xf>
    <xf numFmtId="168" fontId="1" fillId="0" borderId="6" xfId="0" applyNumberFormat="1" applyFont="1" applyBorder="1" applyAlignment="1">
      <alignment horizontal="right"/>
    </xf>
    <xf numFmtId="0" fontId="1" fillId="5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8" fontId="2" fillId="0" borderId="6" xfId="0" applyNumberFormat="1" applyFont="1" applyBorder="1" applyAlignment="1">
      <alignment horizontal="right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168" fontId="2" fillId="0" borderId="12" xfId="0" applyNumberFormat="1" applyFont="1" applyBorder="1" applyAlignment="1" applyProtection="1">
      <alignment horizontal="right"/>
      <protection locked="0"/>
    </xf>
    <xf numFmtId="168" fontId="2" fillId="0" borderId="5" xfId="0" applyNumberFormat="1" applyFont="1" applyBorder="1" applyAlignment="1" applyProtection="1">
      <alignment horizontal="right"/>
      <protection locked="0"/>
    </xf>
    <xf numFmtId="168" fontId="2" fillId="0" borderId="6" xfId="0" applyNumberFormat="1" applyFont="1" applyBorder="1" applyAlignment="1" applyProtection="1">
      <alignment horizontal="right"/>
      <protection locked="0"/>
    </xf>
    <xf numFmtId="169" fontId="2" fillId="0" borderId="10" xfId="0" applyNumberFormat="1" applyFont="1" applyBorder="1" applyAlignment="1">
      <alignment vertical="center"/>
    </xf>
    <xf numFmtId="169" fontId="2" fillId="0" borderId="11" xfId="0" applyNumberFormat="1" applyFont="1" applyBorder="1" applyAlignment="1">
      <alignment vertical="center"/>
    </xf>
    <xf numFmtId="169" fontId="2" fillId="0" borderId="14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0" fontId="1" fillId="0" borderId="3" xfId="0" applyFont="1" applyBorder="1" applyAlignment="1">
      <alignment vertical="center"/>
    </xf>
    <xf numFmtId="168" fontId="2" fillId="0" borderId="3" xfId="0" applyNumberFormat="1" applyFont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3" fillId="3" borderId="0" xfId="0" applyFont="1" applyFill="1" applyAlignment="1">
      <alignment horizontal="left"/>
    </xf>
    <xf numFmtId="0" fontId="1" fillId="0" borderId="12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3" fontId="1" fillId="2" borderId="1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168" fontId="1" fillId="2" borderId="12" xfId="0" applyNumberFormat="1" applyFont="1" applyFill="1" applyBorder="1" applyAlignment="1">
      <alignment horizontal="right"/>
    </xf>
    <xf numFmtId="168" fontId="1" fillId="2" borderId="6" xfId="0" applyNumberFormat="1" applyFont="1" applyFill="1" applyBorder="1" applyAlignment="1">
      <alignment horizontal="right"/>
    </xf>
    <xf numFmtId="168" fontId="1" fillId="0" borderId="1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7</xdr:row>
      <xdr:rowOff>9525</xdr:rowOff>
    </xdr:from>
    <xdr:to>
      <xdr:col>10</xdr:col>
      <xdr:colOff>0</xdr:colOff>
      <xdr:row>8</xdr:row>
      <xdr:rowOff>9525</xdr:rowOff>
    </xdr:to>
    <xdr:pic>
      <xdr:nvPicPr>
        <xdr:cNvPr id="1" name="Option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52950" y="115252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7</xdr:row>
      <xdr:rowOff>9525</xdr:rowOff>
    </xdr:from>
    <xdr:to>
      <xdr:col>11</xdr:col>
      <xdr:colOff>0</xdr:colOff>
      <xdr:row>8</xdr:row>
      <xdr:rowOff>9525</xdr:rowOff>
    </xdr:to>
    <xdr:pic>
      <xdr:nvPicPr>
        <xdr:cNvPr id="2" name="Option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05400" y="115252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48</xdr:row>
      <xdr:rowOff>28575</xdr:rowOff>
    </xdr:from>
    <xdr:to>
      <xdr:col>11</xdr:col>
      <xdr:colOff>152400</xdr:colOff>
      <xdr:row>55</xdr:row>
      <xdr:rowOff>114300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7419975"/>
          <a:ext cx="666750" cy="1152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99"/>
  <sheetViews>
    <sheetView tabSelected="1" view="pageBreakPreview" zoomScale="150" zoomScaleNormal="120" zoomScaleSheetLayoutView="150" workbookViewId="0" topLeftCell="A1">
      <selection activeCell="C5" sqref="C5:K5"/>
    </sheetView>
  </sheetViews>
  <sheetFormatPr defaultColWidth="9.140625" defaultRowHeight="12.75"/>
  <cols>
    <col min="1" max="1" width="26.57421875" style="1" customWidth="1"/>
    <col min="2" max="2" width="2.28125" style="1" customWidth="1"/>
    <col min="3" max="3" width="8.421875" style="1" customWidth="1"/>
    <col min="4" max="4" width="1.28515625" style="1" customWidth="1"/>
    <col min="5" max="5" width="8.28125" style="1" customWidth="1"/>
    <col min="6" max="6" width="2.28125" style="5" customWidth="1"/>
    <col min="7" max="8" width="8.28125" style="1" customWidth="1"/>
    <col min="9" max="9" width="2.28125" style="5" customWidth="1"/>
    <col min="10" max="11" width="8.28125" style="1" customWidth="1"/>
    <col min="12" max="12" width="2.7109375" style="6" customWidth="1"/>
    <col min="13" max="13" width="9.140625" style="1" customWidth="1"/>
    <col min="14" max="14" width="2.421875" style="1" bestFit="1" customWidth="1"/>
    <col min="15" max="15" width="0.13671875" style="1" customWidth="1"/>
    <col min="16" max="16" width="10.421875" style="1" bestFit="1" customWidth="1"/>
    <col min="17" max="17" width="9.421875" style="1" bestFit="1" customWidth="1"/>
    <col min="18" max="18" width="10.28125" style="1" bestFit="1" customWidth="1"/>
    <col min="19" max="19" width="5.57421875" style="1" bestFit="1" customWidth="1"/>
    <col min="20" max="16384" width="9.140625" style="1" customWidth="1"/>
  </cols>
  <sheetData>
    <row r="1" ht="18" customHeight="1">
      <c r="A1" s="2" t="s">
        <v>0</v>
      </c>
    </row>
    <row r="2" ht="12" customHeight="1"/>
    <row r="3" ht="12" customHeight="1">
      <c r="A3" s="1" t="s">
        <v>1</v>
      </c>
    </row>
    <row r="4" ht="12" customHeight="1"/>
    <row r="5" spans="1:11" ht="12" customHeight="1">
      <c r="A5" s="3" t="s">
        <v>51</v>
      </c>
      <c r="C5" s="65"/>
      <c r="D5" s="66"/>
      <c r="E5" s="66"/>
      <c r="F5" s="67"/>
      <c r="G5" s="67"/>
      <c r="H5" s="67"/>
      <c r="I5" s="67"/>
      <c r="J5" s="67"/>
      <c r="K5" s="68"/>
    </row>
    <row r="6" spans="1:11" ht="12" customHeight="1">
      <c r="A6" s="3" t="s">
        <v>2</v>
      </c>
      <c r="C6" s="79"/>
      <c r="D6" s="66"/>
      <c r="E6" s="66"/>
      <c r="F6" s="67"/>
      <c r="G6" s="67"/>
      <c r="H6" s="67"/>
      <c r="I6" s="67"/>
      <c r="J6" s="67"/>
      <c r="K6" s="68"/>
    </row>
    <row r="7" spans="1:11" ht="12" customHeight="1">
      <c r="A7" s="3" t="s">
        <v>3</v>
      </c>
      <c r="C7" s="79"/>
      <c r="D7" s="66"/>
      <c r="E7" s="66"/>
      <c r="F7" s="67"/>
      <c r="G7" s="67"/>
      <c r="H7" s="67"/>
      <c r="I7" s="67"/>
      <c r="J7" s="67"/>
      <c r="K7" s="68"/>
    </row>
    <row r="8" spans="1:17" ht="12" customHeight="1">
      <c r="A8" s="3" t="s">
        <v>4</v>
      </c>
      <c r="C8" s="79" t="s">
        <v>38</v>
      </c>
      <c r="D8" s="66"/>
      <c r="E8" s="66"/>
      <c r="F8" s="66"/>
      <c r="G8" s="66"/>
      <c r="H8" s="66"/>
      <c r="I8" s="66"/>
      <c r="J8" s="21"/>
      <c r="K8" s="22"/>
      <c r="P8" s="52"/>
      <c r="Q8" s="50"/>
    </row>
    <row r="9" spans="3:17" ht="12" customHeight="1">
      <c r="C9" s="19" t="s">
        <v>48</v>
      </c>
      <c r="D9" s="19"/>
      <c r="Q9" s="50"/>
    </row>
    <row r="10" spans="3:17" ht="12" customHeight="1">
      <c r="C10" s="19" t="s">
        <v>49</v>
      </c>
      <c r="D10" s="19"/>
      <c r="Q10" s="50"/>
    </row>
    <row r="11" spans="1:17" ht="12" customHeight="1">
      <c r="A11" s="3" t="s">
        <v>5</v>
      </c>
      <c r="B11" s="6" t="s">
        <v>6</v>
      </c>
      <c r="C11" s="74">
        <v>10</v>
      </c>
      <c r="D11" s="75"/>
      <c r="E11" s="76"/>
      <c r="Q11" s="50"/>
    </row>
    <row r="12" spans="1:17" ht="12" customHeight="1">
      <c r="A12" s="3" t="s">
        <v>7</v>
      </c>
      <c r="C12" s="59">
        <v>1999</v>
      </c>
      <c r="D12" s="57" t="s">
        <v>8</v>
      </c>
      <c r="E12" s="58">
        <v>2004</v>
      </c>
      <c r="H12" s="3" t="s">
        <v>9</v>
      </c>
      <c r="J12" s="77">
        <f>E12-C12</f>
        <v>5</v>
      </c>
      <c r="K12" s="78"/>
      <c r="L12" s="6" t="s">
        <v>10</v>
      </c>
      <c r="P12" s="49"/>
      <c r="Q12" s="49"/>
    </row>
    <row r="13" spans="1:12" ht="12" customHeight="1" thickBot="1">
      <c r="A13" s="11"/>
      <c r="B13" s="11"/>
      <c r="C13" s="11"/>
      <c r="D13" s="11"/>
      <c r="E13" s="11"/>
      <c r="F13" s="12"/>
      <c r="G13" s="11"/>
      <c r="H13" s="11"/>
      <c r="I13" s="12"/>
      <c r="J13" s="11"/>
      <c r="K13" s="11"/>
      <c r="L13" s="13"/>
    </row>
    <row r="14" spans="1:16" ht="12" customHeight="1" thickTop="1">
      <c r="A14" s="4" t="s">
        <v>11</v>
      </c>
      <c r="P14" s="51"/>
    </row>
    <row r="15" ht="12" customHeight="1"/>
    <row r="16" spans="1:12" ht="12" customHeight="1">
      <c r="A16" s="3" t="s">
        <v>42</v>
      </c>
      <c r="C16" s="84"/>
      <c r="D16" s="85"/>
      <c r="E16" s="86"/>
      <c r="F16" s="5" t="s">
        <v>12</v>
      </c>
      <c r="G16" s="63">
        <v>0.91</v>
      </c>
      <c r="H16" s="64"/>
      <c r="I16" s="7" t="s">
        <v>13</v>
      </c>
      <c r="J16" s="69">
        <f>IF(C16=0,0,C16*G16)</f>
        <v>0</v>
      </c>
      <c r="K16" s="73"/>
      <c r="L16" s="6" t="s">
        <v>14</v>
      </c>
    </row>
    <row r="17" spans="3:11" ht="12" customHeight="1">
      <c r="C17" s="4"/>
      <c r="D17" s="4"/>
      <c r="E17" s="4"/>
      <c r="J17" s="4"/>
      <c r="K17" s="4"/>
    </row>
    <row r="18" spans="1:12" ht="12" customHeight="1">
      <c r="A18" s="3" t="s">
        <v>15</v>
      </c>
      <c r="C18" s="84"/>
      <c r="D18" s="85"/>
      <c r="E18" s="86"/>
      <c r="F18" s="5" t="s">
        <v>12</v>
      </c>
      <c r="G18" s="99">
        <f>HLOOKUP(VALUE(C11),E53:J54,2,FALSE)</f>
        <v>6.45</v>
      </c>
      <c r="H18" s="100"/>
      <c r="I18" s="7" t="s">
        <v>13</v>
      </c>
      <c r="J18" s="69">
        <f>IF(C18=0,0,C18*G18)</f>
        <v>0</v>
      </c>
      <c r="K18" s="73"/>
      <c r="L18" s="6" t="s">
        <v>16</v>
      </c>
    </row>
    <row r="19" spans="7:8" ht="12" customHeight="1">
      <c r="G19" s="110" t="s">
        <v>50</v>
      </c>
      <c r="H19" s="111"/>
    </row>
    <row r="20" spans="14:19" ht="12" customHeight="1">
      <c r="N20" s="25"/>
      <c r="O20" s="25"/>
      <c r="P20" s="25"/>
      <c r="Q20" s="25"/>
      <c r="R20" s="25"/>
      <c r="S20" s="25"/>
    </row>
    <row r="21" spans="8:19" ht="12" customHeight="1">
      <c r="H21" s="14" t="s">
        <v>17</v>
      </c>
      <c r="J21" s="69">
        <f>J16+J18</f>
        <v>0</v>
      </c>
      <c r="K21" s="73"/>
      <c r="L21" s="6" t="s">
        <v>18</v>
      </c>
      <c r="N21" s="25"/>
      <c r="O21" s="25"/>
      <c r="P21" s="24"/>
      <c r="Q21" s="24"/>
      <c r="R21" s="24"/>
      <c r="S21" s="25"/>
    </row>
    <row r="22" spans="1:19" ht="12" customHeight="1" thickBot="1">
      <c r="A22" s="11"/>
      <c r="B22" s="11"/>
      <c r="C22" s="11"/>
      <c r="D22" s="11"/>
      <c r="E22" s="11"/>
      <c r="F22" s="12"/>
      <c r="G22" s="11"/>
      <c r="H22" s="11"/>
      <c r="I22" s="12"/>
      <c r="J22" s="11"/>
      <c r="K22" s="11"/>
      <c r="L22" s="13"/>
      <c r="N22" s="25"/>
      <c r="O22" s="25"/>
      <c r="P22" s="24"/>
      <c r="Q22" s="26"/>
      <c r="R22" s="26"/>
      <c r="S22" s="25"/>
    </row>
    <row r="23" spans="1:19" ht="12" customHeight="1" thickTop="1">
      <c r="A23" s="4" t="s">
        <v>19</v>
      </c>
      <c r="M23" s="18"/>
      <c r="N23" s="24"/>
      <c r="O23" s="24"/>
      <c r="P23" s="24"/>
      <c r="Q23" s="26"/>
      <c r="R23" s="26"/>
      <c r="S23" s="24"/>
    </row>
    <row r="24" spans="13:19" ht="12" customHeight="1">
      <c r="M24" s="23"/>
      <c r="N24" s="24"/>
      <c r="O24" s="24"/>
      <c r="P24" s="24"/>
      <c r="Q24" s="24"/>
      <c r="R24" s="24"/>
      <c r="S24" s="24"/>
    </row>
    <row r="25" spans="1:19" ht="12" customHeight="1">
      <c r="A25" s="1" t="s">
        <v>20</v>
      </c>
      <c r="M25" s="25"/>
      <c r="N25" s="25"/>
      <c r="O25" s="25"/>
      <c r="P25" s="25"/>
      <c r="Q25" s="25"/>
      <c r="R25" s="25"/>
      <c r="S25" s="25"/>
    </row>
    <row r="26" ht="12" customHeight="1">
      <c r="A26" s="1" t="s">
        <v>43</v>
      </c>
    </row>
    <row r="27" ht="12" customHeight="1"/>
    <row r="28" spans="3:11" ht="12" customHeight="1">
      <c r="C28" s="80" t="s">
        <v>21</v>
      </c>
      <c r="D28" s="81"/>
      <c r="E28" s="60"/>
      <c r="G28" s="14" t="str">
        <f>C28</f>
        <v>Movement</v>
      </c>
      <c r="H28" s="60"/>
      <c r="J28" s="14" t="str">
        <f>C28</f>
        <v>Movement</v>
      </c>
      <c r="K28" s="60"/>
    </row>
    <row r="29" spans="13:19" ht="12" customHeight="1">
      <c r="M29" s="25"/>
      <c r="N29" s="25"/>
      <c r="O29" s="25"/>
      <c r="P29" s="25"/>
      <c r="Q29" s="25"/>
      <c r="R29" s="25"/>
      <c r="S29" s="25"/>
    </row>
    <row r="30" spans="3:19" ht="12" customHeight="1">
      <c r="C30" s="5" t="s">
        <v>22</v>
      </c>
      <c r="D30" s="5"/>
      <c r="E30" s="5" t="s">
        <v>23</v>
      </c>
      <c r="G30" s="5" t="str">
        <f>C30</f>
        <v>Injury</v>
      </c>
      <c r="H30" s="5" t="str">
        <f>E30</f>
        <v>Non-injury</v>
      </c>
      <c r="J30" s="5" t="str">
        <f>C30</f>
        <v>Injury</v>
      </c>
      <c r="K30" s="5" t="str">
        <f>E30</f>
        <v>Non-injury</v>
      </c>
      <c r="M30" s="25"/>
      <c r="N30" s="25"/>
      <c r="O30" s="25"/>
      <c r="P30" s="25"/>
      <c r="Q30" s="25"/>
      <c r="R30" s="25"/>
      <c r="S30" s="25"/>
    </row>
    <row r="31" spans="1:19" ht="12" customHeight="1">
      <c r="A31" s="3" t="s">
        <v>24</v>
      </c>
      <c r="B31" s="6" t="s">
        <v>25</v>
      </c>
      <c r="C31" s="102"/>
      <c r="D31" s="103"/>
      <c r="E31" s="61"/>
      <c r="G31" s="61"/>
      <c r="H31" s="61"/>
      <c r="J31" s="61"/>
      <c r="K31" s="61"/>
      <c r="M31" s="25"/>
      <c r="N31" s="25"/>
      <c r="O31" s="25"/>
      <c r="P31" s="25"/>
      <c r="Q31" s="25"/>
      <c r="R31" s="25"/>
      <c r="S31" s="25"/>
    </row>
    <row r="32" spans="1:19" ht="12" customHeight="1">
      <c r="A32" s="3" t="s">
        <v>44</v>
      </c>
      <c r="B32" s="6" t="s">
        <v>10</v>
      </c>
      <c r="C32" s="104">
        <f>J12</f>
        <v>5</v>
      </c>
      <c r="D32" s="105"/>
      <c r="E32" s="15">
        <f>J12</f>
        <v>5</v>
      </c>
      <c r="G32" s="15">
        <f>J12</f>
        <v>5</v>
      </c>
      <c r="H32" s="15">
        <f>J12</f>
        <v>5</v>
      </c>
      <c r="J32" s="15">
        <f>J12</f>
        <v>5</v>
      </c>
      <c r="K32" s="15">
        <f>J12</f>
        <v>5</v>
      </c>
      <c r="M32" s="25"/>
      <c r="N32" s="25"/>
      <c r="O32" s="25"/>
      <c r="P32" s="24"/>
      <c r="Q32" s="24"/>
      <c r="R32" s="24"/>
      <c r="S32" s="25"/>
    </row>
    <row r="33" spans="1:19" ht="12" customHeight="1">
      <c r="A33" s="3" t="s">
        <v>26</v>
      </c>
      <c r="B33" s="6" t="s">
        <v>27</v>
      </c>
      <c r="C33" s="102"/>
      <c r="D33" s="103"/>
      <c r="E33" s="61"/>
      <c r="G33" s="61"/>
      <c r="H33" s="61"/>
      <c r="J33" s="61"/>
      <c r="K33" s="61"/>
      <c r="M33" s="25"/>
      <c r="N33" s="25"/>
      <c r="O33" s="25"/>
      <c r="P33" s="24"/>
      <c r="Q33" s="26"/>
      <c r="R33" s="26"/>
      <c r="S33" s="25"/>
    </row>
    <row r="34" spans="1:19" ht="12" customHeight="1">
      <c r="A34" s="3" t="s">
        <v>28</v>
      </c>
      <c r="B34" s="6"/>
      <c r="C34" s="106">
        <f>((C31/$J$12)*0.01*C33)</f>
        <v>0</v>
      </c>
      <c r="D34" s="107"/>
      <c r="E34" s="97">
        <f>((E31/$J$12)*0.01*E33)</f>
        <v>0</v>
      </c>
      <c r="G34" s="97">
        <f>((G31/$J$12)*0.01*G33)</f>
        <v>0</v>
      </c>
      <c r="H34" s="97">
        <f>((H31/$J$12)*0.01*H33)</f>
        <v>0</v>
      </c>
      <c r="J34" s="97">
        <f>((J31/$J$12)*0.01*J33)</f>
        <v>0</v>
      </c>
      <c r="K34" s="97">
        <f>((K31/$J$12)*0.01*K33)</f>
        <v>0</v>
      </c>
      <c r="M34" s="25"/>
      <c r="N34" s="25"/>
      <c r="O34" s="25"/>
      <c r="P34" s="24"/>
      <c r="Q34" s="26"/>
      <c r="R34" s="26"/>
      <c r="S34" s="25"/>
    </row>
    <row r="35" spans="2:19" ht="12" customHeight="1">
      <c r="B35" s="14" t="s">
        <v>45</v>
      </c>
      <c r="C35" s="108"/>
      <c r="D35" s="109"/>
      <c r="E35" s="97"/>
      <c r="G35" s="97"/>
      <c r="H35" s="97"/>
      <c r="J35" s="97"/>
      <c r="K35" s="97"/>
      <c r="M35" s="25"/>
      <c r="N35" s="25"/>
      <c r="O35" s="25"/>
      <c r="P35" s="25"/>
      <c r="Q35" s="25"/>
      <c r="R35" s="25"/>
      <c r="S35" s="25"/>
    </row>
    <row r="36" spans="1:11" ht="12" customHeight="1">
      <c r="A36" s="3" t="s">
        <v>29</v>
      </c>
      <c r="B36" s="6" t="s">
        <v>30</v>
      </c>
      <c r="C36" s="125">
        <f>VLOOKUP(C8,G50:J51,2,FALSE)</f>
        <v>208000</v>
      </c>
      <c r="D36" s="126"/>
      <c r="E36" s="27">
        <f>VLOOKUP(C8,G50:J51,3,FALSE)</f>
        <v>14800</v>
      </c>
      <c r="F36" s="28"/>
      <c r="G36" s="27">
        <f>VLOOKUP(C8,G50:J51,2,FALSE)</f>
        <v>208000</v>
      </c>
      <c r="H36" s="29">
        <f>VLOOKUP(C8,G50:J51,3,FALSE)</f>
        <v>14800</v>
      </c>
      <c r="I36" s="28"/>
      <c r="J36" s="27">
        <f>VLOOKUP(C8,G50:J51,2,FALSE)</f>
        <v>208000</v>
      </c>
      <c r="K36" s="29">
        <f>VLOOKUP(C8,G50:J51,3,FALSE)</f>
        <v>14800</v>
      </c>
    </row>
    <row r="37" spans="1:11" ht="12" customHeight="1">
      <c r="A37" s="3" t="s">
        <v>31</v>
      </c>
      <c r="B37" s="6"/>
      <c r="C37" s="127">
        <f>IF(C34=0,0,C34*C36)</f>
        <v>0</v>
      </c>
      <c r="D37" s="70"/>
      <c r="E37" s="30">
        <f>IF(E34=0,0,E34*E36)</f>
        <v>0</v>
      </c>
      <c r="F37" s="28"/>
      <c r="G37" s="30">
        <f>IF(G34=0,0,G34*G36)</f>
        <v>0</v>
      </c>
      <c r="H37" s="30">
        <f>IF(H34=0,0,H34*H36)</f>
        <v>0</v>
      </c>
      <c r="I37" s="20"/>
      <c r="J37" s="30">
        <f>IF(J34=0,0,J34*J36)</f>
        <v>0</v>
      </c>
      <c r="K37" s="30">
        <f>IF(K34=0,0,K34*K36)</f>
        <v>0</v>
      </c>
    </row>
    <row r="38" ht="12" customHeight="1"/>
    <row r="39" spans="8:12" ht="12" customHeight="1">
      <c r="H39" s="3" t="s">
        <v>32</v>
      </c>
      <c r="J39" s="69">
        <f>C37+E37+G37+H37+J37+K37</f>
        <v>0</v>
      </c>
      <c r="K39" s="70"/>
      <c r="L39" s="6" t="s">
        <v>33</v>
      </c>
    </row>
    <row r="40" spans="8:11" ht="12" customHeight="1">
      <c r="H40" s="3" t="s">
        <v>39</v>
      </c>
      <c r="I40" s="6" t="s">
        <v>40</v>
      </c>
      <c r="J40" s="71">
        <f>HLOOKUP(C11,C53:J56,IF(C8="Urban",3,4),FALSE)</f>
        <v>5.23</v>
      </c>
      <c r="K40" s="72"/>
    </row>
    <row r="41" ht="12" customHeight="1"/>
    <row r="42" spans="8:12" ht="12" customHeight="1">
      <c r="H42" s="14" t="s">
        <v>34</v>
      </c>
      <c r="J42" s="69">
        <f>J40*J39</f>
        <v>0</v>
      </c>
      <c r="K42" s="73"/>
      <c r="L42" s="6" t="s">
        <v>35</v>
      </c>
    </row>
    <row r="43" ht="12" customHeight="1" thickBot="1"/>
    <row r="44" spans="1:12" ht="12" customHeight="1" thickTop="1">
      <c r="A44" s="8"/>
      <c r="B44" s="8"/>
      <c r="C44" s="8"/>
      <c r="D44" s="8"/>
      <c r="E44" s="8"/>
      <c r="F44" s="9"/>
      <c r="G44" s="8"/>
      <c r="H44" s="8"/>
      <c r="I44" s="9"/>
      <c r="J44" s="8"/>
      <c r="K44" s="8"/>
      <c r="L44" s="10"/>
    </row>
    <row r="45" spans="2:11" ht="12" customHeight="1" thickBot="1">
      <c r="B45" s="95" t="s">
        <v>46</v>
      </c>
      <c r="C45" s="96"/>
      <c r="D45" s="53"/>
      <c r="E45" s="16" t="s">
        <v>35</v>
      </c>
      <c r="F45" s="93" t="s">
        <v>13</v>
      </c>
      <c r="G45" s="98">
        <f>J42</f>
        <v>0</v>
      </c>
      <c r="H45" s="98"/>
      <c r="I45" s="91" t="s">
        <v>13</v>
      </c>
      <c r="J45" s="87">
        <f>IF(G46=0,0,G45/G46)</f>
        <v>0</v>
      </c>
      <c r="K45" s="88"/>
    </row>
    <row r="46" spans="2:11" ht="12" customHeight="1">
      <c r="B46" s="96"/>
      <c r="C46" s="96"/>
      <c r="D46" s="53"/>
      <c r="E46" s="17" t="s">
        <v>18</v>
      </c>
      <c r="F46" s="94"/>
      <c r="G46" s="98">
        <f>J21</f>
        <v>0</v>
      </c>
      <c r="H46" s="98"/>
      <c r="I46" s="92"/>
      <c r="J46" s="89"/>
      <c r="K46" s="90"/>
    </row>
    <row r="47" ht="12" customHeight="1" thickBot="1"/>
    <row r="48" spans="1:12" ht="12" customHeight="1" thickTop="1">
      <c r="A48" s="48" t="s">
        <v>53</v>
      </c>
      <c r="B48" s="8"/>
      <c r="C48" s="8"/>
      <c r="D48" s="8"/>
      <c r="E48" s="8"/>
      <c r="F48" s="9"/>
      <c r="G48" s="8"/>
      <c r="H48" s="8"/>
      <c r="I48" s="9"/>
      <c r="J48" s="8"/>
      <c r="K48" s="8"/>
      <c r="L48" s="10"/>
    </row>
    <row r="49" spans="1:10" ht="12" customHeight="1">
      <c r="A49" s="101" t="s">
        <v>52</v>
      </c>
      <c r="B49" s="101"/>
      <c r="C49" s="101"/>
      <c r="D49" s="101"/>
      <c r="E49" s="101"/>
      <c r="F49" s="46" t="s">
        <v>30</v>
      </c>
      <c r="G49" s="31"/>
      <c r="H49" s="31" t="s">
        <v>22</v>
      </c>
      <c r="I49" s="116" t="s">
        <v>23</v>
      </c>
      <c r="J49" s="117"/>
    </row>
    <row r="50" spans="1:10" ht="12" customHeight="1">
      <c r="A50" s="118" t="s">
        <v>54</v>
      </c>
      <c r="B50" s="118"/>
      <c r="C50" s="42"/>
      <c r="D50" s="42"/>
      <c r="E50" s="42"/>
      <c r="F50" s="42"/>
      <c r="G50" s="40" t="s">
        <v>38</v>
      </c>
      <c r="H50" s="54">
        <v>208000</v>
      </c>
      <c r="I50" s="112">
        <v>14800</v>
      </c>
      <c r="J50" s="113"/>
    </row>
    <row r="51" spans="6:10" ht="12" customHeight="1">
      <c r="F51" s="1"/>
      <c r="G51" s="41" t="s">
        <v>41</v>
      </c>
      <c r="H51" s="55">
        <v>444000</v>
      </c>
      <c r="I51" s="114">
        <v>27800</v>
      </c>
      <c r="J51" s="115"/>
    </row>
    <row r="52" ht="12" customHeight="1"/>
    <row r="53" spans="1:10" ht="12" customHeight="1">
      <c r="A53" s="36" t="s">
        <v>47</v>
      </c>
      <c r="B53" s="43" t="s">
        <v>6</v>
      </c>
      <c r="C53" s="36"/>
      <c r="D53" s="56"/>
      <c r="E53" s="35">
        <v>1</v>
      </c>
      <c r="F53" s="47">
        <v>1</v>
      </c>
      <c r="G53" s="31">
        <v>5</v>
      </c>
      <c r="H53" s="31">
        <v>10</v>
      </c>
      <c r="I53" s="116">
        <v>25</v>
      </c>
      <c r="J53" s="117"/>
    </row>
    <row r="54" spans="1:10" ht="12" customHeight="1">
      <c r="A54" s="37" t="s">
        <v>36</v>
      </c>
      <c r="B54" s="44" t="s">
        <v>37</v>
      </c>
      <c r="C54" s="119"/>
      <c r="D54" s="123"/>
      <c r="E54" s="119">
        <v>0.95</v>
      </c>
      <c r="F54" s="120"/>
      <c r="G54" s="32">
        <v>3.98</v>
      </c>
      <c r="H54" s="32">
        <v>6.45</v>
      </c>
      <c r="I54" s="119">
        <v>9.52</v>
      </c>
      <c r="J54" s="120"/>
    </row>
    <row r="55" spans="1:10" ht="12" customHeight="1">
      <c r="A55" s="38" t="s">
        <v>39</v>
      </c>
      <c r="B55" s="45" t="s">
        <v>40</v>
      </c>
      <c r="C55" s="121" t="s">
        <v>38</v>
      </c>
      <c r="D55" s="123"/>
      <c r="E55" s="121">
        <v>0.95</v>
      </c>
      <c r="F55" s="122"/>
      <c r="G55" s="33">
        <v>2.94</v>
      </c>
      <c r="H55" s="33">
        <v>5.23</v>
      </c>
      <c r="I55" s="121">
        <v>7.82</v>
      </c>
      <c r="J55" s="122"/>
    </row>
    <row r="56" spans="1:10" ht="12" customHeight="1">
      <c r="A56" s="39"/>
      <c r="B56" s="34"/>
      <c r="C56" s="82" t="s">
        <v>41</v>
      </c>
      <c r="D56" s="124"/>
      <c r="E56" s="82">
        <v>0.96</v>
      </c>
      <c r="F56" s="83"/>
      <c r="G56" s="34">
        <v>3.11</v>
      </c>
      <c r="H56" s="34">
        <v>5.76</v>
      </c>
      <c r="I56" s="82">
        <v>9.32</v>
      </c>
      <c r="J56" s="83"/>
    </row>
    <row r="57" ht="12" customHeight="1">
      <c r="A57" s="62"/>
    </row>
    <row r="58" ht="12" customHeight="1">
      <c r="A58" s="62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.75" customHeight="1"/>
    <row r="66" ht="12.75" customHeight="1"/>
    <row r="67" ht="12.75" customHeight="1"/>
    <row r="98" ht="10.5">
      <c r="A98" s="1" t="s">
        <v>38</v>
      </c>
    </row>
    <row r="99" ht="10.5">
      <c r="A99" s="1" t="s">
        <v>41</v>
      </c>
    </row>
  </sheetData>
  <sheetProtection sheet="1" scenarios="1" selectLockedCells="1"/>
  <protectedRanges>
    <protectedRange sqref="C8:K8" name="Urban_Rural_cell"/>
  </protectedRanges>
  <mergeCells count="50">
    <mergeCell ref="C54:D54"/>
    <mergeCell ref="C55:D55"/>
    <mergeCell ref="C56:D56"/>
    <mergeCell ref="C36:D36"/>
    <mergeCell ref="C37:D37"/>
    <mergeCell ref="E56:F56"/>
    <mergeCell ref="I53:J53"/>
    <mergeCell ref="I54:J54"/>
    <mergeCell ref="E54:F54"/>
    <mergeCell ref="E55:F55"/>
    <mergeCell ref="I55:J55"/>
    <mergeCell ref="I50:J50"/>
    <mergeCell ref="I51:J51"/>
    <mergeCell ref="I49:J49"/>
    <mergeCell ref="A50:B50"/>
    <mergeCell ref="C8:I8"/>
    <mergeCell ref="G18:H18"/>
    <mergeCell ref="C18:E18"/>
    <mergeCell ref="A49:E49"/>
    <mergeCell ref="C31:D31"/>
    <mergeCell ref="C32:D32"/>
    <mergeCell ref="C33:D33"/>
    <mergeCell ref="C34:D35"/>
    <mergeCell ref="G46:H46"/>
    <mergeCell ref="G19:H19"/>
    <mergeCell ref="J21:K21"/>
    <mergeCell ref="K34:K35"/>
    <mergeCell ref="G34:G35"/>
    <mergeCell ref="H34:H35"/>
    <mergeCell ref="J34:J35"/>
    <mergeCell ref="C7:K7"/>
    <mergeCell ref="I56:J56"/>
    <mergeCell ref="J16:K16"/>
    <mergeCell ref="C16:E16"/>
    <mergeCell ref="J45:K46"/>
    <mergeCell ref="I45:I46"/>
    <mergeCell ref="F45:F46"/>
    <mergeCell ref="B45:C46"/>
    <mergeCell ref="E34:E35"/>
    <mergeCell ref="G45:H45"/>
    <mergeCell ref="C5:K5"/>
    <mergeCell ref="J39:K39"/>
    <mergeCell ref="J40:K40"/>
    <mergeCell ref="J42:K42"/>
    <mergeCell ref="C11:E11"/>
    <mergeCell ref="J12:K12"/>
    <mergeCell ref="G16:H16"/>
    <mergeCell ref="C6:K6"/>
    <mergeCell ref="C28:D28"/>
    <mergeCell ref="J18:K18"/>
  </mergeCells>
  <dataValidations count="5">
    <dataValidation type="list" operator="greaterThan" allowBlank="1" showInputMessage="1" showErrorMessage="1" sqref="P17">
      <formula1>P12</formula1>
    </dataValidation>
    <dataValidation type="list" showInputMessage="1" showErrorMessage="1" error="Please select 1,5,10, or 25 years" sqref="C11:E11">
      <formula1>$F$53:$I$53</formula1>
    </dataValidation>
    <dataValidation type="textLength" operator="equal" allowBlank="1" showInputMessage="1" showErrorMessage="1" prompt="Please select Urban or Rural" error="Please use the option buttons at left" sqref="C8:I8">
      <formula1>5</formula1>
    </dataValidation>
    <dataValidation type="list" allowBlank="1" showInputMessage="1" showErrorMessage="1" sqref="Q20">
      <formula1>$Q$21:$Q$24</formula1>
    </dataValidation>
    <dataValidation type="whole" allowBlank="1" showInputMessage="1" showErrorMessage="1" prompt="Please enter percentage crash reduction - without the % character" error="Please enter a whole number between 0 and 100" sqref="C33:E33 G33:H33 J33:K33">
      <formula1>0</formula1>
      <formula2>100</formula2>
    </dataValidation>
  </dataValidations>
  <printOptions/>
  <pageMargins left="0.75" right="0.75" top="1" bottom="1" header="0.5" footer="0.5"/>
  <pageSetup horizontalDpi="300" verticalDpi="300" orientation="portrait" paperSize="9" r:id="rId4"/>
  <headerFooter alignWithMargins="0">
    <oddFooter>&amp;C&amp;"Verdana,Italic"&amp;9Document based on Appendix E of ‘A New Zealand guide to the treatment of crash locations’ 2004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TIRIMOANA SCHOOL (TEACHER)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circulars - economic evaluation procedure appendix e</dc:title>
  <dc:subject>General circulars - economic evaluation procedure appendix e</dc:subject>
  <dc:creator>Land Transport NZ</dc:creator>
  <cp:keywords/>
  <dc:description/>
  <cp:lastModifiedBy>David Croft</cp:lastModifiedBy>
  <cp:lastPrinted>2005-07-08T03:34:01Z</cp:lastPrinted>
  <dcterms:created xsi:type="dcterms:W3CDTF">2005-06-28T05:57:09Z</dcterms:created>
  <dcterms:modified xsi:type="dcterms:W3CDTF">2005-07-18T00:16:45Z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