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wlgfp1\users$\rebeccari\Documents\"/>
    </mc:Choice>
  </mc:AlternateContent>
  <xr:revisionPtr revIDLastSave="0" documentId="8_{737663F7-D45A-4E62-B714-D5C78FEBFA55}" xr6:coauthVersionLast="47" xr6:coauthVersionMax="47"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expenses'!$A$1:$E$42</definedName>
    <definedName name="_xlnm.Print_Area" localSheetId="4">'Gifts and benefits'!$A$1:$F$31</definedName>
    <definedName name="_xlnm.Print_Area" localSheetId="2">Hospitality!$A$1:$E$24</definedName>
    <definedName name="_xlnm.Print_Area" localSheetId="0">'Summary and sign-off'!$A$1:$F$23</definedName>
    <definedName name="_xlnm.Print_Area" localSheetId="1">Travel!$A$1:$E$303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C36" i="3"/>
  <c r="C17" i="2"/>
  <c r="C279" i="1"/>
  <c r="C292" i="1"/>
  <c r="C47" i="1"/>
  <c r="B6" i="13" l="1"/>
  <c r="E59" i="13"/>
  <c r="C59" i="13"/>
  <c r="C22" i="4"/>
  <c r="C21" i="4"/>
  <c r="B59" i="13" l="1"/>
  <c r="B58" i="13"/>
  <c r="D58" i="13"/>
  <c r="B57" i="13"/>
  <c r="D57" i="13"/>
  <c r="D56" i="13"/>
  <c r="B56" i="13"/>
  <c r="D55" i="13"/>
  <c r="B55" i="13"/>
  <c r="D54" i="13"/>
  <c r="B54" i="13"/>
  <c r="B2" i="4"/>
  <c r="B3" i="4"/>
  <c r="B2" i="3"/>
  <c r="B3" i="3"/>
  <c r="B2" i="2"/>
  <c r="B3" i="2"/>
  <c r="B2" i="1"/>
  <c r="B3" i="1"/>
  <c r="F57" i="13" l="1"/>
  <c r="D17" i="2" s="1"/>
  <c r="F59" i="13"/>
  <c r="E20" i="4" s="1"/>
  <c r="F58" i="13"/>
  <c r="D36" i="3" s="1"/>
  <c r="F56" i="13"/>
  <c r="D292" i="1" s="1"/>
  <c r="F55" i="13"/>
  <c r="D279" i="1" s="1"/>
  <c r="F54" i="13"/>
  <c r="D47" i="1" s="1"/>
  <c r="C13" i="13"/>
  <c r="C12" i="13"/>
  <c r="C11" i="13"/>
  <c r="C16" i="13" l="1"/>
  <c r="C17" i="13"/>
  <c r="B5" i="4" l="1"/>
  <c r="B4" i="4"/>
  <c r="B5" i="3"/>
  <c r="B4" i="3"/>
  <c r="B5" i="2"/>
  <c r="B4" i="2"/>
  <c r="B5" i="1"/>
  <c r="B4" i="1"/>
  <c r="C15" i="13" l="1"/>
  <c r="F12" i="13" l="1"/>
  <c r="C20" i="4"/>
  <c r="F11" i="13" s="1"/>
  <c r="F13" i="13" l="1"/>
  <c r="B292" i="1"/>
  <c r="B17" i="13" s="1"/>
  <c r="B279" i="1"/>
  <c r="B16" i="13" s="1"/>
  <c r="B47" i="1"/>
  <c r="B15" i="13" s="1"/>
  <c r="B36" i="3" l="1"/>
  <c r="B13" i="13" s="1"/>
  <c r="B17" i="2"/>
  <c r="B12" i="13" s="1"/>
  <c r="B11" i="13" l="1"/>
  <c r="B2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8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<sst xmlns="http://schemas.openxmlformats.org/spreadsheetml/2006/main" count="1065" uniqueCount="252">
  <si>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</si>
  <si>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</si>
  <si>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</si>
  <si>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</si>
  <si>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</si>
  <si>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</si>
  <si>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</si>
  <si>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</si>
  <si>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</si>
  <si>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</si>
  <si>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</si>
  <si>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</si>
  <si>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</si>
  <si>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</si>
  <si>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</si>
  <si>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</si>
  <si>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</si>
  <si>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</si>
  <si>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</si>
  <si>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</si>
  <si>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</si>
  <si>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</si>
  <si>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</si>
  <si>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</si>
  <si>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</si>
  <si>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</si>
  <si>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</si>
  <si>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</si>
  <si>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</si>
  <si>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</si>
  <si>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</si>
  <si>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</si>
  <si>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</si>
  <si>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</si>
  <si>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</si>
  <si>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</si>
  <si>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</si>
  <si>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</si>
  <si>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</si>
  <si>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</si>
  <si>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</si>
  <si>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</si>
  <si>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</si>
  <si>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</si>
  <si>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</si>
  <si>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</si>
  <si>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</si>
  <si>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</si>
  <si>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</si>
  <si>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</si>
  <si>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</si>
  <si>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</si>
  <si>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</si>
  <si>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</si>
  <si>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</si>
  <si>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</si>
  <si>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</si>
  <si>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</si>
  <si>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</si>
  <si>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</si>
  <si>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</si>
  <si>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</si>
  <si>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</si>
  <si>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</si>
  <si>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</si>
  <si>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</si>
  <si>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</si>
  <si>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</si>
  <si>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</si>
  <si>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</si>
  <si>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</si>
  <si>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</si>
  <si>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</si>
  <si>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</si>
  <si>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</si>
  <si>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</si>
  <si>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</si>
  <si>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</si>
  <si>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</si>
  <si>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</si>
  <si>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</si>
  <si>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</si>
  <si>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</si>
  <si>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</si>
  <si>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</si>
  <si>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</si>
  <si>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</si>
  <si>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</si>
  <si>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</si>
  <si>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</si>
  <si>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</si>
  <si>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</si>
  <si>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</si>
  <si>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</si>
  <si>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</si>
  <si>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</si>
  <si>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</si>
  <si>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</si>
  <si>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</si>
  <si>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</si>
  <si>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</si>
  <si>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</si>
  <si>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</si>
  <si>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</si>
  <si>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</si>
  <si>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</si>
  <si>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</si>
  <si>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</si>
  <si>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</si>
  <si>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</si>
  <si>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</si>
  <si>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</si>
  <si>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</si>
  <si>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</si>
  <si>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</si>
  <si>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</si>
  <si>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</si>
  <si>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</si>
  <si>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</si>
  <si>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Nicole Rosie</t>
  </si>
  <si>
    <t>Airfares</t>
  </si>
  <si>
    <t>Auckland</t>
  </si>
  <si>
    <t>Wellington</t>
  </si>
  <si>
    <t>Coaching and Development - External Coach</t>
  </si>
  <si>
    <t>Taxi</t>
  </si>
  <si>
    <t>Parking</t>
  </si>
  <si>
    <t>Christchurch</t>
  </si>
  <si>
    <t>Hamilton</t>
  </si>
  <si>
    <t>Meals</t>
  </si>
  <si>
    <t>Gisborne</t>
  </si>
  <si>
    <t>Phone and data costs</t>
  </si>
  <si>
    <t>Mobile phone</t>
  </si>
  <si>
    <t>Waka Kotahi NZ Transport Agency</t>
  </si>
  <si>
    <t>Institute of Directors - Membership</t>
  </si>
  <si>
    <t>LGNZ Conference VIP dinner</t>
  </si>
  <si>
    <t>Dinner with Fulton Hogan to discuss Australia and New Zealand approaches to asset management and procurement</t>
  </si>
  <si>
    <t>Dinner with PWC and Beca to discuss transport sector opportunities and challenges in Australia and New Zealand</t>
  </si>
  <si>
    <t>Lunch with PWC to meet with senior Transport for NSW staff to discuss network management and urban development in Australia and New Zealand</t>
  </si>
  <si>
    <t>Thank you gift (travel mug and pillow case set) for speaking at the Ansarada, Modern Mobility event</t>
  </si>
  <si>
    <t xml:space="preserve">Thank you gift (book and wine) for speaking at the McKell Institute </t>
  </si>
  <si>
    <t>LGNZ</t>
  </si>
  <si>
    <t>Fulton Hogan</t>
  </si>
  <si>
    <t>PWC and Beca</t>
  </si>
  <si>
    <t>PWC</t>
  </si>
  <si>
    <t>Ansarada</t>
  </si>
  <si>
    <t>McKell Institute</t>
  </si>
  <si>
    <t>Shared with colleagues</t>
  </si>
  <si>
    <t>National Business Review subscription</t>
  </si>
  <si>
    <t xml:space="preserve">Powerbank </t>
  </si>
  <si>
    <t>Training costs</t>
  </si>
  <si>
    <t>Subscriptions</t>
  </si>
  <si>
    <t>Computer Consumables</t>
  </si>
  <si>
    <t>Professional Membership</t>
  </si>
  <si>
    <t>Koha</t>
  </si>
  <si>
    <t>Catering Hosted</t>
  </si>
  <si>
    <t>Nelson</t>
  </si>
  <si>
    <t>Melbourne</t>
  </si>
  <si>
    <t>Accommodation/meals</t>
  </si>
  <si>
    <t>Sydney</t>
  </si>
  <si>
    <t>Other costs</t>
  </si>
  <si>
    <t>Brisbane</t>
  </si>
  <si>
    <t>Accommodation - CityLife</t>
  </si>
  <si>
    <t>Accommodation - Portside Hotel</t>
  </si>
  <si>
    <t>Accommodation - Ramada by Wyndham</t>
  </si>
  <si>
    <t>Accommodation - Distinction Hotel</t>
  </si>
  <si>
    <t>Palmerston North</t>
  </si>
  <si>
    <t>Accommodation - Rutherford Hotel</t>
  </si>
  <si>
    <t>Accommodation - The Muse</t>
  </si>
  <si>
    <t>Invercargill</t>
  </si>
  <si>
    <t>Accommodation - The Langlands Hotel</t>
  </si>
  <si>
    <t>New Plymouth</t>
  </si>
  <si>
    <t>Kerikeri</t>
  </si>
  <si>
    <t>Accommodation - Kerikeri Homestead Motel</t>
  </si>
  <si>
    <t>Whangarei</t>
  </si>
  <si>
    <t>Bus</t>
  </si>
  <si>
    <t>Accommodation - Crowne Plaza</t>
  </si>
  <si>
    <t>Accommodation - Heartland Ambassador Hotel</t>
  </si>
  <si>
    <t>Accommodation - Holiday Inn</t>
  </si>
  <si>
    <t>Accommodation - Voco Auckland City Centre</t>
  </si>
  <si>
    <t>Accommodation - Rydges</t>
  </si>
  <si>
    <t>Napier</t>
  </si>
  <si>
    <t>Accommodation - Copthorne Hotel</t>
  </si>
  <si>
    <t>Vehicle Rental</t>
  </si>
  <si>
    <t>Accommodation - Airedale Boutique Suites</t>
  </si>
  <si>
    <t>Accommodation - Novotel Hamilton Tainui</t>
  </si>
  <si>
    <t>Queenstown</t>
  </si>
  <si>
    <t>Accommodation - The Devon Hotel</t>
  </si>
  <si>
    <t>Blenheim</t>
  </si>
  <si>
    <t>Dr Paul Reynolds, Chair Waka Kotahi Board</t>
  </si>
  <si>
    <t>Transport visit to Melbourne and NSW</t>
  </si>
  <si>
    <t>NZ QLD Rapid Transit &amp; Urban Planning Summit - Govt-to-Govt Forum</t>
  </si>
  <si>
    <t>AUSRAIL Conference and meetings with NZ-QLD transport interests</t>
  </si>
  <si>
    <t>ALR  Board Meeting &amp; ELT Away Days, Auckland</t>
  </si>
  <si>
    <t>Regional and site visit, Gisborne</t>
  </si>
  <si>
    <t>Auckland - Safeguard Awards Dinner and ELT Meeting, Auckland</t>
  </si>
  <si>
    <t xml:space="preserve">Infrastructure Sustainability Council (ISC) ReConnect Conference, Auckland </t>
  </si>
  <si>
    <t>Refund - ISC Conrference &amp; AT Board meeting, Auckland</t>
  </si>
  <si>
    <t>Waikato Expressway Opening, Hamilton</t>
  </si>
  <si>
    <t>ELT Meeting, Site visits and LGNZ, Palmerston North</t>
  </si>
  <si>
    <t>Sydney/Melbourne Trip</t>
  </si>
  <si>
    <t>AT Board Meetings &amp; Workshop, Auckland</t>
  </si>
  <si>
    <t>Ext speaking event - Modern Mobility : How New Zealand can get future cities moving event, Auckland</t>
  </si>
  <si>
    <t>Nelson regional meetings and Site visits</t>
  </si>
  <si>
    <t>ELT meeting, Christchurch</t>
  </si>
  <si>
    <t>Ext Speaking event - Transporting New Zealand Conference, Auckland</t>
  </si>
  <si>
    <t>Transport New Zealand Conference, Invercargill</t>
  </si>
  <si>
    <t>Ext speaking event - Australasian Road Safety Conference Panel, Christchurch</t>
  </si>
  <si>
    <t>Northland regional meetings and site visits</t>
  </si>
  <si>
    <t>NTS signing event, Auckland</t>
  </si>
  <si>
    <t>AT Board meetings, Auckland</t>
  </si>
  <si>
    <t>Auckland RCP Roundtable</t>
  </si>
  <si>
    <t>Future Roads Conference 2022, Hamilton</t>
  </si>
  <si>
    <t>Waitemata Harbour Connection and November Board meetings, Auckland</t>
  </si>
  <si>
    <t>ELT Meeting CHC</t>
  </si>
  <si>
    <t>AT Board Strategy meeting, Auckland</t>
  </si>
  <si>
    <t>Central Govt and Local Govt CEs Workshop, Wellington</t>
  </si>
  <si>
    <t>NZ Infrastructure Commission Breakfast, Auckland &amp; regional meetings</t>
  </si>
  <si>
    <t>Select Committee Review Hearing, Wellington</t>
  </si>
  <si>
    <t>AT Board Meetings, Auckland</t>
  </si>
  <si>
    <t>Post Gabrielle regional meetings and site visits, Napier</t>
  </si>
  <si>
    <t>ELT Quarterly Planning Days, Hamilton</t>
  </si>
  <si>
    <t xml:space="preserve">Post Gabrielle regional meetings &amp; site visits, Gisborne </t>
  </si>
  <si>
    <t xml:space="preserve">Uber Cancellation fee </t>
  </si>
  <si>
    <t>Speaking engagement - IPWEA NZ 2023 RIMS, Christchurch</t>
  </si>
  <si>
    <t>Parliament, Wellington</t>
  </si>
  <si>
    <t>Auckland Infrastructure CEs meeting, Auckland</t>
  </si>
  <si>
    <t>External speaking engagement - IPWEA NZ 2023 RIMS, Christchurch</t>
  </si>
  <si>
    <t>Acukland</t>
  </si>
  <si>
    <t>Waitemata Harbour Connections announcement</t>
  </si>
  <si>
    <t>Auckland Infrastructure CE meeting, Auckland</t>
  </si>
  <si>
    <t>ATAP &amp; WK Board &amp; Committee meetings, Auckland</t>
  </si>
  <si>
    <t>Post Gabrielle regional meetings and site visits, Thames-Coromandel</t>
  </si>
  <si>
    <t>External speaking engagement - Urbanism NZ Conference, Auckland</t>
  </si>
  <si>
    <t>External speaking engagement - Te Waihanga Symposium, Auckland</t>
  </si>
  <si>
    <t>Queenstown regional meetings and site visits</t>
  </si>
  <si>
    <t>ELT Planning Days, Christchurch</t>
  </si>
  <si>
    <t>Thames</t>
  </si>
  <si>
    <t>Taranaki regional meetings and site visit, speaking engagement - WK Pavement Conference New Plymouth</t>
  </si>
  <si>
    <t>External speaking engagement, Building Nations 2023 Conference, Christchurch</t>
  </si>
  <si>
    <t>Waka Kotahi - Puhoi to Warkworth Opening event</t>
  </si>
  <si>
    <t>External Speaking engagement, ARA - New Zealand Rail Industry Dinne, Auckland and ELT meeting</t>
  </si>
  <si>
    <t>Marlborough regional meetings and site visits</t>
  </si>
  <si>
    <t>Coffee with recruitment candidate</t>
  </si>
  <si>
    <t>Farewell lunch with CEO, Downer</t>
  </si>
  <si>
    <t>Breakfast with Executive Director, Business Leaders' Health &amp; Safety Forum</t>
  </si>
  <si>
    <t>Eggs and water for Gisborne staff - post Gabrielle</t>
  </si>
  <si>
    <t>External Speaking engagement, ARA - New Zealand Rail Industry Dinner, Auckland and ELT meeting</t>
  </si>
  <si>
    <t>Taranaki regional meetings and site visit</t>
  </si>
  <si>
    <t>N Rosie - New Plymouth</t>
  </si>
  <si>
    <t>ISC Conference &amp; AT Board meeting, Auckland</t>
  </si>
  <si>
    <t>Hugovision event, Wellington</t>
  </si>
  <si>
    <t>RCP Roundtable meeting,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</si>
</sst>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2"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0"/>
      <color theme="1"/>
      <name val="Lucida Sans"/>
      <family val="2"/>
    </font>
    <font>
      <sz val="10"/>
      <color rgb="FFFF0000"/>
      <name val="Arial"/>
      <family val="2"/>
    </font>
    <font>
      <sz val="9"/>
      <name val="Arial"/>
      <family val="2"/>
    </font>
    <font>
      <sz val="9"/>
      <color theme="1"/>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165" fontId="19" fillId="0" borderId="0" applyFont="0" applyFill="0" applyBorder="0" applyAlignment="0" applyProtection="0"/>
    <xf numFmtId="0" fontId="28" fillId="0" borderId="0"/>
  </cellStyleXfs>
  <cellXfs count="16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0" fillId="5" borderId="4" xfId="0" applyFont="1" applyFill="1" applyBorder="1" applyAlignment="1" applyProtection="1">
      <alignment vertical="center" wrapText="1"/>
      <protection locked="0"/>
    </xf>
    <xf numFmtId="0" fontId="29" fillId="0" borderId="0" xfId="0" applyFont="1" applyAlignment="1" applyProtection="1">
      <alignment wrapText="1"/>
      <protection locked="0"/>
    </xf>
    <xf numFmtId="0" fontId="29" fillId="0" borderId="0" xfId="0" applyFont="1" applyProtection="1">
      <protection locked="0"/>
    </xf>
    <xf numFmtId="0" fontId="31" fillId="9" borderId="0" xfId="2" applyFont="1" applyFill="1" applyProtection="1">
      <protection locked="0"/>
    </xf>
    <xf numFmtId="0" fontId="30" fillId="9" borderId="0" xfId="2" applyFont="1" applyFill="1" applyProtection="1">
      <protection locked="0"/>
    </xf>
    <xf numFmtId="167" fontId="30" fillId="0" borderId="0" xfId="2" applyNumberFormat="1" applyFont="1" applyAlignment="1" applyProtection="1">
      <alignment horizontal="right"/>
      <protection locked="0"/>
    </xf>
    <xf numFmtId="166" fontId="30" fillId="9" borderId="0" xfId="2" applyNumberFormat="1" applyFont="1" applyFill="1" applyProtection="1">
      <protection locked="0"/>
    </xf>
    <xf numFmtId="4" fontId="31" fillId="9" borderId="0" xfId="2" applyNumberFormat="1" applyFont="1" applyFill="1" applyProtection="1">
      <protection locked="0"/>
    </xf>
    <xf numFmtId="0" fontId="31" fillId="5" borderId="0" xfId="2" applyFont="1" applyFill="1" applyProtection="1">
      <protection locked="0"/>
    </xf>
    <xf numFmtId="0" fontId="30" fillId="5" borderId="0" xfId="2" applyFont="1" applyFill="1" applyProtection="1">
      <protection locked="0"/>
    </xf>
    <xf numFmtId="0" fontId="30" fillId="9" borderId="0" xfId="0" applyFont="1" applyFill="1" applyProtection="1">
      <protection locked="0"/>
    </xf>
    <xf numFmtId="0" fontId="30" fillId="5" borderId="0" xfId="2" applyFont="1" applyFill="1" applyAlignment="1" applyProtection="1">
      <alignment wrapText="1"/>
      <protection locked="0"/>
    </xf>
    <xf numFmtId="4" fontId="30" fillId="9" borderId="0" xfId="2" applyNumberFormat="1" applyFont="1" applyFill="1" applyProtection="1">
      <protection locked="0"/>
    </xf>
    <xf numFmtId="0" fontId="30" fillId="9" borderId="0" xfId="2" applyFont="1" applyFill="1" applyAlignment="1" applyProtection="1">
      <alignment horizontal="left"/>
      <protection locked="0"/>
    </xf>
    <xf numFmtId="0" fontId="16" fillId="3"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3">
    <cellStyle name="Currency" xfId="1" builtinId="4"/>
    <cellStyle name="Normal" xfId="0" builtinId="0"/>
    <cellStyle name="Normal 2" xfId="2" xr:uid="{34F1F2D7-BE56-432E-BDE9-E31F286DCCF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abSelected="1" zoomScaleNormal="100" workbookViewId="0">
      <selection activeCell="G13" sqref="G13"/>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1" t="s">
        <v>64</v>
      </c>
      <c r="B1" s="151"/>
      <c r="C1" s="151"/>
      <c r="D1" s="151"/>
      <c r="E1" s="151"/>
      <c r="F1" s="151"/>
      <c r="G1" s="48"/>
      <c r="H1" s="48"/>
      <c r="I1" s="48"/>
      <c r="J1" s="48"/>
      <c r="K1" s="48"/>
    </row>
    <row r="2" spans="1:11" ht="21" customHeight="1" x14ac:dyDescent="0.2">
      <c r="A2" s="4" t="s">
        <v>2</v>
      </c>
      <c r="B2" s="152" t="s">
        <v>132</v>
      </c>
      <c r="C2" s="152"/>
      <c r="D2" s="152"/>
      <c r="E2" s="152"/>
      <c r="F2" s="152"/>
      <c r="G2" s="48"/>
      <c r="H2" s="48"/>
      <c r="I2" s="48"/>
      <c r="J2" s="48"/>
      <c r="K2" s="48"/>
    </row>
    <row r="3" spans="1:11" ht="21" customHeight="1" x14ac:dyDescent="0.2">
      <c r="A3" s="4" t="s">
        <v>65</v>
      </c>
      <c r="B3" s="152" t="s">
        <v>119</v>
      </c>
      <c r="C3" s="152"/>
      <c r="D3" s="152"/>
      <c r="E3" s="152"/>
      <c r="F3" s="152"/>
      <c r="G3" s="48"/>
      <c r="H3" s="48"/>
      <c r="I3" s="48"/>
      <c r="J3" s="48"/>
      <c r="K3" s="48"/>
    </row>
    <row r="4" spans="1:11" ht="21" customHeight="1" x14ac:dyDescent="0.2">
      <c r="A4" s="4" t="s">
        <v>48</v>
      </c>
      <c r="B4" s="153">
        <v>44743</v>
      </c>
      <c r="C4" s="153"/>
      <c r="D4" s="153"/>
      <c r="E4" s="153"/>
      <c r="F4" s="153"/>
      <c r="G4" s="48"/>
      <c r="H4" s="48"/>
      <c r="I4" s="48"/>
      <c r="J4" s="48"/>
      <c r="K4" s="48"/>
    </row>
    <row r="5" spans="1:11" ht="21" customHeight="1" x14ac:dyDescent="0.2">
      <c r="A5" s="4" t="s">
        <v>49</v>
      </c>
      <c r="B5" s="153">
        <v>45107</v>
      </c>
      <c r="C5" s="153"/>
      <c r="D5" s="153"/>
      <c r="E5" s="153"/>
      <c r="F5" s="153"/>
      <c r="G5" s="48"/>
      <c r="H5" s="48"/>
      <c r="I5" s="48"/>
      <c r="J5" s="48"/>
      <c r="K5" s="48"/>
    </row>
    <row r="6" spans="1:11" ht="21" customHeight="1" x14ac:dyDescent="0.2">
      <c r="A6" s="4" t="s">
        <v>69</v>
      </c>
      <c r="B6" s="150" t="str">
        <f>IF(AND(Travel!B7&lt;&gt;A30,Hospitality!B7&lt;&gt;A30,'All other expenses'!B7&lt;&gt;A30,'Gifts and benefits'!B7&lt;&gt;A30),A31,IF(AND(Travel!B7=A30,Hospitality!B7=A30,'All other expenses'!B7=A30,'Gifts and benefits'!B7=A30),A33,A32))</f>
        <v>Data and totals checked on all sheets</v>
      </c>
      <c r="C6" s="150"/>
      <c r="D6" s="150"/>
      <c r="E6" s="150"/>
      <c r="F6" s="150"/>
      <c r="G6" s="36"/>
      <c r="H6" s="48"/>
      <c r="I6" s="48"/>
      <c r="J6" s="48"/>
      <c r="K6" s="48"/>
    </row>
    <row r="7" spans="1:11" ht="21" customHeight="1" x14ac:dyDescent="0.2">
      <c r="A7" s="4" t="s">
        <v>86</v>
      </c>
      <c r="B7" s="149" t="s">
        <v>38</v>
      </c>
      <c r="C7" s="149"/>
      <c r="D7" s="149"/>
      <c r="E7" s="149"/>
      <c r="F7" s="149"/>
      <c r="G7" s="36"/>
      <c r="H7" s="48"/>
      <c r="I7" s="48"/>
      <c r="J7" s="48"/>
      <c r="K7" s="48"/>
    </row>
    <row r="8" spans="1:11" ht="21" customHeight="1" x14ac:dyDescent="0.2">
      <c r="A8" s="4" t="s">
        <v>66</v>
      </c>
      <c r="B8" s="149" t="s">
        <v>188</v>
      </c>
      <c r="C8" s="149"/>
      <c r="D8" s="149"/>
      <c r="E8" s="149"/>
      <c r="F8" s="149"/>
      <c r="G8" s="36"/>
      <c r="H8" s="48"/>
      <c r="I8" s="48"/>
      <c r="J8" s="48"/>
      <c r="K8" s="48"/>
    </row>
    <row r="9" spans="1:11" ht="66.75" customHeight="1" x14ac:dyDescent="0.2">
      <c r="A9" s="148" t="s">
        <v>82</v>
      </c>
      <c r="B9" s="148"/>
      <c r="C9" s="148"/>
      <c r="D9" s="148"/>
      <c r="E9" s="148"/>
      <c r="F9" s="148"/>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35960.660000000018</v>
      </c>
      <c r="C11" s="87" t="str">
        <f>IF(Travel!B6="",A34,Travel!B6)</f>
        <v>Figures exclude GST</v>
      </c>
      <c r="D11" s="8"/>
      <c r="E11" s="11" t="s">
        <v>61</v>
      </c>
      <c r="F11" s="58">
        <f>'Gifts and benefits'!C20</f>
        <v>6</v>
      </c>
      <c r="G11" s="49"/>
      <c r="H11" s="49"/>
      <c r="I11" s="49"/>
      <c r="J11" s="49"/>
      <c r="K11" s="49"/>
    </row>
    <row r="12" spans="1:11" ht="27.75" customHeight="1" x14ac:dyDescent="0.2">
      <c r="A12" s="11" t="s">
        <v>9</v>
      </c>
      <c r="B12" s="80">
        <f>Hospitality!B17</f>
        <v>50.449999999999996</v>
      </c>
      <c r="C12" s="87" t="str">
        <f>IF(Hospitality!B6="",A34,Hospitality!B6)</f>
        <v>Figures exclude GST</v>
      </c>
      <c r="D12" s="8"/>
      <c r="E12" s="11" t="s">
        <v>62</v>
      </c>
      <c r="F12" s="58">
        <f>'Gifts and benefits'!C21</f>
        <v>6</v>
      </c>
      <c r="G12" s="49"/>
      <c r="H12" s="49"/>
      <c r="I12" s="49"/>
      <c r="J12" s="49"/>
      <c r="K12" s="49"/>
    </row>
    <row r="13" spans="1:11" ht="27.75" customHeight="1" x14ac:dyDescent="0.2">
      <c r="A13" s="11" t="s">
        <v>14</v>
      </c>
      <c r="B13" s="80">
        <f>'All other expenses'!B36</f>
        <v>2818.8799999999997</v>
      </c>
      <c r="C13" s="87" t="str">
        <f>IF('All other expenses'!B6="",A34,'All other expenses'!B6)</f>
        <v>Figures exclude GST</v>
      </c>
      <c r="D13" s="8"/>
      <c r="E13" s="11" t="s">
        <v>63</v>
      </c>
      <c r="F13" s="58">
        <f>'Gifts and benefits'!C22</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Travel!B47</f>
        <v>7540.2699999999995</v>
      </c>
      <c r="C15" s="89" t="str">
        <f>C11</f>
        <v>Figures exclude GST</v>
      </c>
      <c r="D15" s="8"/>
      <c r="E15" s="8"/>
      <c r="F15" s="60"/>
      <c r="G15" s="48"/>
      <c r="H15" s="48"/>
      <c r="I15" s="48"/>
      <c r="J15" s="48"/>
      <c r="K15" s="48"/>
    </row>
    <row r="16" spans="1:11" ht="27.75" customHeight="1" x14ac:dyDescent="0.2">
      <c r="A16" s="12" t="s">
        <v>57</v>
      </c>
      <c r="B16" s="82">
        <f>Travel!B279</f>
        <v>28387.050000000025</v>
      </c>
      <c r="C16" s="89" t="str">
        <f>C11</f>
        <v>Figures exclude GST</v>
      </c>
      <c r="D16" s="61"/>
      <c r="E16" s="8"/>
      <c r="F16" s="62"/>
      <c r="G16" s="48"/>
      <c r="H16" s="48"/>
      <c r="I16" s="48"/>
      <c r="J16" s="48"/>
      <c r="K16" s="48"/>
    </row>
    <row r="17" spans="1:11" ht="27.75" customHeight="1" x14ac:dyDescent="0.2">
      <c r="A17" s="12" t="s">
        <v>30</v>
      </c>
      <c r="B17" s="82">
        <f>Travel!B292</f>
        <v>33.339999999999996</v>
      </c>
      <c r="C17" s="8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COUNT(Travel!B12:B46)</f>
        <v>32</v>
      </c>
      <c r="C54" s="112"/>
      <c r="D54" s="112">
        <f>COUNTIF(Travel!D12:D46,"*")</f>
        <v>32</v>
      </c>
      <c r="E54" s="113"/>
      <c r="F54" s="113" t="b">
        <f>MIN(B54,D54)=MAX(B54,D54)</f>
        <v>1</v>
      </c>
      <c r="G54" s="48"/>
      <c r="H54" s="48"/>
      <c r="I54" s="48"/>
      <c r="J54" s="48"/>
      <c r="K54" s="48"/>
    </row>
    <row r="55" spans="1:11" hidden="1" x14ac:dyDescent="0.2">
      <c r="A55" s="122" t="s">
        <v>76</v>
      </c>
      <c r="B55" s="112">
        <f>COUNT(Travel!B51:B278)</f>
        <v>227</v>
      </c>
      <c r="C55" s="112"/>
      <c r="D55" s="112">
        <f>COUNTIF(Travel!D51:D278,"*")</f>
        <v>227</v>
      </c>
      <c r="E55" s="113"/>
      <c r="F55" s="113" t="b">
        <f>MIN(B55,D55)=MAX(B55,D55)</f>
        <v>1</v>
      </c>
    </row>
    <row r="56" spans="1:11" hidden="1" x14ac:dyDescent="0.2">
      <c r="A56" s="123"/>
      <c r="B56" s="112">
        <f>COUNT(Travel!B283:B291)</f>
        <v>3</v>
      </c>
      <c r="C56" s="112"/>
      <c r="D56" s="112">
        <f>COUNTIF(Travel!D283:D291,"*")</f>
        <v>3</v>
      </c>
      <c r="E56" s="113"/>
      <c r="F56" s="113" t="b">
        <f>MIN(B56,D56)=MAX(B56,D56)</f>
        <v>1</v>
      </c>
    </row>
    <row r="57" spans="1:11" hidden="1" x14ac:dyDescent="0.2">
      <c r="A57" s="124" t="s">
        <v>74</v>
      </c>
      <c r="B57" s="114">
        <f>COUNT(Hospitality!B11:B16)</f>
        <v>3</v>
      </c>
      <c r="C57" s="114"/>
      <c r="D57" s="114">
        <f>COUNTIF(Hospitality!D11:D16,"*")</f>
        <v>3</v>
      </c>
      <c r="E57" s="115"/>
      <c r="F57" s="115" t="b">
        <f>MIN(B57,D57)=MAX(B57,D57)</f>
        <v>1</v>
      </c>
    </row>
    <row r="58" spans="1:11" hidden="1" x14ac:dyDescent="0.2">
      <c r="A58" s="125" t="s">
        <v>75</v>
      </c>
      <c r="B58" s="113">
        <f>COUNT('All other expenses'!B11:B35)</f>
        <v>22</v>
      </c>
      <c r="C58" s="113"/>
      <c r="D58" s="113">
        <f>COUNTIF('All other expenses'!D11:D35,"*")</f>
        <v>22</v>
      </c>
      <c r="E58" s="113"/>
      <c r="F58" s="113" t="b">
        <f>MIN(B58,D58)=MAX(B58,D58)</f>
        <v>1</v>
      </c>
    </row>
    <row r="59" spans="1:11" hidden="1" x14ac:dyDescent="0.2">
      <c r="A59" s="124" t="s">
        <v>73</v>
      </c>
      <c r="B59" s="114">
        <f>COUNTIF('Gifts and benefits'!B11:B19,"*")</f>
        <v>6</v>
      </c>
      <c r="C59" s="114">
        <f>COUNTIF('Gifts and benefits'!C11:C19,"*")</f>
        <v>6</v>
      </c>
      <c r="D59" s="114"/>
      <c r="E59" s="114">
        <f>COUNTA('Gifts and benefits'!E11:E19)</f>
        <v>6</v>
      </c>
      <c r="F59" s="115" t="b">
        <f>MIN(B59,C59,E59)=MAX(B59,C59,E59)</f>
        <v>1</v>
      </c>
    </row>
    <row r="60"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97"/>
  <sheetViews>
    <sheetView topLeftCell="A239" zoomScaleNormal="100" workbookViewId="0">
      <selection activeCell="A193" sqref="A193:XFD19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1" t="s">
        <v>5</v>
      </c>
      <c r="B1" s="151"/>
      <c r="C1" s="151"/>
      <c r="D1" s="151"/>
      <c r="E1" s="151"/>
      <c r="F1" s="48"/>
    </row>
    <row r="2" spans="1:6" ht="21" customHeight="1" x14ac:dyDescent="0.2">
      <c r="A2" s="4" t="s">
        <v>2</v>
      </c>
      <c r="B2" s="154" t="str">
        <f>'Summary and sign-off'!B2:F2</f>
        <v>Waka Kotahi NZ Transport Agency</v>
      </c>
      <c r="C2" s="154"/>
      <c r="D2" s="154"/>
      <c r="E2" s="154"/>
      <c r="F2" s="48"/>
    </row>
    <row r="3" spans="1:6" ht="21" customHeight="1" x14ac:dyDescent="0.2">
      <c r="A3" s="4" t="s">
        <v>3</v>
      </c>
      <c r="B3" s="154" t="str">
        <f>'Summary and sign-off'!B3:F3</f>
        <v>Nicole Rosie</v>
      </c>
      <c r="C3" s="154"/>
      <c r="D3" s="154"/>
      <c r="E3" s="154"/>
      <c r="F3" s="48"/>
    </row>
    <row r="4" spans="1:6" ht="21" customHeight="1" x14ac:dyDescent="0.2">
      <c r="A4" s="4" t="s">
        <v>46</v>
      </c>
      <c r="B4" s="154">
        <f>'Summary and sign-off'!B4:F4</f>
        <v>44743</v>
      </c>
      <c r="C4" s="154"/>
      <c r="D4" s="154"/>
      <c r="E4" s="154"/>
      <c r="F4" s="48"/>
    </row>
    <row r="5" spans="1:6" ht="21" customHeight="1" x14ac:dyDescent="0.2">
      <c r="A5" s="4" t="s">
        <v>47</v>
      </c>
      <c r="B5" s="154">
        <f>'Summary and sign-off'!B5:F5</f>
        <v>45107</v>
      </c>
      <c r="C5" s="154"/>
      <c r="D5" s="154"/>
      <c r="E5" s="154"/>
      <c r="F5" s="48"/>
    </row>
    <row r="6" spans="1:6" ht="21" customHeight="1" x14ac:dyDescent="0.2">
      <c r="A6" s="4" t="s">
        <v>13</v>
      </c>
      <c r="B6" s="149" t="s">
        <v>12</v>
      </c>
      <c r="C6" s="149"/>
      <c r="D6" s="149"/>
      <c r="E6" s="149"/>
      <c r="F6" s="48"/>
    </row>
    <row r="7" spans="1:6" ht="21" customHeight="1" x14ac:dyDescent="0.2">
      <c r="A7" s="4" t="s">
        <v>69</v>
      </c>
      <c r="B7" s="149" t="s">
        <v>80</v>
      </c>
      <c r="C7" s="149"/>
      <c r="D7" s="149"/>
      <c r="E7" s="149"/>
      <c r="F7" s="48"/>
    </row>
    <row r="8" spans="1:6" ht="36" customHeight="1" x14ac:dyDescent="0.2">
      <c r="A8" s="157" t="s">
        <v>4</v>
      </c>
      <c r="B8" s="158"/>
      <c r="C8" s="158"/>
      <c r="D8" s="158"/>
      <c r="E8" s="158"/>
      <c r="F8" s="24"/>
    </row>
    <row r="9" spans="1:6" ht="36" customHeight="1" x14ac:dyDescent="0.2">
      <c r="A9" s="159" t="s">
        <v>95</v>
      </c>
      <c r="B9" s="160"/>
      <c r="C9" s="160"/>
      <c r="D9" s="160"/>
      <c r="E9" s="160"/>
      <c r="F9" s="24"/>
    </row>
    <row r="10" spans="1:6" ht="24.75" customHeight="1" x14ac:dyDescent="0.2">
      <c r="A10" s="156" t="s">
        <v>96</v>
      </c>
      <c r="B10" s="161"/>
      <c r="C10" s="156"/>
      <c r="D10" s="156"/>
      <c r="E10" s="156"/>
      <c r="F10" s="49"/>
    </row>
    <row r="11" spans="1:6" ht="24.6" customHeight="1" x14ac:dyDescent="0.2">
      <c r="A11" s="37" t="s">
        <v>33</v>
      </c>
      <c r="B11" s="37" t="s">
        <v>97</v>
      </c>
      <c r="C11" s="37" t="s">
        <v>98</v>
      </c>
      <c r="D11" s="37" t="s">
        <v>68</v>
      </c>
      <c r="E11" s="37" t="s">
        <v>45</v>
      </c>
      <c r="F11" s="50"/>
    </row>
    <row r="12" spans="1:6" s="70" customFormat="1" x14ac:dyDescent="0.2">
      <c r="A12" s="94"/>
      <c r="B12" s="91"/>
      <c r="C12" s="92"/>
      <c r="D12" s="92"/>
      <c r="E12" s="93"/>
      <c r="F12" s="1"/>
    </row>
    <row r="13" spans="1:6" s="70" customFormat="1" x14ac:dyDescent="0.2">
      <c r="A13" s="138">
        <v>44766</v>
      </c>
      <c r="B13" s="140">
        <v>1442.75</v>
      </c>
      <c r="C13" s="141" t="s">
        <v>189</v>
      </c>
      <c r="D13" s="137" t="s">
        <v>120</v>
      </c>
      <c r="E13" s="136" t="s">
        <v>156</v>
      </c>
      <c r="F13" s="1"/>
    </row>
    <row r="14" spans="1:6" s="70" customFormat="1" x14ac:dyDescent="0.2">
      <c r="A14" s="138">
        <v>44768</v>
      </c>
      <c r="B14" s="139">
        <v>102.12</v>
      </c>
      <c r="C14" s="142" t="s">
        <v>189</v>
      </c>
      <c r="D14" s="137" t="s">
        <v>157</v>
      </c>
      <c r="E14" s="136" t="s">
        <v>156</v>
      </c>
      <c r="F14" s="1"/>
    </row>
    <row r="15" spans="1:6" s="70" customFormat="1" x14ac:dyDescent="0.2">
      <c r="A15" s="138">
        <v>44769</v>
      </c>
      <c r="B15" s="139">
        <v>6.84</v>
      </c>
      <c r="C15" s="142" t="s">
        <v>189</v>
      </c>
      <c r="D15" s="137" t="s">
        <v>157</v>
      </c>
      <c r="E15" s="136" t="s">
        <v>156</v>
      </c>
      <c r="F15" s="1"/>
    </row>
    <row r="16" spans="1:6" s="70" customFormat="1" x14ac:dyDescent="0.2">
      <c r="A16" s="138">
        <v>44770</v>
      </c>
      <c r="B16" s="139">
        <v>28.92</v>
      </c>
      <c r="C16" s="142" t="s">
        <v>189</v>
      </c>
      <c r="D16" s="137" t="s">
        <v>157</v>
      </c>
      <c r="E16" s="136" t="s">
        <v>158</v>
      </c>
      <c r="F16" s="1"/>
    </row>
    <row r="17" spans="1:6" s="70" customFormat="1" x14ac:dyDescent="0.2">
      <c r="A17" s="138">
        <v>44771</v>
      </c>
      <c r="B17" s="140">
        <v>12.37</v>
      </c>
      <c r="C17" s="142" t="s">
        <v>189</v>
      </c>
      <c r="D17" s="137" t="s">
        <v>159</v>
      </c>
      <c r="E17" s="136" t="s">
        <v>158</v>
      </c>
      <c r="F17" s="1"/>
    </row>
    <row r="18" spans="1:6" s="70" customFormat="1" x14ac:dyDescent="0.2">
      <c r="A18" s="138">
        <v>44863</v>
      </c>
      <c r="B18" s="139">
        <v>16</v>
      </c>
      <c r="C18" s="141" t="s">
        <v>190</v>
      </c>
      <c r="D18" s="137" t="s">
        <v>157</v>
      </c>
      <c r="E18" s="137" t="s">
        <v>160</v>
      </c>
      <c r="F18" s="1"/>
    </row>
    <row r="19" spans="1:6" s="70" customFormat="1" x14ac:dyDescent="0.2">
      <c r="A19" s="138"/>
      <c r="B19" s="139">
        <v>20</v>
      </c>
      <c r="C19" s="141" t="s">
        <v>190</v>
      </c>
      <c r="D19" s="137" t="s">
        <v>157</v>
      </c>
      <c r="E19" s="137" t="s">
        <v>160</v>
      </c>
      <c r="F19" s="1"/>
    </row>
    <row r="20" spans="1:6" s="70" customFormat="1" x14ac:dyDescent="0.2">
      <c r="A20" s="138"/>
      <c r="B20" s="139">
        <v>906</v>
      </c>
      <c r="C20" s="141" t="s">
        <v>190</v>
      </c>
      <c r="D20" s="137" t="s">
        <v>157</v>
      </c>
      <c r="E20" s="143" t="s">
        <v>160</v>
      </c>
      <c r="F20" s="1"/>
    </row>
    <row r="21" spans="1:6" s="70" customFormat="1" x14ac:dyDescent="0.2">
      <c r="A21" s="138"/>
      <c r="B21" s="140">
        <v>1491.1</v>
      </c>
      <c r="C21" s="141" t="s">
        <v>190</v>
      </c>
      <c r="D21" s="137" t="s">
        <v>120</v>
      </c>
      <c r="E21" s="136" t="s">
        <v>160</v>
      </c>
      <c r="F21" s="1"/>
    </row>
    <row r="22" spans="1:6" s="70" customFormat="1" x14ac:dyDescent="0.2">
      <c r="A22" s="138">
        <v>44865</v>
      </c>
      <c r="B22" s="139">
        <v>13.83</v>
      </c>
      <c r="C22" s="141" t="s">
        <v>190</v>
      </c>
      <c r="D22" s="137" t="s">
        <v>157</v>
      </c>
      <c r="E22" s="136" t="s">
        <v>160</v>
      </c>
      <c r="F22" s="1"/>
    </row>
    <row r="23" spans="1:6" s="70" customFormat="1" x14ac:dyDescent="0.2">
      <c r="A23" s="138"/>
      <c r="B23" s="139">
        <v>80.94</v>
      </c>
      <c r="C23" s="141" t="s">
        <v>190</v>
      </c>
      <c r="D23" s="137" t="s">
        <v>157</v>
      </c>
      <c r="E23" s="136" t="s">
        <v>160</v>
      </c>
      <c r="F23" s="1"/>
    </row>
    <row r="24" spans="1:6" s="70" customFormat="1" x14ac:dyDescent="0.2">
      <c r="A24" s="138"/>
      <c r="B24" s="140">
        <v>9.9600000000000009</v>
      </c>
      <c r="C24" s="141" t="s">
        <v>190</v>
      </c>
      <c r="D24" s="137" t="s">
        <v>124</v>
      </c>
      <c r="E24" s="136" t="s">
        <v>160</v>
      </c>
      <c r="F24" s="1"/>
    </row>
    <row r="25" spans="1:6" s="70" customFormat="1" x14ac:dyDescent="0.2">
      <c r="A25" s="138"/>
      <c r="B25" s="140">
        <v>15.42</v>
      </c>
      <c r="C25" s="141" t="s">
        <v>190</v>
      </c>
      <c r="D25" s="137" t="s">
        <v>124</v>
      </c>
      <c r="E25" s="136" t="s">
        <v>160</v>
      </c>
      <c r="F25" s="1"/>
    </row>
    <row r="26" spans="1:6" s="70" customFormat="1" x14ac:dyDescent="0.2">
      <c r="A26" s="138">
        <v>44866</v>
      </c>
      <c r="B26" s="139">
        <v>27.19</v>
      </c>
      <c r="C26" s="141" t="s">
        <v>190</v>
      </c>
      <c r="D26" s="137" t="s">
        <v>157</v>
      </c>
      <c r="E26" s="136" t="s">
        <v>160</v>
      </c>
      <c r="F26" s="1"/>
    </row>
    <row r="27" spans="1:6" s="70" customFormat="1" x14ac:dyDescent="0.2">
      <c r="A27" s="138"/>
      <c r="B27" s="139">
        <v>115.61</v>
      </c>
      <c r="C27" s="141" t="s">
        <v>190</v>
      </c>
      <c r="D27" s="137" t="s">
        <v>157</v>
      </c>
      <c r="E27" s="136" t="s">
        <v>160</v>
      </c>
      <c r="F27" s="1"/>
    </row>
    <row r="28" spans="1:6" s="70" customFormat="1" x14ac:dyDescent="0.2">
      <c r="A28" s="138"/>
      <c r="B28" s="140">
        <v>51.42</v>
      </c>
      <c r="C28" s="141" t="s">
        <v>190</v>
      </c>
      <c r="D28" s="137" t="s">
        <v>124</v>
      </c>
      <c r="E28" s="136" t="s">
        <v>160</v>
      </c>
      <c r="F28" s="1"/>
    </row>
    <row r="29" spans="1:6" s="70" customFormat="1" x14ac:dyDescent="0.2">
      <c r="A29" s="138">
        <v>44899</v>
      </c>
      <c r="B29" s="139">
        <v>10</v>
      </c>
      <c r="C29" s="141" t="s">
        <v>191</v>
      </c>
      <c r="D29" s="137" t="s">
        <v>157</v>
      </c>
      <c r="E29" s="137" t="s">
        <v>160</v>
      </c>
      <c r="F29" s="1"/>
    </row>
    <row r="30" spans="1:6" s="70" customFormat="1" x14ac:dyDescent="0.2">
      <c r="A30" s="138"/>
      <c r="B30" s="139">
        <v>20</v>
      </c>
      <c r="C30" s="141" t="s">
        <v>191</v>
      </c>
      <c r="D30" s="137" t="s">
        <v>157</v>
      </c>
      <c r="E30" s="143" t="s">
        <v>160</v>
      </c>
      <c r="F30" s="1"/>
    </row>
    <row r="31" spans="1:6" s="70" customFormat="1" x14ac:dyDescent="0.2">
      <c r="A31" s="138"/>
      <c r="B31" s="139">
        <v>21.05</v>
      </c>
      <c r="C31" s="141" t="s">
        <v>191</v>
      </c>
      <c r="D31" s="137" t="s">
        <v>157</v>
      </c>
      <c r="E31" s="136" t="s">
        <v>160</v>
      </c>
      <c r="F31" s="1"/>
    </row>
    <row r="32" spans="1:6" s="70" customFormat="1" x14ac:dyDescent="0.2">
      <c r="A32" s="138"/>
      <c r="B32" s="139">
        <v>1081.45</v>
      </c>
      <c r="C32" s="141" t="s">
        <v>191</v>
      </c>
      <c r="D32" s="137" t="s">
        <v>157</v>
      </c>
      <c r="E32" s="136" t="s">
        <v>160</v>
      </c>
      <c r="F32" s="1"/>
    </row>
    <row r="33" spans="1:6" s="70" customFormat="1" x14ac:dyDescent="0.2">
      <c r="A33" s="138"/>
      <c r="B33" s="140">
        <v>725.15</v>
      </c>
      <c r="C33" s="141" t="s">
        <v>191</v>
      </c>
      <c r="D33" s="137" t="s">
        <v>120</v>
      </c>
      <c r="E33" s="136" t="s">
        <v>160</v>
      </c>
      <c r="F33" s="1"/>
    </row>
    <row r="34" spans="1:6" s="70" customFormat="1" x14ac:dyDescent="0.2">
      <c r="A34" s="138">
        <v>44900</v>
      </c>
      <c r="B34" s="139">
        <v>47.12</v>
      </c>
      <c r="C34" s="141" t="s">
        <v>191</v>
      </c>
      <c r="D34" s="137" t="s">
        <v>157</v>
      </c>
      <c r="E34" s="136" t="s">
        <v>160</v>
      </c>
      <c r="F34" s="1"/>
    </row>
    <row r="35" spans="1:6" s="70" customFormat="1" x14ac:dyDescent="0.2">
      <c r="A35" s="138"/>
      <c r="B35" s="139">
        <v>22.26</v>
      </c>
      <c r="C35" s="141" t="s">
        <v>191</v>
      </c>
      <c r="D35" s="137" t="s">
        <v>157</v>
      </c>
      <c r="E35" s="136" t="s">
        <v>160</v>
      </c>
      <c r="F35" s="1"/>
    </row>
    <row r="36" spans="1:6" s="70" customFormat="1" x14ac:dyDescent="0.2">
      <c r="A36" s="138"/>
      <c r="B36" s="140">
        <v>20.74</v>
      </c>
      <c r="C36" s="141" t="s">
        <v>191</v>
      </c>
      <c r="D36" s="137" t="s">
        <v>124</v>
      </c>
      <c r="E36" s="136" t="s">
        <v>160</v>
      </c>
      <c r="F36" s="1"/>
    </row>
    <row r="37" spans="1:6" s="70" customFormat="1" x14ac:dyDescent="0.2">
      <c r="A37" s="138"/>
      <c r="B37" s="140">
        <v>15.56</v>
      </c>
      <c r="C37" s="141" t="s">
        <v>191</v>
      </c>
      <c r="D37" s="137" t="s">
        <v>124</v>
      </c>
      <c r="E37" s="136" t="s">
        <v>160</v>
      </c>
      <c r="F37" s="1"/>
    </row>
    <row r="38" spans="1:6" s="70" customFormat="1" x14ac:dyDescent="0.2">
      <c r="A38" s="138">
        <v>44902</v>
      </c>
      <c r="B38" s="139">
        <v>23.83</v>
      </c>
      <c r="C38" s="141" t="s">
        <v>191</v>
      </c>
      <c r="D38" s="137" t="s">
        <v>157</v>
      </c>
      <c r="E38" s="136" t="s">
        <v>160</v>
      </c>
      <c r="F38" s="1"/>
    </row>
    <row r="39" spans="1:6" s="70" customFormat="1" x14ac:dyDescent="0.2">
      <c r="A39" s="138"/>
      <c r="B39" s="139">
        <v>10</v>
      </c>
      <c r="C39" s="141" t="s">
        <v>191</v>
      </c>
      <c r="D39" s="137" t="s">
        <v>157</v>
      </c>
      <c r="E39" s="137" t="s">
        <v>160</v>
      </c>
      <c r="F39" s="1"/>
    </row>
    <row r="40" spans="1:6" s="70" customFormat="1" x14ac:dyDescent="0.2">
      <c r="A40" s="138"/>
      <c r="B40" s="139">
        <v>12.19</v>
      </c>
      <c r="C40" s="141" t="s">
        <v>191</v>
      </c>
      <c r="D40" s="137" t="s">
        <v>157</v>
      </c>
      <c r="E40" s="136" t="s">
        <v>160</v>
      </c>
      <c r="F40" s="1"/>
    </row>
    <row r="41" spans="1:6" s="70" customFormat="1" x14ac:dyDescent="0.2">
      <c r="A41" s="138"/>
      <c r="B41" s="140">
        <v>43</v>
      </c>
      <c r="C41" s="141" t="s">
        <v>191</v>
      </c>
      <c r="D41" s="137" t="s">
        <v>120</v>
      </c>
      <c r="E41" s="136" t="s">
        <v>160</v>
      </c>
      <c r="F41" s="1"/>
    </row>
    <row r="42" spans="1:6" s="70" customFormat="1" x14ac:dyDescent="0.2">
      <c r="A42" s="138"/>
      <c r="B42" s="140">
        <v>4.0199999999999996</v>
      </c>
      <c r="C42" s="141" t="s">
        <v>191</v>
      </c>
      <c r="D42" s="137" t="s">
        <v>159</v>
      </c>
      <c r="E42" s="136" t="s">
        <v>160</v>
      </c>
      <c r="F42" s="1"/>
    </row>
    <row r="43" spans="1:6" s="70" customFormat="1" x14ac:dyDescent="0.2">
      <c r="A43" s="138"/>
      <c r="B43" s="140">
        <v>6.97</v>
      </c>
      <c r="C43" s="141" t="s">
        <v>191</v>
      </c>
      <c r="D43" s="137" t="s">
        <v>159</v>
      </c>
      <c r="E43" s="136" t="s">
        <v>160</v>
      </c>
      <c r="F43" s="1"/>
    </row>
    <row r="44" spans="1:6" s="70" customFormat="1" x14ac:dyDescent="0.2">
      <c r="A44" s="138">
        <v>44903</v>
      </c>
      <c r="B44" s="139">
        <v>1136.46</v>
      </c>
      <c r="C44" s="141" t="s">
        <v>191</v>
      </c>
      <c r="D44" s="143" t="s">
        <v>120</v>
      </c>
      <c r="E44" s="137" t="s">
        <v>160</v>
      </c>
      <c r="F44" s="1"/>
    </row>
    <row r="45" spans="1:6" s="70" customFormat="1" x14ac:dyDescent="0.2">
      <c r="A45" s="94"/>
      <c r="B45" s="91"/>
      <c r="C45" s="92"/>
      <c r="D45" s="92"/>
      <c r="E45" s="93"/>
      <c r="F45" s="1"/>
    </row>
    <row r="46" spans="1:6" s="70" customFormat="1" hidden="1" x14ac:dyDescent="0.2">
      <c r="A46" s="102"/>
      <c r="B46" s="103"/>
      <c r="C46" s="104"/>
      <c r="D46" s="104"/>
      <c r="E46" s="105"/>
      <c r="F46" s="1"/>
    </row>
    <row r="47" spans="1:6" ht="19.5" customHeight="1" x14ac:dyDescent="0.2">
      <c r="A47" s="106" t="s">
        <v>105</v>
      </c>
      <c r="B47" s="107">
        <f>SUM(B12:B46)</f>
        <v>7540.2699999999995</v>
      </c>
      <c r="C47" s="108" t="str">
        <f>IF(SUBTOTAL(3,B12:B46)=SUBTOTAL(103,B12:B46),'Summary and sign-off'!$A$47,'Summary and sign-off'!$A$48)</f>
        <v>Check - there are no hidden rows with data</v>
      </c>
      <c r="D47" s="155" t="str">
        <f>IF('Summary and sign-off'!F54='Summary and sign-off'!F53,'Summary and sign-off'!A50,'Summary and sign-off'!A49)</f>
        <v>Check - each entry provides sufficient information</v>
      </c>
      <c r="E47" s="155"/>
      <c r="F47" s="48"/>
    </row>
    <row r="48" spans="1:6" ht="10.5" customHeight="1" x14ac:dyDescent="0.2">
      <c r="A48" s="29"/>
      <c r="B48" s="24"/>
      <c r="C48" s="29"/>
      <c r="D48" s="29"/>
      <c r="E48" s="29"/>
      <c r="F48" s="29"/>
    </row>
    <row r="49" spans="1:6" ht="24.75" customHeight="1" x14ac:dyDescent="0.2">
      <c r="A49" s="156" t="s">
        <v>58</v>
      </c>
      <c r="B49" s="156"/>
      <c r="C49" s="156"/>
      <c r="D49" s="156"/>
      <c r="E49" s="156"/>
      <c r="F49" s="49"/>
    </row>
    <row r="50" spans="1:6" ht="27" customHeight="1" x14ac:dyDescent="0.2">
      <c r="A50" s="37" t="s">
        <v>33</v>
      </c>
      <c r="B50" s="37" t="s">
        <v>15</v>
      </c>
      <c r="C50" s="37" t="s">
        <v>99</v>
      </c>
      <c r="D50" s="37" t="s">
        <v>68</v>
      </c>
      <c r="E50" s="37" t="s">
        <v>45</v>
      </c>
      <c r="F50" s="50"/>
    </row>
    <row r="51" spans="1:6" s="70" customFormat="1" hidden="1" x14ac:dyDescent="0.2">
      <c r="A51" s="94"/>
      <c r="B51" s="91"/>
      <c r="C51" s="92"/>
      <c r="D51" s="92"/>
      <c r="E51" s="93"/>
      <c r="F51" s="1"/>
    </row>
    <row r="52" spans="1:6" s="70" customFormat="1" x14ac:dyDescent="0.2">
      <c r="A52" s="94">
        <v>44662</v>
      </c>
      <c r="B52" s="91">
        <v>169.57</v>
      </c>
      <c r="C52" s="142" t="s">
        <v>192</v>
      </c>
      <c r="D52" s="92" t="s">
        <v>161</v>
      </c>
      <c r="E52" s="143" t="s">
        <v>121</v>
      </c>
      <c r="F52" s="1"/>
    </row>
    <row r="53" spans="1:6" s="70" customFormat="1" x14ac:dyDescent="0.2">
      <c r="A53" s="94">
        <v>44727</v>
      </c>
      <c r="B53" s="91">
        <v>71.7</v>
      </c>
      <c r="C53" s="142" t="s">
        <v>193</v>
      </c>
      <c r="D53" s="92" t="s">
        <v>120</v>
      </c>
      <c r="E53" s="136" t="s">
        <v>129</v>
      </c>
      <c r="F53" s="1"/>
    </row>
    <row r="54" spans="1:6" s="70" customFormat="1" x14ac:dyDescent="0.2">
      <c r="A54" s="94"/>
      <c r="B54" s="91">
        <v>313.04000000000002</v>
      </c>
      <c r="C54" s="142" t="s">
        <v>193</v>
      </c>
      <c r="D54" s="92" t="s">
        <v>162</v>
      </c>
      <c r="E54" s="143" t="s">
        <v>129</v>
      </c>
      <c r="F54" s="1"/>
    </row>
    <row r="55" spans="1:6" s="70" customFormat="1" x14ac:dyDescent="0.2">
      <c r="A55" s="94">
        <v>44732</v>
      </c>
      <c r="B55" s="91">
        <v>339.13</v>
      </c>
      <c r="C55" s="142" t="s">
        <v>194</v>
      </c>
      <c r="D55" s="92" t="s">
        <v>161</v>
      </c>
      <c r="E55" s="143" t="s">
        <v>121</v>
      </c>
      <c r="F55" s="1"/>
    </row>
    <row r="56" spans="1:6" s="70" customFormat="1" x14ac:dyDescent="0.2">
      <c r="A56" s="94">
        <v>44733</v>
      </c>
      <c r="B56" s="91">
        <v>16.52</v>
      </c>
      <c r="C56" s="142" t="s">
        <v>194</v>
      </c>
      <c r="D56" s="92" t="s">
        <v>128</v>
      </c>
      <c r="E56" s="136" t="s">
        <v>121</v>
      </c>
      <c r="F56" s="1"/>
    </row>
    <row r="57" spans="1:6" s="70" customFormat="1" x14ac:dyDescent="0.2">
      <c r="A57" s="94">
        <v>44739</v>
      </c>
      <c r="B57" s="91">
        <v>169.57</v>
      </c>
      <c r="C57" s="142" t="s">
        <v>195</v>
      </c>
      <c r="D57" s="92" t="s">
        <v>161</v>
      </c>
      <c r="E57" s="143" t="s">
        <v>121</v>
      </c>
      <c r="F57" s="1"/>
    </row>
    <row r="58" spans="1:6" s="70" customFormat="1" x14ac:dyDescent="0.2">
      <c r="A58" s="94"/>
      <c r="B58" s="91">
        <v>95.129999999999981</v>
      </c>
      <c r="C58" s="142" t="s">
        <v>195</v>
      </c>
      <c r="D58" s="92" t="s">
        <v>124</v>
      </c>
      <c r="E58" s="137" t="s">
        <v>121</v>
      </c>
      <c r="F58" s="1"/>
    </row>
    <row r="59" spans="1:6" s="70" customFormat="1" x14ac:dyDescent="0.2">
      <c r="A59" s="94"/>
      <c r="B59" s="91">
        <v>217.54</v>
      </c>
      <c r="C59" s="142" t="s">
        <v>195</v>
      </c>
      <c r="D59" s="92" t="s">
        <v>120</v>
      </c>
      <c r="E59" s="137" t="s">
        <v>121</v>
      </c>
      <c r="F59" s="1"/>
    </row>
    <row r="60" spans="1:6" s="70" customFormat="1" x14ac:dyDescent="0.2">
      <c r="A60" s="94"/>
      <c r="B60" s="91">
        <v>16</v>
      </c>
      <c r="C60" s="142" t="s">
        <v>195</v>
      </c>
      <c r="D60" s="92" t="s">
        <v>128</v>
      </c>
      <c r="E60" s="143" t="s">
        <v>121</v>
      </c>
      <c r="F60" s="1"/>
    </row>
    <row r="61" spans="1:6" s="70" customFormat="1" x14ac:dyDescent="0.2">
      <c r="A61" s="94">
        <v>44740</v>
      </c>
      <c r="B61" s="91">
        <v>169.57</v>
      </c>
      <c r="C61" s="142" t="s">
        <v>249</v>
      </c>
      <c r="D61" s="92" t="s">
        <v>161</v>
      </c>
      <c r="E61" s="143" t="s">
        <v>121</v>
      </c>
      <c r="F61" s="1"/>
    </row>
    <row r="62" spans="1:6" s="70" customFormat="1" x14ac:dyDescent="0.2">
      <c r="A62" s="94"/>
      <c r="B62" s="91">
        <v>16.52</v>
      </c>
      <c r="C62" s="142" t="s">
        <v>249</v>
      </c>
      <c r="D62" s="92" t="s">
        <v>128</v>
      </c>
      <c r="E62" s="136" t="s">
        <v>121</v>
      </c>
      <c r="F62" s="1"/>
    </row>
    <row r="63" spans="1:6" s="70" customFormat="1" x14ac:dyDescent="0.2">
      <c r="A63" s="94">
        <v>44741</v>
      </c>
      <c r="B63" s="91">
        <v>339.13</v>
      </c>
      <c r="C63" s="142" t="s">
        <v>249</v>
      </c>
      <c r="D63" s="92" t="s">
        <v>161</v>
      </c>
      <c r="E63" s="143" t="s">
        <v>121</v>
      </c>
      <c r="F63" s="1"/>
    </row>
    <row r="64" spans="1:6" s="70" customFormat="1" x14ac:dyDescent="0.2">
      <c r="A64" s="94"/>
      <c r="B64" s="91">
        <v>13.04</v>
      </c>
      <c r="C64" s="142" t="s">
        <v>249</v>
      </c>
      <c r="D64" s="92" t="s">
        <v>128</v>
      </c>
      <c r="E64" s="143" t="s">
        <v>121</v>
      </c>
      <c r="F64" s="1"/>
    </row>
    <row r="65" spans="1:6" s="70" customFormat="1" x14ac:dyDescent="0.2">
      <c r="A65" s="94"/>
      <c r="B65" s="91">
        <v>-283.02</v>
      </c>
      <c r="C65" s="142" t="s">
        <v>196</v>
      </c>
      <c r="D65" s="92" t="s">
        <v>120</v>
      </c>
      <c r="E65" s="136" t="s">
        <v>121</v>
      </c>
      <c r="F65" s="1"/>
    </row>
    <row r="66" spans="1:6" s="70" customFormat="1" x14ac:dyDescent="0.2">
      <c r="A66" s="94"/>
      <c r="B66" s="91">
        <v>16.96</v>
      </c>
      <c r="C66" s="142" t="s">
        <v>249</v>
      </c>
      <c r="D66" s="92" t="s">
        <v>128</v>
      </c>
      <c r="E66" s="143" t="s">
        <v>121</v>
      </c>
      <c r="F66" s="1"/>
    </row>
    <row r="67" spans="1:6" s="70" customFormat="1" x14ac:dyDescent="0.2">
      <c r="A67" s="94">
        <v>44742</v>
      </c>
      <c r="B67" s="91">
        <v>17.02</v>
      </c>
      <c r="C67" s="142" t="s">
        <v>249</v>
      </c>
      <c r="D67" s="92" t="s">
        <v>128</v>
      </c>
      <c r="E67" s="143" t="s">
        <v>121</v>
      </c>
      <c r="F67" s="1"/>
    </row>
    <row r="68" spans="1:6" s="70" customFormat="1" x14ac:dyDescent="0.2">
      <c r="A68" s="94"/>
      <c r="B68" s="91">
        <v>35.260000000000005</v>
      </c>
      <c r="C68" s="142" t="s">
        <v>249</v>
      </c>
      <c r="D68" s="92" t="s">
        <v>128</v>
      </c>
      <c r="E68" s="143" t="s">
        <v>121</v>
      </c>
      <c r="F68" s="1"/>
    </row>
    <row r="69" spans="1:6" s="70" customFormat="1" x14ac:dyDescent="0.2">
      <c r="A69" s="94">
        <v>44743</v>
      </c>
      <c r="B69" s="91">
        <v>46.51</v>
      </c>
      <c r="C69" s="142" t="s">
        <v>249</v>
      </c>
      <c r="D69" s="92" t="s">
        <v>124</v>
      </c>
      <c r="E69" s="136" t="s">
        <v>121</v>
      </c>
      <c r="F69" s="1"/>
    </row>
    <row r="70" spans="1:6" s="70" customFormat="1" x14ac:dyDescent="0.2">
      <c r="A70" s="94">
        <v>44753</v>
      </c>
      <c r="B70" s="91">
        <v>166.52</v>
      </c>
      <c r="C70" s="142" t="s">
        <v>197</v>
      </c>
      <c r="D70" s="92" t="s">
        <v>128</v>
      </c>
      <c r="E70" s="143" t="s">
        <v>127</v>
      </c>
      <c r="F70" s="1"/>
    </row>
    <row r="71" spans="1:6" s="70" customFormat="1" x14ac:dyDescent="0.2">
      <c r="A71" s="94"/>
      <c r="B71" s="91">
        <v>375.32</v>
      </c>
      <c r="C71" s="142" t="s">
        <v>197</v>
      </c>
      <c r="D71" s="92" t="s">
        <v>120</v>
      </c>
      <c r="E71" s="136" t="s">
        <v>127</v>
      </c>
      <c r="F71" s="1"/>
    </row>
    <row r="72" spans="1:6" s="70" customFormat="1" x14ac:dyDescent="0.2">
      <c r="A72" s="94"/>
      <c r="B72" s="91">
        <v>164.35</v>
      </c>
      <c r="C72" s="142" t="s">
        <v>197</v>
      </c>
      <c r="D72" s="92" t="s">
        <v>163</v>
      </c>
      <c r="E72" s="143" t="s">
        <v>127</v>
      </c>
      <c r="F72" s="1"/>
    </row>
    <row r="73" spans="1:6" s="70" customFormat="1" x14ac:dyDescent="0.2">
      <c r="A73" s="94">
        <v>44754</v>
      </c>
      <c r="B73" s="91">
        <v>76.52</v>
      </c>
      <c r="C73" s="142" t="s">
        <v>197</v>
      </c>
      <c r="D73" s="92" t="s">
        <v>125</v>
      </c>
      <c r="E73" s="143" t="s">
        <v>122</v>
      </c>
      <c r="F73" s="1"/>
    </row>
    <row r="74" spans="1:6" s="70" customFormat="1" x14ac:dyDescent="0.2">
      <c r="A74" s="94">
        <v>44761</v>
      </c>
      <c r="B74" s="91">
        <v>330.87</v>
      </c>
      <c r="C74" s="142" t="s">
        <v>198</v>
      </c>
      <c r="D74" s="92" t="s">
        <v>164</v>
      </c>
      <c r="E74" s="143" t="s">
        <v>165</v>
      </c>
      <c r="F74" s="1"/>
    </row>
    <row r="75" spans="1:6" s="70" customFormat="1" x14ac:dyDescent="0.2">
      <c r="A75" s="94">
        <v>44762</v>
      </c>
      <c r="B75" s="91">
        <v>13.91</v>
      </c>
      <c r="C75" s="142" t="s">
        <v>198</v>
      </c>
      <c r="D75" s="92" t="s">
        <v>128</v>
      </c>
      <c r="E75" s="143" t="s">
        <v>165</v>
      </c>
      <c r="F75" s="1"/>
    </row>
    <row r="76" spans="1:6" s="70" customFormat="1" x14ac:dyDescent="0.2">
      <c r="A76" s="94"/>
      <c r="B76" s="91">
        <v>6.96</v>
      </c>
      <c r="C76" s="142" t="s">
        <v>198</v>
      </c>
      <c r="D76" s="92" t="s">
        <v>124</v>
      </c>
      <c r="E76" s="136" t="s">
        <v>165</v>
      </c>
      <c r="F76" s="1"/>
    </row>
    <row r="77" spans="1:6" s="70" customFormat="1" x14ac:dyDescent="0.2">
      <c r="A77" s="94">
        <v>44772</v>
      </c>
      <c r="B77" s="91">
        <v>60.87</v>
      </c>
      <c r="C77" s="142" t="s">
        <v>199</v>
      </c>
      <c r="D77" s="92" t="s">
        <v>124</v>
      </c>
      <c r="E77" s="136" t="s">
        <v>122</v>
      </c>
      <c r="F77" s="1"/>
    </row>
    <row r="78" spans="1:6" s="70" customFormat="1" x14ac:dyDescent="0.2">
      <c r="A78" s="94">
        <v>44796</v>
      </c>
      <c r="B78" s="91">
        <v>59.54</v>
      </c>
      <c r="C78" s="141" t="s">
        <v>200</v>
      </c>
      <c r="D78" s="92" t="s">
        <v>124</v>
      </c>
      <c r="E78" s="136" t="s">
        <v>121</v>
      </c>
      <c r="F78" s="1"/>
    </row>
    <row r="79" spans="1:6" s="70" customFormat="1" x14ac:dyDescent="0.2">
      <c r="A79" s="94">
        <v>44797</v>
      </c>
      <c r="B79" s="91">
        <v>302.61</v>
      </c>
      <c r="C79" s="141" t="s">
        <v>200</v>
      </c>
      <c r="D79" s="92" t="s">
        <v>161</v>
      </c>
      <c r="E79" s="143" t="s">
        <v>121</v>
      </c>
      <c r="F79" s="1"/>
    </row>
    <row r="80" spans="1:6" s="70" customFormat="1" x14ac:dyDescent="0.2">
      <c r="A80" s="94"/>
      <c r="B80" s="91">
        <v>321.88</v>
      </c>
      <c r="C80" s="141" t="s">
        <v>200</v>
      </c>
      <c r="D80" s="92" t="s">
        <v>120</v>
      </c>
      <c r="E80" s="136" t="s">
        <v>121</v>
      </c>
      <c r="F80" s="1"/>
    </row>
    <row r="81" spans="1:6" s="70" customFormat="1" x14ac:dyDescent="0.2">
      <c r="A81" s="94">
        <v>44798</v>
      </c>
      <c r="B81" s="91">
        <v>19.13</v>
      </c>
      <c r="C81" s="141" t="s">
        <v>200</v>
      </c>
      <c r="D81" s="92" t="s">
        <v>128</v>
      </c>
      <c r="E81" s="143" t="s">
        <v>121</v>
      </c>
      <c r="F81" s="1"/>
    </row>
    <row r="82" spans="1:6" s="70" customFormat="1" x14ac:dyDescent="0.2">
      <c r="A82" s="94">
        <v>44799</v>
      </c>
      <c r="B82" s="91">
        <v>46.91</v>
      </c>
      <c r="C82" s="141" t="s">
        <v>200</v>
      </c>
      <c r="D82" s="92" t="s">
        <v>124</v>
      </c>
      <c r="E82" s="136" t="s">
        <v>121</v>
      </c>
      <c r="F82" s="1"/>
    </row>
    <row r="83" spans="1:6" s="70" customFormat="1" x14ac:dyDescent="0.2">
      <c r="A83" s="94">
        <v>44802</v>
      </c>
      <c r="B83" s="91">
        <v>19.57</v>
      </c>
      <c r="C83" s="141" t="s">
        <v>200</v>
      </c>
      <c r="D83" s="92" t="s">
        <v>128</v>
      </c>
      <c r="E83" s="143" t="s">
        <v>121</v>
      </c>
      <c r="F83" s="1"/>
    </row>
    <row r="84" spans="1:6" s="70" customFormat="1" ht="24" x14ac:dyDescent="0.2">
      <c r="A84" s="94">
        <v>44812</v>
      </c>
      <c r="B84" s="91">
        <v>169.57</v>
      </c>
      <c r="C84" s="144" t="s">
        <v>201</v>
      </c>
      <c r="D84" s="92" t="s">
        <v>161</v>
      </c>
      <c r="E84" s="143" t="s">
        <v>121</v>
      </c>
      <c r="F84" s="1"/>
    </row>
    <row r="85" spans="1:6" s="70" customFormat="1" ht="24" x14ac:dyDescent="0.2">
      <c r="A85" s="94"/>
      <c r="B85" s="91">
        <v>76.959999999999994</v>
      </c>
      <c r="C85" s="144" t="s">
        <v>201</v>
      </c>
      <c r="D85" s="92" t="s">
        <v>124</v>
      </c>
      <c r="E85" s="136" t="s">
        <v>121</v>
      </c>
      <c r="F85" s="1"/>
    </row>
    <row r="86" spans="1:6" s="70" customFormat="1" ht="24" x14ac:dyDescent="0.2">
      <c r="A86" s="94"/>
      <c r="B86" s="91">
        <v>213.49</v>
      </c>
      <c r="C86" s="144" t="s">
        <v>201</v>
      </c>
      <c r="D86" s="92" t="s">
        <v>120</v>
      </c>
      <c r="E86" s="136" t="s">
        <v>121</v>
      </c>
      <c r="F86" s="1"/>
    </row>
    <row r="87" spans="1:6" s="70" customFormat="1" ht="24" x14ac:dyDescent="0.2">
      <c r="A87" s="94"/>
      <c r="B87" s="91">
        <v>6.1</v>
      </c>
      <c r="C87" s="144" t="s">
        <v>201</v>
      </c>
      <c r="D87" s="92" t="s">
        <v>124</v>
      </c>
      <c r="E87" s="136" t="s">
        <v>121</v>
      </c>
      <c r="F87" s="1"/>
    </row>
    <row r="88" spans="1:6" s="70" customFormat="1" ht="24" x14ac:dyDescent="0.2">
      <c r="A88" s="94">
        <v>44813</v>
      </c>
      <c r="B88" s="91">
        <v>16.96</v>
      </c>
      <c r="C88" s="144" t="s">
        <v>201</v>
      </c>
      <c r="D88" s="92" t="s">
        <v>128</v>
      </c>
      <c r="E88" s="143" t="s">
        <v>121</v>
      </c>
      <c r="F88" s="1"/>
    </row>
    <row r="89" spans="1:6" s="70" customFormat="1" ht="24" x14ac:dyDescent="0.2">
      <c r="A89" s="94"/>
      <c r="B89" s="91">
        <v>45.97</v>
      </c>
      <c r="C89" s="144" t="s">
        <v>201</v>
      </c>
      <c r="D89" s="92" t="s">
        <v>124</v>
      </c>
      <c r="E89" s="136" t="s">
        <v>121</v>
      </c>
      <c r="F89" s="1"/>
    </row>
    <row r="90" spans="1:6" s="70" customFormat="1" ht="24" x14ac:dyDescent="0.2">
      <c r="A90" s="94"/>
      <c r="B90" s="91">
        <v>68.7</v>
      </c>
      <c r="C90" s="144" t="s">
        <v>201</v>
      </c>
      <c r="D90" s="92" t="s">
        <v>125</v>
      </c>
      <c r="E90" s="93" t="s">
        <v>122</v>
      </c>
      <c r="F90" s="1"/>
    </row>
    <row r="91" spans="1:6" s="70" customFormat="1" x14ac:dyDescent="0.2">
      <c r="A91" s="94">
        <v>44817</v>
      </c>
      <c r="B91" s="91">
        <v>172.16</v>
      </c>
      <c r="C91" s="142" t="s">
        <v>202</v>
      </c>
      <c r="D91" s="92" t="s">
        <v>120</v>
      </c>
      <c r="E91" s="136" t="s">
        <v>155</v>
      </c>
      <c r="F91" s="1"/>
    </row>
    <row r="92" spans="1:6" s="70" customFormat="1" x14ac:dyDescent="0.2">
      <c r="A92" s="94"/>
      <c r="B92" s="91">
        <v>29.57</v>
      </c>
      <c r="C92" s="142" t="s">
        <v>202</v>
      </c>
      <c r="D92" s="92" t="s">
        <v>124</v>
      </c>
      <c r="E92" s="136" t="s">
        <v>155</v>
      </c>
      <c r="F92" s="1"/>
    </row>
    <row r="93" spans="1:6" s="70" customFormat="1" x14ac:dyDescent="0.2">
      <c r="A93" s="94"/>
      <c r="B93" s="91">
        <v>21.74</v>
      </c>
      <c r="C93" s="142" t="s">
        <v>202</v>
      </c>
      <c r="D93" s="92" t="s">
        <v>128</v>
      </c>
      <c r="E93" s="143" t="s">
        <v>155</v>
      </c>
      <c r="F93" s="1"/>
    </row>
    <row r="94" spans="1:6" s="70" customFormat="1" x14ac:dyDescent="0.2">
      <c r="A94" s="94"/>
      <c r="B94" s="91">
        <v>155.65</v>
      </c>
      <c r="C94" s="142" t="s">
        <v>202</v>
      </c>
      <c r="D94" s="92" t="s">
        <v>166</v>
      </c>
      <c r="E94" s="143" t="s">
        <v>155</v>
      </c>
      <c r="F94" s="1"/>
    </row>
    <row r="95" spans="1:6" s="70" customFormat="1" x14ac:dyDescent="0.2">
      <c r="A95" s="94">
        <v>44818</v>
      </c>
      <c r="B95" s="91">
        <v>44.35</v>
      </c>
      <c r="C95" s="142" t="s">
        <v>202</v>
      </c>
      <c r="D95" s="92" t="s">
        <v>125</v>
      </c>
      <c r="E95" s="143" t="s">
        <v>122</v>
      </c>
      <c r="F95" s="1"/>
    </row>
    <row r="96" spans="1:6" s="70" customFormat="1" x14ac:dyDescent="0.2">
      <c r="A96" s="94">
        <v>44823</v>
      </c>
      <c r="B96" s="91">
        <v>45.57</v>
      </c>
      <c r="C96" s="142" t="s">
        <v>203</v>
      </c>
      <c r="D96" s="92" t="s">
        <v>124</v>
      </c>
      <c r="E96" s="93" t="s">
        <v>126</v>
      </c>
      <c r="F96" s="1"/>
    </row>
    <row r="97" spans="1:6" s="70" customFormat="1" x14ac:dyDescent="0.2">
      <c r="A97" s="94"/>
      <c r="B97" s="91">
        <v>22.06</v>
      </c>
      <c r="C97" s="142" t="s">
        <v>203</v>
      </c>
      <c r="D97" s="92" t="s">
        <v>128</v>
      </c>
      <c r="E97" s="93" t="s">
        <v>126</v>
      </c>
      <c r="F97" s="1"/>
    </row>
    <row r="98" spans="1:6" s="70" customFormat="1" x14ac:dyDescent="0.2">
      <c r="A98" s="94"/>
      <c r="B98" s="91">
        <v>216.72</v>
      </c>
      <c r="C98" s="142" t="s">
        <v>203</v>
      </c>
      <c r="D98" s="92" t="s">
        <v>120</v>
      </c>
      <c r="E98" s="93" t="s">
        <v>126</v>
      </c>
      <c r="F98" s="1"/>
    </row>
    <row r="99" spans="1:6" s="70" customFormat="1" x14ac:dyDescent="0.2">
      <c r="A99" s="94"/>
      <c r="B99" s="91">
        <v>155.65</v>
      </c>
      <c r="C99" s="142" t="s">
        <v>203</v>
      </c>
      <c r="D99" s="92" t="s">
        <v>167</v>
      </c>
      <c r="E99" s="93" t="s">
        <v>126</v>
      </c>
      <c r="F99" s="1"/>
    </row>
    <row r="100" spans="1:6" s="70" customFormat="1" x14ac:dyDescent="0.2">
      <c r="A100" s="94">
        <v>44824</v>
      </c>
      <c r="B100" s="91">
        <v>46.61</v>
      </c>
      <c r="C100" s="142" t="s">
        <v>203</v>
      </c>
      <c r="D100" s="92" t="s">
        <v>124</v>
      </c>
      <c r="E100" s="93" t="s">
        <v>126</v>
      </c>
      <c r="F100" s="1"/>
    </row>
    <row r="101" spans="1:6" s="70" customFormat="1" x14ac:dyDescent="0.2">
      <c r="A101" s="94"/>
      <c r="B101" s="91">
        <v>19.22</v>
      </c>
      <c r="C101" s="142" t="s">
        <v>203</v>
      </c>
      <c r="D101" s="92" t="s">
        <v>128</v>
      </c>
      <c r="E101" s="93" t="s">
        <v>126</v>
      </c>
      <c r="F101" s="1"/>
    </row>
    <row r="102" spans="1:6" s="70" customFormat="1" x14ac:dyDescent="0.2">
      <c r="A102" s="94"/>
      <c r="B102" s="91">
        <v>72.61</v>
      </c>
      <c r="C102" s="142" t="s">
        <v>203</v>
      </c>
      <c r="D102" s="92" t="s">
        <v>125</v>
      </c>
      <c r="E102" s="93" t="s">
        <v>122</v>
      </c>
      <c r="F102" s="1"/>
    </row>
    <row r="103" spans="1:6" s="70" customFormat="1" x14ac:dyDescent="0.2">
      <c r="A103" s="94">
        <v>44827</v>
      </c>
      <c r="B103" s="91">
        <v>527.26</v>
      </c>
      <c r="C103" s="142" t="s">
        <v>204</v>
      </c>
      <c r="D103" s="92" t="s">
        <v>120</v>
      </c>
      <c r="E103" s="93" t="s">
        <v>121</v>
      </c>
      <c r="F103" s="1"/>
    </row>
    <row r="104" spans="1:6" s="70" customFormat="1" x14ac:dyDescent="0.2">
      <c r="A104" s="94">
        <v>44831</v>
      </c>
      <c r="B104" s="91">
        <v>19.13</v>
      </c>
      <c r="C104" s="142" t="s">
        <v>205</v>
      </c>
      <c r="D104" s="92" t="s">
        <v>124</v>
      </c>
      <c r="E104" s="93" t="s">
        <v>168</v>
      </c>
      <c r="F104" s="1"/>
    </row>
    <row r="105" spans="1:6" s="70" customFormat="1" x14ac:dyDescent="0.2">
      <c r="A105" s="94"/>
      <c r="B105" s="91">
        <v>5.13</v>
      </c>
      <c r="C105" s="142" t="s">
        <v>205</v>
      </c>
      <c r="D105" s="92" t="s">
        <v>128</v>
      </c>
      <c r="E105" s="93" t="s">
        <v>168</v>
      </c>
      <c r="F105" s="1"/>
    </row>
    <row r="106" spans="1:6" s="70" customFormat="1" x14ac:dyDescent="0.2">
      <c r="A106" s="94"/>
      <c r="B106" s="91">
        <v>28.37</v>
      </c>
      <c r="C106" s="142" t="s">
        <v>205</v>
      </c>
      <c r="D106" s="92" t="s">
        <v>124</v>
      </c>
      <c r="E106" s="93" t="s">
        <v>168</v>
      </c>
      <c r="F106" s="1"/>
    </row>
    <row r="107" spans="1:6" s="70" customFormat="1" x14ac:dyDescent="0.2">
      <c r="A107" s="94">
        <v>44832</v>
      </c>
      <c r="B107" s="91">
        <v>19.48</v>
      </c>
      <c r="C107" s="142" t="s">
        <v>205</v>
      </c>
      <c r="D107" s="92" t="s">
        <v>124</v>
      </c>
      <c r="E107" s="93" t="s">
        <v>168</v>
      </c>
      <c r="F107" s="1"/>
    </row>
    <row r="108" spans="1:6" s="70" customFormat="1" x14ac:dyDescent="0.2">
      <c r="A108" s="94"/>
      <c r="B108" s="91">
        <v>4.1500000000000004</v>
      </c>
      <c r="C108" s="142" t="s">
        <v>205</v>
      </c>
      <c r="D108" s="92" t="s">
        <v>120</v>
      </c>
      <c r="E108" s="93" t="s">
        <v>168</v>
      </c>
      <c r="F108" s="1"/>
    </row>
    <row r="109" spans="1:6" s="70" customFormat="1" x14ac:dyDescent="0.2">
      <c r="A109" s="94"/>
      <c r="B109" s="91">
        <v>17.329999999999998</v>
      </c>
      <c r="C109" s="142" t="s">
        <v>205</v>
      </c>
      <c r="D109" s="92" t="s">
        <v>128</v>
      </c>
      <c r="E109" s="93" t="s">
        <v>168</v>
      </c>
      <c r="F109" s="1"/>
    </row>
    <row r="110" spans="1:6" s="70" customFormat="1" x14ac:dyDescent="0.2">
      <c r="A110" s="94"/>
      <c r="B110" s="91">
        <v>211.58</v>
      </c>
      <c r="C110" s="142" t="s">
        <v>205</v>
      </c>
      <c r="D110" s="92" t="s">
        <v>169</v>
      </c>
      <c r="E110" s="93" t="s">
        <v>168</v>
      </c>
      <c r="F110" s="1"/>
    </row>
    <row r="111" spans="1:6" s="70" customFormat="1" x14ac:dyDescent="0.2">
      <c r="A111" s="94"/>
      <c r="B111" s="91">
        <v>190.43</v>
      </c>
      <c r="C111" s="142" t="s">
        <v>206</v>
      </c>
      <c r="D111" s="92" t="s">
        <v>167</v>
      </c>
      <c r="E111" s="93" t="s">
        <v>126</v>
      </c>
      <c r="F111" s="1"/>
    </row>
    <row r="112" spans="1:6" s="70" customFormat="1" x14ac:dyDescent="0.2">
      <c r="A112" s="94">
        <v>44839</v>
      </c>
      <c r="B112" s="91">
        <v>374.48</v>
      </c>
      <c r="C112" s="142" t="s">
        <v>247</v>
      </c>
      <c r="D112" s="92" t="s">
        <v>248</v>
      </c>
      <c r="E112" s="93" t="s">
        <v>170</v>
      </c>
      <c r="F112" s="1"/>
    </row>
    <row r="113" spans="1:6" s="70" customFormat="1" x14ac:dyDescent="0.2">
      <c r="A113" s="94">
        <v>44852</v>
      </c>
      <c r="B113" s="91">
        <v>33.86</v>
      </c>
      <c r="C113" s="141" t="s">
        <v>207</v>
      </c>
      <c r="D113" s="92" t="s">
        <v>124</v>
      </c>
      <c r="E113" s="93" t="s">
        <v>171</v>
      </c>
      <c r="F113" s="1"/>
    </row>
    <row r="114" spans="1:6" s="70" customFormat="1" x14ac:dyDescent="0.2">
      <c r="A114" s="94">
        <v>44853</v>
      </c>
      <c r="B114" s="91">
        <v>19.04</v>
      </c>
      <c r="C114" s="141" t="s">
        <v>207</v>
      </c>
      <c r="D114" s="92" t="s">
        <v>128</v>
      </c>
      <c r="E114" s="93" t="s">
        <v>171</v>
      </c>
      <c r="F114" s="1"/>
    </row>
    <row r="115" spans="1:6" s="70" customFormat="1" x14ac:dyDescent="0.2">
      <c r="A115" s="94"/>
      <c r="B115" s="91">
        <v>146.96</v>
      </c>
      <c r="C115" s="141" t="s">
        <v>207</v>
      </c>
      <c r="D115" s="92" t="s">
        <v>172</v>
      </c>
      <c r="E115" s="93" t="s">
        <v>171</v>
      </c>
      <c r="F115" s="1"/>
    </row>
    <row r="116" spans="1:6" s="70" customFormat="1" x14ac:dyDescent="0.2">
      <c r="A116" s="94"/>
      <c r="B116" s="91">
        <v>554.99</v>
      </c>
      <c r="C116" s="141" t="s">
        <v>207</v>
      </c>
      <c r="D116" s="92" t="s">
        <v>120</v>
      </c>
      <c r="E116" s="93" t="s">
        <v>173</v>
      </c>
      <c r="F116" s="1"/>
    </row>
    <row r="117" spans="1:6" s="70" customFormat="1" x14ac:dyDescent="0.2">
      <c r="A117" s="94">
        <v>44854</v>
      </c>
      <c r="B117" s="91">
        <v>169.57</v>
      </c>
      <c r="C117" s="142" t="s">
        <v>208</v>
      </c>
      <c r="D117" s="92" t="s">
        <v>161</v>
      </c>
      <c r="E117" s="93" t="s">
        <v>121</v>
      </c>
      <c r="F117" s="1"/>
    </row>
    <row r="118" spans="1:6" s="70" customFormat="1" x14ac:dyDescent="0.2">
      <c r="A118" s="94"/>
      <c r="B118" s="91">
        <v>12.17</v>
      </c>
      <c r="C118" s="142" t="s">
        <v>207</v>
      </c>
      <c r="D118" s="92" t="s">
        <v>128</v>
      </c>
      <c r="E118" s="93" t="s">
        <v>171</v>
      </c>
      <c r="F118" s="1"/>
    </row>
    <row r="119" spans="1:6" s="70" customFormat="1" x14ac:dyDescent="0.2">
      <c r="A119" s="94"/>
      <c r="B119" s="91">
        <v>26.09</v>
      </c>
      <c r="C119" s="142" t="s">
        <v>207</v>
      </c>
      <c r="D119" s="92" t="s">
        <v>124</v>
      </c>
      <c r="E119" s="93" t="s">
        <v>171</v>
      </c>
      <c r="F119" s="1"/>
    </row>
    <row r="120" spans="1:6" s="70" customFormat="1" x14ac:dyDescent="0.2">
      <c r="A120" s="94"/>
      <c r="B120" s="91">
        <v>21.83</v>
      </c>
      <c r="C120" s="142" t="s">
        <v>207</v>
      </c>
      <c r="D120" s="92" t="s">
        <v>128</v>
      </c>
      <c r="E120" s="93" t="s">
        <v>121</v>
      </c>
      <c r="F120" s="1"/>
    </row>
    <row r="121" spans="1:6" s="70" customFormat="1" x14ac:dyDescent="0.2">
      <c r="A121" s="94">
        <v>44855</v>
      </c>
      <c r="B121" s="91">
        <v>249.88</v>
      </c>
      <c r="C121" s="142" t="s">
        <v>207</v>
      </c>
      <c r="D121" s="92" t="s">
        <v>120</v>
      </c>
      <c r="E121" s="93" t="s">
        <v>121</v>
      </c>
      <c r="F121" s="1"/>
    </row>
    <row r="122" spans="1:6" s="70" customFormat="1" x14ac:dyDescent="0.2">
      <c r="A122" s="94">
        <v>44860</v>
      </c>
      <c r="B122" s="91">
        <v>169.57</v>
      </c>
      <c r="C122" s="141" t="s">
        <v>209</v>
      </c>
      <c r="D122" s="92" t="s">
        <v>161</v>
      </c>
      <c r="E122" s="93" t="s">
        <v>121</v>
      </c>
      <c r="F122" s="1"/>
    </row>
    <row r="123" spans="1:6" s="70" customFormat="1" x14ac:dyDescent="0.2">
      <c r="A123" s="94"/>
      <c r="B123" s="91">
        <v>21.3</v>
      </c>
      <c r="C123" s="141" t="s">
        <v>209</v>
      </c>
      <c r="D123" s="92" t="s">
        <v>128</v>
      </c>
      <c r="E123" s="93" t="s">
        <v>121</v>
      </c>
      <c r="F123" s="1"/>
    </row>
    <row r="124" spans="1:6" s="70" customFormat="1" x14ac:dyDescent="0.2">
      <c r="A124" s="94">
        <v>44861</v>
      </c>
      <c r="B124" s="91">
        <v>10.87</v>
      </c>
      <c r="C124" s="141" t="s">
        <v>209</v>
      </c>
      <c r="D124" s="92" t="s">
        <v>128</v>
      </c>
      <c r="E124" s="93" t="s">
        <v>121</v>
      </c>
      <c r="F124" s="1"/>
    </row>
    <row r="125" spans="1:6" s="70" customFormat="1" x14ac:dyDescent="0.2">
      <c r="A125" s="94"/>
      <c r="B125" s="91">
        <v>68.7</v>
      </c>
      <c r="C125" s="141" t="s">
        <v>209</v>
      </c>
      <c r="D125" s="92" t="s">
        <v>125</v>
      </c>
      <c r="E125" s="93" t="s">
        <v>122</v>
      </c>
      <c r="F125" s="1"/>
    </row>
    <row r="126" spans="1:6" s="70" customFormat="1" x14ac:dyDescent="0.2">
      <c r="A126" s="94">
        <v>44862</v>
      </c>
      <c r="B126" s="91">
        <v>31.76</v>
      </c>
      <c r="C126" s="141" t="s">
        <v>209</v>
      </c>
      <c r="D126" s="92" t="s">
        <v>124</v>
      </c>
      <c r="E126" s="93" t="s">
        <v>122</v>
      </c>
      <c r="F126" s="1"/>
    </row>
    <row r="127" spans="1:6" s="70" customFormat="1" x14ac:dyDescent="0.2">
      <c r="A127" s="94">
        <v>44865</v>
      </c>
      <c r="B127" s="91">
        <v>9.9600000000000009</v>
      </c>
      <c r="C127" s="142" t="s">
        <v>210</v>
      </c>
      <c r="D127" s="92" t="s">
        <v>124</v>
      </c>
      <c r="E127" s="93" t="s">
        <v>122</v>
      </c>
      <c r="F127" s="1"/>
    </row>
    <row r="128" spans="1:6" s="70" customFormat="1" x14ac:dyDescent="0.2">
      <c r="A128" s="94"/>
      <c r="B128" s="91">
        <v>15.42</v>
      </c>
      <c r="C128" s="141" t="s">
        <v>209</v>
      </c>
      <c r="D128" s="92" t="s">
        <v>124</v>
      </c>
      <c r="E128" s="93" t="s">
        <v>122</v>
      </c>
      <c r="F128" s="1"/>
    </row>
    <row r="129" spans="1:6" s="70" customFormat="1" x14ac:dyDescent="0.2">
      <c r="A129" s="94">
        <v>44867</v>
      </c>
      <c r="B129" s="91">
        <v>3.91</v>
      </c>
      <c r="C129" s="141" t="s">
        <v>209</v>
      </c>
      <c r="D129" s="92" t="s">
        <v>174</v>
      </c>
      <c r="E129" s="93" t="s">
        <v>121</v>
      </c>
      <c r="F129" s="1"/>
    </row>
    <row r="130" spans="1:6" s="70" customFormat="1" x14ac:dyDescent="0.2">
      <c r="A130" s="94"/>
      <c r="B130" s="91">
        <v>81.22</v>
      </c>
      <c r="C130" s="141" t="s">
        <v>209</v>
      </c>
      <c r="D130" s="92" t="s">
        <v>124</v>
      </c>
      <c r="E130" s="93" t="s">
        <v>121</v>
      </c>
      <c r="F130" s="1"/>
    </row>
    <row r="131" spans="1:6" s="70" customFormat="1" x14ac:dyDescent="0.2">
      <c r="A131" s="94"/>
      <c r="B131" s="91">
        <v>30.87</v>
      </c>
      <c r="C131" s="141" t="s">
        <v>209</v>
      </c>
      <c r="D131" s="92" t="s">
        <v>128</v>
      </c>
      <c r="E131" s="93" t="s">
        <v>121</v>
      </c>
      <c r="F131" s="1"/>
    </row>
    <row r="132" spans="1:6" s="70" customFormat="1" x14ac:dyDescent="0.2">
      <c r="A132" s="94"/>
      <c r="B132" s="91">
        <v>17.829999999999998</v>
      </c>
      <c r="C132" s="142" t="s">
        <v>251</v>
      </c>
      <c r="D132" s="92" t="s">
        <v>128</v>
      </c>
      <c r="E132" s="93" t="s">
        <v>121</v>
      </c>
      <c r="F132" s="1"/>
    </row>
    <row r="133" spans="1:6" s="70" customFormat="1" x14ac:dyDescent="0.2">
      <c r="A133" s="94">
        <v>44868</v>
      </c>
      <c r="B133" s="91">
        <v>408.7</v>
      </c>
      <c r="C133" s="142" t="s">
        <v>251</v>
      </c>
      <c r="D133" s="92" t="s">
        <v>175</v>
      </c>
      <c r="E133" s="93" t="s">
        <v>121</v>
      </c>
      <c r="F133" s="1"/>
    </row>
    <row r="134" spans="1:6" s="70" customFormat="1" x14ac:dyDescent="0.2">
      <c r="A134" s="94"/>
      <c r="B134" s="91">
        <v>9.02</v>
      </c>
      <c r="C134" s="142" t="s">
        <v>211</v>
      </c>
      <c r="D134" s="92" t="s">
        <v>124</v>
      </c>
      <c r="E134" s="93" t="s">
        <v>127</v>
      </c>
      <c r="F134" s="1"/>
    </row>
    <row r="135" spans="1:6" s="70" customFormat="1" x14ac:dyDescent="0.2">
      <c r="A135" s="94"/>
      <c r="B135" s="91">
        <v>20.83</v>
      </c>
      <c r="C135" s="142" t="s">
        <v>211</v>
      </c>
      <c r="D135" s="92" t="s">
        <v>124</v>
      </c>
      <c r="E135" s="93" t="s">
        <v>127</v>
      </c>
      <c r="F135" s="1"/>
    </row>
    <row r="136" spans="1:6" s="70" customFormat="1" x14ac:dyDescent="0.2">
      <c r="A136" s="94">
        <v>44871</v>
      </c>
      <c r="B136" s="91">
        <v>166.09</v>
      </c>
      <c r="C136" s="142" t="s">
        <v>211</v>
      </c>
      <c r="D136" s="92" t="s">
        <v>176</v>
      </c>
      <c r="E136" s="93" t="s">
        <v>127</v>
      </c>
      <c r="F136" s="1"/>
    </row>
    <row r="137" spans="1:6" s="70" customFormat="1" x14ac:dyDescent="0.2">
      <c r="A137" s="94"/>
      <c r="B137" s="91">
        <v>59.04</v>
      </c>
      <c r="C137" s="142" t="s">
        <v>211</v>
      </c>
      <c r="D137" s="92" t="s">
        <v>120</v>
      </c>
      <c r="E137" s="93" t="s">
        <v>127</v>
      </c>
      <c r="F137" s="1"/>
    </row>
    <row r="138" spans="1:6" s="70" customFormat="1" x14ac:dyDescent="0.2">
      <c r="A138" s="94"/>
      <c r="B138" s="91">
        <v>181.33</v>
      </c>
      <c r="C138" s="142" t="s">
        <v>211</v>
      </c>
      <c r="D138" s="92" t="s">
        <v>120</v>
      </c>
      <c r="E138" s="93" t="s">
        <v>127</v>
      </c>
      <c r="F138" s="1"/>
    </row>
    <row r="139" spans="1:6" s="70" customFormat="1" x14ac:dyDescent="0.2">
      <c r="A139" s="94"/>
      <c r="B139" s="91">
        <v>184.7</v>
      </c>
      <c r="C139" s="142" t="s">
        <v>211</v>
      </c>
      <c r="D139" s="92" t="s">
        <v>120</v>
      </c>
      <c r="E139" s="93" t="s">
        <v>127</v>
      </c>
      <c r="F139" s="1"/>
    </row>
    <row r="140" spans="1:6" s="70" customFormat="1" x14ac:dyDescent="0.2">
      <c r="A140" s="94"/>
      <c r="B140" s="91">
        <v>6.96</v>
      </c>
      <c r="C140" s="142" t="s">
        <v>211</v>
      </c>
      <c r="D140" s="92" t="s">
        <v>124</v>
      </c>
      <c r="E140" s="93" t="s">
        <v>127</v>
      </c>
      <c r="F140" s="1"/>
    </row>
    <row r="141" spans="1:6" s="70" customFormat="1" x14ac:dyDescent="0.2">
      <c r="A141" s="94"/>
      <c r="B141" s="91">
        <v>8.6999999999999993</v>
      </c>
      <c r="C141" s="142" t="s">
        <v>211</v>
      </c>
      <c r="D141" s="92" t="s">
        <v>124</v>
      </c>
      <c r="E141" s="93" t="s">
        <v>127</v>
      </c>
      <c r="F141" s="1"/>
    </row>
    <row r="142" spans="1:6" s="70" customFormat="1" x14ac:dyDescent="0.2">
      <c r="A142" s="94"/>
      <c r="B142" s="91">
        <v>38.630000000000003</v>
      </c>
      <c r="C142" s="142" t="s">
        <v>211</v>
      </c>
      <c r="D142" s="92" t="s">
        <v>124</v>
      </c>
      <c r="E142" s="93" t="s">
        <v>127</v>
      </c>
      <c r="F142" s="1"/>
    </row>
    <row r="143" spans="1:6" s="70" customFormat="1" x14ac:dyDescent="0.2">
      <c r="A143" s="94">
        <v>44872</v>
      </c>
      <c r="B143" s="91">
        <v>717.39</v>
      </c>
      <c r="C143" s="142" t="s">
        <v>212</v>
      </c>
      <c r="D143" s="92" t="s">
        <v>161</v>
      </c>
      <c r="E143" s="93" t="s">
        <v>121</v>
      </c>
      <c r="F143" s="1"/>
    </row>
    <row r="144" spans="1:6" s="70" customFormat="1" x14ac:dyDescent="0.2">
      <c r="A144" s="94">
        <v>44873</v>
      </c>
      <c r="B144" s="91">
        <v>15.6</v>
      </c>
      <c r="C144" s="142" t="s">
        <v>211</v>
      </c>
      <c r="D144" s="92" t="s">
        <v>128</v>
      </c>
      <c r="E144" s="93" t="s">
        <v>121</v>
      </c>
      <c r="F144" s="1"/>
    </row>
    <row r="145" spans="1:6" s="70" customFormat="1" x14ac:dyDescent="0.2">
      <c r="A145" s="94"/>
      <c r="B145" s="91">
        <v>20</v>
      </c>
      <c r="C145" s="142" t="s">
        <v>212</v>
      </c>
      <c r="D145" s="92" t="s">
        <v>128</v>
      </c>
      <c r="E145" s="93" t="s">
        <v>121</v>
      </c>
      <c r="F145" s="1"/>
    </row>
    <row r="146" spans="1:6" s="70" customFormat="1" x14ac:dyDescent="0.2">
      <c r="A146" s="94"/>
      <c r="B146" s="91">
        <v>14.35</v>
      </c>
      <c r="C146" s="142" t="s">
        <v>212</v>
      </c>
      <c r="D146" s="92" t="s">
        <v>128</v>
      </c>
      <c r="E146" s="93" t="s">
        <v>121</v>
      </c>
      <c r="F146" s="1"/>
    </row>
    <row r="147" spans="1:6" s="70" customFormat="1" x14ac:dyDescent="0.2">
      <c r="A147" s="94">
        <v>44874</v>
      </c>
      <c r="B147" s="91">
        <v>132.27000000000001</v>
      </c>
      <c r="C147" s="142" t="s">
        <v>212</v>
      </c>
      <c r="D147" s="92" t="s">
        <v>128</v>
      </c>
      <c r="E147" s="93" t="s">
        <v>121</v>
      </c>
      <c r="F147" s="1"/>
    </row>
    <row r="148" spans="1:6" s="70" customFormat="1" x14ac:dyDescent="0.2">
      <c r="A148" s="94"/>
      <c r="B148" s="91">
        <v>20</v>
      </c>
      <c r="C148" s="142" t="s">
        <v>212</v>
      </c>
      <c r="D148" s="92" t="s">
        <v>128</v>
      </c>
      <c r="E148" s="93" t="s">
        <v>121</v>
      </c>
      <c r="F148" s="1"/>
    </row>
    <row r="149" spans="1:6" s="70" customFormat="1" x14ac:dyDescent="0.2">
      <c r="A149" s="94">
        <v>44875</v>
      </c>
      <c r="B149" s="91">
        <v>69.569999999999993</v>
      </c>
      <c r="C149" s="142" t="s">
        <v>212</v>
      </c>
      <c r="D149" s="92" t="s">
        <v>124</v>
      </c>
      <c r="E149" s="93" t="s">
        <v>121</v>
      </c>
      <c r="F149" s="1"/>
    </row>
    <row r="150" spans="1:6" s="70" customFormat="1" x14ac:dyDescent="0.2">
      <c r="A150" s="94">
        <v>44886</v>
      </c>
      <c r="B150" s="91">
        <v>12.86</v>
      </c>
      <c r="C150" s="142" t="s">
        <v>213</v>
      </c>
      <c r="D150" s="92" t="s">
        <v>120</v>
      </c>
      <c r="E150" s="93" t="s">
        <v>126</v>
      </c>
      <c r="F150" s="1"/>
    </row>
    <row r="151" spans="1:6" s="70" customFormat="1" x14ac:dyDescent="0.2">
      <c r="A151" s="94"/>
      <c r="B151" s="91">
        <v>42.86</v>
      </c>
      <c r="C151" s="141" t="s">
        <v>209</v>
      </c>
      <c r="D151" s="92" t="s">
        <v>120</v>
      </c>
      <c r="E151" s="93" t="s">
        <v>121</v>
      </c>
      <c r="F151" s="1"/>
    </row>
    <row r="152" spans="1:6" s="70" customFormat="1" x14ac:dyDescent="0.2">
      <c r="A152" s="94">
        <v>44893</v>
      </c>
      <c r="B152" s="91">
        <v>508.7</v>
      </c>
      <c r="C152" s="141" t="s">
        <v>209</v>
      </c>
      <c r="D152" s="92" t="s">
        <v>161</v>
      </c>
      <c r="E152" s="93" t="s">
        <v>121</v>
      </c>
      <c r="F152" s="1"/>
    </row>
    <row r="153" spans="1:6" s="70" customFormat="1" x14ac:dyDescent="0.2">
      <c r="A153" s="94"/>
      <c r="B153" s="91">
        <v>18.260000000000002</v>
      </c>
      <c r="C153" s="141" t="s">
        <v>209</v>
      </c>
      <c r="D153" s="92" t="s">
        <v>128</v>
      </c>
      <c r="E153" s="93" t="s">
        <v>121</v>
      </c>
      <c r="F153" s="1"/>
    </row>
    <row r="154" spans="1:6" s="70" customFormat="1" x14ac:dyDescent="0.2">
      <c r="A154" s="94"/>
      <c r="B154" s="91">
        <v>103.52</v>
      </c>
      <c r="C154" s="141" t="s">
        <v>209</v>
      </c>
      <c r="D154" s="92" t="s">
        <v>120</v>
      </c>
      <c r="E154" s="93" t="s">
        <v>121</v>
      </c>
      <c r="F154" s="1"/>
    </row>
    <row r="155" spans="1:6" s="70" customFormat="1" x14ac:dyDescent="0.2">
      <c r="A155" s="94"/>
      <c r="B155" s="91">
        <v>14.78</v>
      </c>
      <c r="C155" s="141" t="s">
        <v>209</v>
      </c>
      <c r="D155" s="92" t="s">
        <v>174</v>
      </c>
      <c r="E155" s="93" t="s">
        <v>121</v>
      </c>
      <c r="F155" s="1"/>
    </row>
    <row r="156" spans="1:6" s="70" customFormat="1" x14ac:dyDescent="0.2">
      <c r="A156" s="94"/>
      <c r="B156" s="91">
        <v>18.77</v>
      </c>
      <c r="C156" s="141" t="s">
        <v>209</v>
      </c>
      <c r="D156" s="92" t="s">
        <v>124</v>
      </c>
      <c r="E156" s="93" t="s">
        <v>121</v>
      </c>
      <c r="F156" s="1"/>
    </row>
    <row r="157" spans="1:6" s="70" customFormat="1" x14ac:dyDescent="0.2">
      <c r="A157" s="94">
        <v>44894</v>
      </c>
      <c r="B157" s="91">
        <v>21.05</v>
      </c>
      <c r="C157" s="141" t="s">
        <v>209</v>
      </c>
      <c r="D157" s="92" t="s">
        <v>128</v>
      </c>
      <c r="E157" s="93" t="s">
        <v>121</v>
      </c>
      <c r="F157" s="1"/>
    </row>
    <row r="158" spans="1:6" s="70" customFormat="1" x14ac:dyDescent="0.2">
      <c r="A158" s="94">
        <v>44896</v>
      </c>
      <c r="B158" s="91">
        <v>10.87</v>
      </c>
      <c r="C158" s="141" t="s">
        <v>214</v>
      </c>
      <c r="D158" s="92" t="s">
        <v>128</v>
      </c>
      <c r="E158" s="93" t="s">
        <v>121</v>
      </c>
      <c r="F158" s="1"/>
    </row>
    <row r="159" spans="1:6" s="70" customFormat="1" x14ac:dyDescent="0.2">
      <c r="A159" s="94"/>
      <c r="B159" s="91">
        <v>75.41</v>
      </c>
      <c r="C159" s="141" t="s">
        <v>214</v>
      </c>
      <c r="D159" s="92" t="s">
        <v>124</v>
      </c>
      <c r="E159" s="93" t="s">
        <v>121</v>
      </c>
      <c r="F159" s="1"/>
    </row>
    <row r="160" spans="1:6" s="70" customFormat="1" x14ac:dyDescent="0.2">
      <c r="A160" s="94">
        <v>44902</v>
      </c>
      <c r="B160" s="91">
        <v>298.43</v>
      </c>
      <c r="C160" s="141" t="s">
        <v>214</v>
      </c>
      <c r="D160" s="92" t="s">
        <v>177</v>
      </c>
      <c r="E160" s="93" t="s">
        <v>121</v>
      </c>
      <c r="F160" s="1"/>
    </row>
    <row r="161" spans="1:6" s="70" customFormat="1" x14ac:dyDescent="0.2">
      <c r="A161" s="94">
        <v>44903</v>
      </c>
      <c r="B161" s="91">
        <v>19.13</v>
      </c>
      <c r="C161" s="141" t="s">
        <v>214</v>
      </c>
      <c r="D161" s="92" t="s">
        <v>128</v>
      </c>
      <c r="E161" s="93" t="s">
        <v>121</v>
      </c>
      <c r="F161" s="1"/>
    </row>
    <row r="162" spans="1:6" s="70" customFormat="1" x14ac:dyDescent="0.2">
      <c r="A162" s="94"/>
      <c r="B162" s="91">
        <v>19.88</v>
      </c>
      <c r="C162" s="141" t="s">
        <v>214</v>
      </c>
      <c r="D162" s="92" t="s">
        <v>124</v>
      </c>
      <c r="E162" s="93" t="s">
        <v>121</v>
      </c>
      <c r="F162" s="1"/>
    </row>
    <row r="163" spans="1:6" s="70" customFormat="1" x14ac:dyDescent="0.2">
      <c r="A163" s="94">
        <v>44977</v>
      </c>
      <c r="B163" s="91">
        <v>456.08</v>
      </c>
      <c r="C163" s="142" t="s">
        <v>216</v>
      </c>
      <c r="D163" s="92" t="s">
        <v>120</v>
      </c>
      <c r="E163" s="93" t="s">
        <v>121</v>
      </c>
      <c r="F163" s="1"/>
    </row>
    <row r="164" spans="1:6" s="70" customFormat="1" x14ac:dyDescent="0.2">
      <c r="A164" s="94"/>
      <c r="B164" s="91">
        <v>78.2</v>
      </c>
      <c r="C164" s="142" t="s">
        <v>216</v>
      </c>
      <c r="D164" s="92" t="s">
        <v>124</v>
      </c>
      <c r="E164" s="93" t="s">
        <v>121</v>
      </c>
      <c r="F164" s="1"/>
    </row>
    <row r="165" spans="1:6" s="70" customFormat="1" x14ac:dyDescent="0.2">
      <c r="A165" s="94"/>
      <c r="B165" s="91">
        <v>186.96</v>
      </c>
      <c r="C165" s="142" t="s">
        <v>216</v>
      </c>
      <c r="D165" s="92" t="s">
        <v>178</v>
      </c>
      <c r="E165" s="93" t="s">
        <v>121</v>
      </c>
      <c r="F165" s="1"/>
    </row>
    <row r="166" spans="1:6" s="70" customFormat="1" x14ac:dyDescent="0.2">
      <c r="A166" s="94">
        <v>44978</v>
      </c>
      <c r="B166" s="91">
        <v>73.7</v>
      </c>
      <c r="C166" s="142" t="s">
        <v>216</v>
      </c>
      <c r="D166" s="92" t="s">
        <v>124</v>
      </c>
      <c r="E166" s="93" t="s">
        <v>121</v>
      </c>
      <c r="F166" s="1"/>
    </row>
    <row r="167" spans="1:6" s="70" customFormat="1" x14ac:dyDescent="0.2">
      <c r="A167" s="94">
        <v>44980</v>
      </c>
      <c r="B167" s="91">
        <v>12.34</v>
      </c>
      <c r="C167" s="142" t="s">
        <v>217</v>
      </c>
      <c r="D167" s="92" t="s">
        <v>124</v>
      </c>
      <c r="E167" s="93" t="s">
        <v>122</v>
      </c>
      <c r="F167" s="1"/>
    </row>
    <row r="168" spans="1:6" s="70" customFormat="1" x14ac:dyDescent="0.2">
      <c r="A168" s="94">
        <v>44984</v>
      </c>
      <c r="B168" s="91">
        <v>21.74</v>
      </c>
      <c r="C168" s="142" t="s">
        <v>218</v>
      </c>
      <c r="D168" s="92" t="s">
        <v>128</v>
      </c>
      <c r="E168" s="93" t="s">
        <v>121</v>
      </c>
      <c r="F168" s="1"/>
    </row>
    <row r="169" spans="1:6" s="70" customFormat="1" x14ac:dyDescent="0.2">
      <c r="A169" s="94"/>
      <c r="B169" s="91">
        <v>500.56</v>
      </c>
      <c r="C169" s="142" t="s">
        <v>218</v>
      </c>
      <c r="D169" s="92" t="s">
        <v>120</v>
      </c>
      <c r="E169" s="93" t="s">
        <v>121</v>
      </c>
      <c r="F169" s="1"/>
    </row>
    <row r="170" spans="1:6" s="70" customFormat="1" x14ac:dyDescent="0.2">
      <c r="A170" s="94"/>
      <c r="B170" s="91">
        <v>168.7</v>
      </c>
      <c r="C170" s="142" t="s">
        <v>218</v>
      </c>
      <c r="D170" s="92" t="s">
        <v>179</v>
      </c>
      <c r="E170" s="93" t="s">
        <v>121</v>
      </c>
      <c r="F170" s="1"/>
    </row>
    <row r="171" spans="1:6" s="70" customFormat="1" x14ac:dyDescent="0.2">
      <c r="A171" s="94"/>
      <c r="B171" s="91">
        <v>73.77</v>
      </c>
      <c r="C171" s="142" t="s">
        <v>218</v>
      </c>
      <c r="D171" s="92" t="s">
        <v>124</v>
      </c>
      <c r="E171" s="93" t="s">
        <v>121</v>
      </c>
      <c r="F171" s="1"/>
    </row>
    <row r="172" spans="1:6" s="70" customFormat="1" x14ac:dyDescent="0.2">
      <c r="A172" s="94">
        <v>44985</v>
      </c>
      <c r="B172" s="91">
        <v>12.61</v>
      </c>
      <c r="C172" s="142" t="s">
        <v>218</v>
      </c>
      <c r="D172" s="92" t="s">
        <v>128</v>
      </c>
      <c r="E172" s="93" t="s">
        <v>121</v>
      </c>
      <c r="F172" s="1"/>
    </row>
    <row r="173" spans="1:6" s="70" customFormat="1" x14ac:dyDescent="0.2">
      <c r="A173" s="94"/>
      <c r="B173" s="91">
        <v>71.650000000000006</v>
      </c>
      <c r="C173" s="142" t="s">
        <v>218</v>
      </c>
      <c r="D173" s="92" t="s">
        <v>124</v>
      </c>
      <c r="E173" s="93" t="s">
        <v>121</v>
      </c>
      <c r="F173" s="1"/>
    </row>
    <row r="174" spans="1:6" s="70" customFormat="1" x14ac:dyDescent="0.2">
      <c r="A174" s="94"/>
      <c r="B174" s="91">
        <v>72.61</v>
      </c>
      <c r="C174" s="142" t="s">
        <v>218</v>
      </c>
      <c r="D174" s="92" t="s">
        <v>125</v>
      </c>
      <c r="E174" s="93" t="s">
        <v>122</v>
      </c>
      <c r="F174" s="1"/>
    </row>
    <row r="175" spans="1:6" s="70" customFormat="1" x14ac:dyDescent="0.2">
      <c r="A175" s="94">
        <v>44988</v>
      </c>
      <c r="B175" s="91">
        <v>345.81</v>
      </c>
      <c r="C175" s="142" t="s">
        <v>219</v>
      </c>
      <c r="D175" s="92" t="s">
        <v>120</v>
      </c>
      <c r="E175" s="93" t="s">
        <v>180</v>
      </c>
      <c r="F175" s="1"/>
    </row>
    <row r="176" spans="1:6" s="70" customFormat="1" x14ac:dyDescent="0.2">
      <c r="A176" s="94"/>
      <c r="B176" s="91">
        <v>40.869999999999997</v>
      </c>
      <c r="C176" s="142" t="s">
        <v>219</v>
      </c>
      <c r="D176" s="92" t="s">
        <v>125</v>
      </c>
      <c r="E176" s="93" t="s">
        <v>122</v>
      </c>
      <c r="F176" s="1"/>
    </row>
    <row r="177" spans="1:6" s="70" customFormat="1" x14ac:dyDescent="0.2">
      <c r="A177" s="94">
        <v>44991</v>
      </c>
      <c r="B177" s="91">
        <v>139.63</v>
      </c>
      <c r="C177" s="142" t="s">
        <v>220</v>
      </c>
      <c r="D177" s="92" t="s">
        <v>128</v>
      </c>
      <c r="E177" s="93" t="s">
        <v>127</v>
      </c>
      <c r="F177" s="1"/>
    </row>
    <row r="178" spans="1:6" s="70" customFormat="1" x14ac:dyDescent="0.2">
      <c r="A178" s="94"/>
      <c r="B178" s="91">
        <v>172.05</v>
      </c>
      <c r="C178" s="142" t="s">
        <v>221</v>
      </c>
      <c r="D178" s="92" t="s">
        <v>120</v>
      </c>
      <c r="E178" s="93" t="s">
        <v>129</v>
      </c>
      <c r="F178" s="1"/>
    </row>
    <row r="179" spans="1:6" s="70" customFormat="1" x14ac:dyDescent="0.2">
      <c r="A179" s="94"/>
      <c r="B179" s="91">
        <v>365.22</v>
      </c>
      <c r="C179" s="142" t="s">
        <v>220</v>
      </c>
      <c r="D179" s="92" t="s">
        <v>120</v>
      </c>
      <c r="E179" s="93" t="s">
        <v>127</v>
      </c>
      <c r="F179" s="1"/>
    </row>
    <row r="180" spans="1:6" s="70" customFormat="1" x14ac:dyDescent="0.2">
      <c r="A180" s="94">
        <v>44992</v>
      </c>
      <c r="B180" s="91">
        <v>41.39</v>
      </c>
      <c r="C180" s="142" t="s">
        <v>220</v>
      </c>
      <c r="D180" s="92" t="s">
        <v>128</v>
      </c>
      <c r="E180" s="93" t="s">
        <v>127</v>
      </c>
      <c r="F180" s="1"/>
    </row>
    <row r="181" spans="1:6" s="70" customFormat="1" x14ac:dyDescent="0.2">
      <c r="A181" s="94">
        <v>44993</v>
      </c>
      <c r="B181" s="91">
        <v>40</v>
      </c>
      <c r="C181" s="142" t="s">
        <v>221</v>
      </c>
      <c r="D181" s="92" t="s">
        <v>128</v>
      </c>
      <c r="E181" s="93" t="s">
        <v>129</v>
      </c>
      <c r="F181" s="1"/>
    </row>
    <row r="182" spans="1:6" s="70" customFormat="1" x14ac:dyDescent="0.2">
      <c r="A182" s="94"/>
      <c r="B182" s="91">
        <v>22.52</v>
      </c>
      <c r="C182" s="142" t="s">
        <v>220</v>
      </c>
      <c r="D182" s="92" t="s">
        <v>128</v>
      </c>
      <c r="E182" s="93" t="s">
        <v>127</v>
      </c>
      <c r="F182" s="1"/>
    </row>
    <row r="183" spans="1:6" s="70" customFormat="1" x14ac:dyDescent="0.2">
      <c r="A183" s="94"/>
      <c r="B183" s="91">
        <v>155.65</v>
      </c>
      <c r="C183" s="142" t="s">
        <v>221</v>
      </c>
      <c r="D183" s="92" t="s">
        <v>162</v>
      </c>
      <c r="E183" s="93" t="s">
        <v>129</v>
      </c>
      <c r="F183" s="1"/>
    </row>
    <row r="184" spans="1:6" s="70" customFormat="1" x14ac:dyDescent="0.2">
      <c r="A184" s="94"/>
      <c r="B184" s="91">
        <v>22.43</v>
      </c>
      <c r="C184" s="142" t="s">
        <v>221</v>
      </c>
      <c r="D184" s="92" t="s">
        <v>124</v>
      </c>
      <c r="E184" s="93" t="s">
        <v>129</v>
      </c>
      <c r="F184" s="1"/>
    </row>
    <row r="185" spans="1:6" s="70" customFormat="1" x14ac:dyDescent="0.2">
      <c r="A185" s="94"/>
      <c r="B185" s="91">
        <v>31.83</v>
      </c>
      <c r="C185" s="142" t="s">
        <v>221</v>
      </c>
      <c r="D185" s="92" t="s">
        <v>124</v>
      </c>
      <c r="E185" s="93" t="s">
        <v>129</v>
      </c>
      <c r="F185" s="1"/>
    </row>
    <row r="186" spans="1:6" s="70" customFormat="1" x14ac:dyDescent="0.2">
      <c r="A186" s="94">
        <v>44994</v>
      </c>
      <c r="B186" s="91">
        <v>23.48</v>
      </c>
      <c r="C186" s="142" t="s">
        <v>221</v>
      </c>
      <c r="D186" s="92" t="s">
        <v>128</v>
      </c>
      <c r="E186" s="93" t="s">
        <v>129</v>
      </c>
      <c r="F186" s="1"/>
    </row>
    <row r="187" spans="1:6" s="70" customFormat="1" x14ac:dyDescent="0.2">
      <c r="A187" s="94"/>
      <c r="B187" s="91">
        <v>52.41</v>
      </c>
      <c r="C187" s="142" t="s">
        <v>221</v>
      </c>
      <c r="D187" s="92" t="s">
        <v>124</v>
      </c>
      <c r="E187" s="93" t="s">
        <v>122</v>
      </c>
      <c r="F187" s="1"/>
    </row>
    <row r="188" spans="1:6" s="70" customFormat="1" x14ac:dyDescent="0.2">
      <c r="A188" s="94">
        <v>44997</v>
      </c>
      <c r="B188" s="91">
        <v>8.6999999999999993</v>
      </c>
      <c r="C188" s="142" t="s">
        <v>222</v>
      </c>
      <c r="D188" s="92" t="s">
        <v>124</v>
      </c>
      <c r="E188" s="93" t="s">
        <v>122</v>
      </c>
      <c r="F188" s="1"/>
    </row>
    <row r="189" spans="1:6" s="70" customFormat="1" x14ac:dyDescent="0.2">
      <c r="A189" s="94">
        <v>45000</v>
      </c>
      <c r="B189" s="91">
        <v>124.73</v>
      </c>
      <c r="C189" s="142" t="s">
        <v>223</v>
      </c>
      <c r="D189" s="92" t="s">
        <v>120</v>
      </c>
      <c r="E189" s="93" t="s">
        <v>126</v>
      </c>
      <c r="F189" s="1"/>
    </row>
    <row r="190" spans="1:6" s="70" customFormat="1" x14ac:dyDescent="0.2">
      <c r="A190" s="94"/>
      <c r="B190" s="91">
        <v>6.96</v>
      </c>
      <c r="C190" s="141" t="s">
        <v>224</v>
      </c>
      <c r="D190" s="92" t="s">
        <v>125</v>
      </c>
      <c r="E190" s="93" t="s">
        <v>122</v>
      </c>
      <c r="F190" s="1"/>
    </row>
    <row r="191" spans="1:6" s="70" customFormat="1" x14ac:dyDescent="0.2">
      <c r="A191" s="94">
        <v>45001</v>
      </c>
      <c r="B191" s="91">
        <v>3.99</v>
      </c>
      <c r="C191" s="142" t="s">
        <v>209</v>
      </c>
      <c r="D191" s="92" t="s">
        <v>128</v>
      </c>
      <c r="E191" s="93" t="s">
        <v>121</v>
      </c>
      <c r="F191" s="1"/>
    </row>
    <row r="192" spans="1:6" s="70" customFormat="1" x14ac:dyDescent="0.2">
      <c r="A192" s="94"/>
      <c r="B192" s="91">
        <v>16.41</v>
      </c>
      <c r="C192" s="142" t="s">
        <v>209</v>
      </c>
      <c r="D192" s="92" t="s">
        <v>128</v>
      </c>
      <c r="E192" s="93" t="s">
        <v>121</v>
      </c>
      <c r="F192" s="1"/>
    </row>
    <row r="193" spans="1:6" s="70" customFormat="1" x14ac:dyDescent="0.2">
      <c r="A193" s="94"/>
      <c r="B193" s="91">
        <v>506.21</v>
      </c>
      <c r="C193" s="142" t="s">
        <v>209</v>
      </c>
      <c r="D193" s="92" t="s">
        <v>120</v>
      </c>
      <c r="E193" s="93" t="s">
        <v>121</v>
      </c>
      <c r="F193" s="1"/>
    </row>
    <row r="194" spans="1:6" s="70" customFormat="1" x14ac:dyDescent="0.2">
      <c r="A194" s="94"/>
      <c r="B194" s="91">
        <v>70.94</v>
      </c>
      <c r="C194" s="142" t="s">
        <v>218</v>
      </c>
      <c r="D194" s="92" t="s">
        <v>124</v>
      </c>
      <c r="E194" s="93" t="s">
        <v>121</v>
      </c>
      <c r="F194" s="1"/>
    </row>
    <row r="195" spans="1:6" s="70" customFormat="1" x14ac:dyDescent="0.2">
      <c r="A195" s="94"/>
      <c r="B195" s="91">
        <v>10.98</v>
      </c>
      <c r="C195" s="142" t="s">
        <v>225</v>
      </c>
      <c r="D195" s="92" t="s">
        <v>124</v>
      </c>
      <c r="E195" s="93" t="s">
        <v>227</v>
      </c>
      <c r="F195" s="1"/>
    </row>
    <row r="196" spans="1:6" s="70" customFormat="1" x14ac:dyDescent="0.2">
      <c r="A196" s="94">
        <v>45002</v>
      </c>
      <c r="B196" s="91">
        <v>302.54000000000002</v>
      </c>
      <c r="C196" s="142" t="s">
        <v>209</v>
      </c>
      <c r="D196" s="92" t="s">
        <v>157</v>
      </c>
      <c r="E196" s="93" t="s">
        <v>121</v>
      </c>
      <c r="F196" s="1"/>
    </row>
    <row r="197" spans="1:6" s="70" customFormat="1" x14ac:dyDescent="0.2">
      <c r="A197" s="94"/>
      <c r="B197" s="91">
        <v>69.569999999999993</v>
      </c>
      <c r="C197" s="142" t="s">
        <v>209</v>
      </c>
      <c r="D197" s="92" t="s">
        <v>125</v>
      </c>
      <c r="E197" s="93" t="s">
        <v>122</v>
      </c>
      <c r="F197" s="1"/>
    </row>
    <row r="198" spans="1:6" s="70" customFormat="1" x14ac:dyDescent="0.2">
      <c r="A198" s="94">
        <v>45006</v>
      </c>
      <c r="B198" s="91">
        <v>363.89</v>
      </c>
      <c r="C198" s="142" t="s">
        <v>226</v>
      </c>
      <c r="D198" s="92" t="s">
        <v>120</v>
      </c>
      <c r="E198" s="93" t="s">
        <v>126</v>
      </c>
      <c r="F198" s="1"/>
    </row>
    <row r="199" spans="1:6" s="70" customFormat="1" x14ac:dyDescent="0.2">
      <c r="A199" s="94"/>
      <c r="B199" s="91">
        <v>34.770000000000003</v>
      </c>
      <c r="C199" s="142" t="s">
        <v>226</v>
      </c>
      <c r="D199" s="92" t="s">
        <v>124</v>
      </c>
      <c r="E199" s="93" t="s">
        <v>126</v>
      </c>
      <c r="F199" s="1"/>
    </row>
    <row r="200" spans="1:6" s="70" customFormat="1" x14ac:dyDescent="0.2">
      <c r="A200" s="94"/>
      <c r="B200" s="91">
        <v>66.47</v>
      </c>
      <c r="C200" s="142" t="s">
        <v>226</v>
      </c>
      <c r="D200" s="92" t="s">
        <v>120</v>
      </c>
      <c r="E200" s="93" t="s">
        <v>126</v>
      </c>
      <c r="F200" s="1"/>
    </row>
    <row r="201" spans="1:6" s="70" customFormat="1" x14ac:dyDescent="0.2">
      <c r="A201" s="94"/>
      <c r="B201" s="91">
        <v>28.68</v>
      </c>
      <c r="C201" s="142" t="s">
        <v>226</v>
      </c>
      <c r="D201" s="92" t="s">
        <v>124</v>
      </c>
      <c r="E201" s="93" t="s">
        <v>126</v>
      </c>
      <c r="F201" s="1"/>
    </row>
    <row r="202" spans="1:6" s="70" customFormat="1" x14ac:dyDescent="0.2">
      <c r="A202" s="94">
        <v>45012</v>
      </c>
      <c r="B202" s="91">
        <v>655.66</v>
      </c>
      <c r="C202" s="142" t="s">
        <v>209</v>
      </c>
      <c r="D202" s="92" t="s">
        <v>181</v>
      </c>
      <c r="E202" s="93" t="s">
        <v>121</v>
      </c>
      <c r="F202" s="1"/>
    </row>
    <row r="203" spans="1:6" s="70" customFormat="1" x14ac:dyDescent="0.2">
      <c r="A203" s="94"/>
      <c r="B203" s="91">
        <v>517.63</v>
      </c>
      <c r="C203" s="142" t="s">
        <v>209</v>
      </c>
      <c r="D203" s="92" t="s">
        <v>120</v>
      </c>
      <c r="E203" s="93" t="s">
        <v>121</v>
      </c>
      <c r="F203" s="1"/>
    </row>
    <row r="204" spans="1:6" s="70" customFormat="1" x14ac:dyDescent="0.2">
      <c r="A204" s="94"/>
      <c r="B204" s="91">
        <v>79.58</v>
      </c>
      <c r="C204" s="142" t="s">
        <v>209</v>
      </c>
      <c r="D204" s="92" t="s">
        <v>124</v>
      </c>
      <c r="E204" s="93" t="s">
        <v>121</v>
      </c>
      <c r="F204" s="1"/>
    </row>
    <row r="205" spans="1:6" s="70" customFormat="1" x14ac:dyDescent="0.2">
      <c r="A205" s="94">
        <v>45013</v>
      </c>
      <c r="B205" s="91">
        <v>17.829999999999998</v>
      </c>
      <c r="C205" s="142" t="s">
        <v>209</v>
      </c>
      <c r="D205" s="92" t="s">
        <v>128</v>
      </c>
      <c r="E205" s="93" t="s">
        <v>121</v>
      </c>
      <c r="F205" s="1"/>
    </row>
    <row r="206" spans="1:6" s="70" customFormat="1" x14ac:dyDescent="0.2">
      <c r="A206" s="94">
        <v>45014</v>
      </c>
      <c r="B206" s="91">
        <v>50.17</v>
      </c>
      <c r="C206" s="142" t="s">
        <v>228</v>
      </c>
      <c r="D206" s="92" t="s">
        <v>128</v>
      </c>
      <c r="E206" s="93" t="s">
        <v>121</v>
      </c>
      <c r="F206" s="1"/>
    </row>
    <row r="207" spans="1:6" s="70" customFormat="1" x14ac:dyDescent="0.2">
      <c r="A207" s="94"/>
      <c r="B207" s="91">
        <v>10.73</v>
      </c>
      <c r="C207" s="142" t="s">
        <v>228</v>
      </c>
      <c r="D207" s="92" t="s">
        <v>124</v>
      </c>
      <c r="E207" s="93" t="s">
        <v>121</v>
      </c>
      <c r="F207" s="1"/>
    </row>
    <row r="208" spans="1:6" s="70" customFormat="1" x14ac:dyDescent="0.2">
      <c r="A208" s="94"/>
      <c r="B208" s="91">
        <v>21.04</v>
      </c>
      <c r="C208" s="142" t="s">
        <v>229</v>
      </c>
      <c r="D208" s="92" t="s">
        <v>124</v>
      </c>
      <c r="E208" s="93" t="s">
        <v>121</v>
      </c>
      <c r="F208" s="1"/>
    </row>
    <row r="209" spans="1:6" s="70" customFormat="1" x14ac:dyDescent="0.2">
      <c r="A209" s="94">
        <v>45015</v>
      </c>
      <c r="B209" s="91">
        <v>3.91</v>
      </c>
      <c r="C209" s="142" t="s">
        <v>221</v>
      </c>
      <c r="D209" s="92" t="s">
        <v>174</v>
      </c>
      <c r="E209" s="93" t="s">
        <v>122</v>
      </c>
      <c r="F209" s="1"/>
    </row>
    <row r="210" spans="1:6" s="70" customFormat="1" x14ac:dyDescent="0.2">
      <c r="A210" s="94">
        <v>45026</v>
      </c>
      <c r="B210" s="91">
        <v>144.19999999999999</v>
      </c>
      <c r="C210" s="142" t="s">
        <v>221</v>
      </c>
      <c r="D210" s="92" t="s">
        <v>182</v>
      </c>
      <c r="E210" s="93" t="s">
        <v>129</v>
      </c>
      <c r="F210" s="1"/>
    </row>
    <row r="211" spans="1:6" s="70" customFormat="1" x14ac:dyDescent="0.2">
      <c r="A211" s="94"/>
      <c r="B211" s="91">
        <v>507.74</v>
      </c>
      <c r="C211" s="142" t="s">
        <v>221</v>
      </c>
      <c r="D211" s="92" t="s">
        <v>120</v>
      </c>
      <c r="E211" s="93" t="s">
        <v>129</v>
      </c>
      <c r="F211" s="1"/>
    </row>
    <row r="212" spans="1:6" s="70" customFormat="1" x14ac:dyDescent="0.2">
      <c r="A212" s="94"/>
      <c r="B212" s="91">
        <v>142.61000000000001</v>
      </c>
      <c r="C212" s="142" t="s">
        <v>221</v>
      </c>
      <c r="D212" s="92" t="s">
        <v>162</v>
      </c>
      <c r="E212" s="93" t="s">
        <v>129</v>
      </c>
      <c r="F212" s="1"/>
    </row>
    <row r="213" spans="1:6" s="70" customFormat="1" x14ac:dyDescent="0.2">
      <c r="A213" s="94"/>
      <c r="B213" s="91">
        <v>99.03</v>
      </c>
      <c r="C213" s="142" t="s">
        <v>221</v>
      </c>
      <c r="D213" s="92" t="s">
        <v>128</v>
      </c>
      <c r="E213" s="93" t="s">
        <v>129</v>
      </c>
      <c r="F213" s="1"/>
    </row>
    <row r="214" spans="1:6" s="70" customFormat="1" x14ac:dyDescent="0.2">
      <c r="A214" s="94">
        <v>45027</v>
      </c>
      <c r="B214" s="91">
        <v>88.7</v>
      </c>
      <c r="C214" s="142" t="s">
        <v>221</v>
      </c>
      <c r="D214" s="92" t="s">
        <v>125</v>
      </c>
      <c r="E214" s="93" t="s">
        <v>122</v>
      </c>
      <c r="F214" s="1"/>
    </row>
    <row r="215" spans="1:6" s="70" customFormat="1" x14ac:dyDescent="0.2">
      <c r="A215" s="94"/>
      <c r="B215" s="91">
        <v>20</v>
      </c>
      <c r="C215" s="142" t="s">
        <v>221</v>
      </c>
      <c r="D215" s="92" t="s">
        <v>128</v>
      </c>
      <c r="E215" s="93" t="s">
        <v>129</v>
      </c>
      <c r="F215" s="1"/>
    </row>
    <row r="216" spans="1:6" s="70" customFormat="1" x14ac:dyDescent="0.2">
      <c r="A216" s="94">
        <v>45034</v>
      </c>
      <c r="B216" s="91">
        <v>547.83000000000004</v>
      </c>
      <c r="C216" s="142" t="s">
        <v>230</v>
      </c>
      <c r="D216" s="92" t="s">
        <v>183</v>
      </c>
      <c r="E216" s="93" t="s">
        <v>121</v>
      </c>
      <c r="F216" s="1"/>
    </row>
    <row r="217" spans="1:6" s="70" customFormat="1" x14ac:dyDescent="0.2">
      <c r="A217" s="94"/>
      <c r="B217" s="91">
        <v>20.43</v>
      </c>
      <c r="C217" s="142" t="s">
        <v>230</v>
      </c>
      <c r="D217" s="92" t="s">
        <v>128</v>
      </c>
      <c r="E217" s="93" t="s">
        <v>121</v>
      </c>
      <c r="F217" s="1"/>
    </row>
    <row r="218" spans="1:6" s="70" customFormat="1" x14ac:dyDescent="0.2">
      <c r="A218" s="94"/>
      <c r="B218" s="91">
        <v>584.01</v>
      </c>
      <c r="C218" s="142" t="s">
        <v>230</v>
      </c>
      <c r="D218" s="92" t="s">
        <v>120</v>
      </c>
      <c r="E218" s="93" t="s">
        <v>121</v>
      </c>
      <c r="F218" s="1"/>
    </row>
    <row r="219" spans="1:6" s="70" customFormat="1" x14ac:dyDescent="0.2">
      <c r="A219" s="94"/>
      <c r="B219" s="91">
        <v>81.47</v>
      </c>
      <c r="C219" s="142" t="s">
        <v>230</v>
      </c>
      <c r="D219" s="92" t="s">
        <v>124</v>
      </c>
      <c r="E219" s="93" t="s">
        <v>121</v>
      </c>
      <c r="F219" s="1"/>
    </row>
    <row r="220" spans="1:6" s="70" customFormat="1" x14ac:dyDescent="0.2">
      <c r="A220" s="94">
        <v>45036</v>
      </c>
      <c r="B220" s="91">
        <v>133.04</v>
      </c>
      <c r="C220" s="142" t="s">
        <v>230</v>
      </c>
      <c r="D220" s="92" t="s">
        <v>125</v>
      </c>
      <c r="E220" s="93" t="s">
        <v>122</v>
      </c>
      <c r="F220" s="1"/>
    </row>
    <row r="221" spans="1:6" s="70" customFormat="1" x14ac:dyDescent="0.2">
      <c r="A221" s="94">
        <v>45042</v>
      </c>
      <c r="B221" s="91">
        <v>45.02</v>
      </c>
      <c r="C221" s="142" t="s">
        <v>231</v>
      </c>
      <c r="D221" s="92" t="s">
        <v>120</v>
      </c>
      <c r="E221" s="143" t="s">
        <v>127</v>
      </c>
      <c r="F221" s="1"/>
    </row>
    <row r="222" spans="1:6" s="70" customFormat="1" x14ac:dyDescent="0.2">
      <c r="A222" s="94"/>
      <c r="B222" s="91">
        <v>280.14</v>
      </c>
      <c r="C222" s="142" t="s">
        <v>231</v>
      </c>
      <c r="D222" s="92" t="s">
        <v>184</v>
      </c>
      <c r="E222" s="143" t="s">
        <v>127</v>
      </c>
      <c r="F222" s="1"/>
    </row>
    <row r="223" spans="1:6" s="70" customFormat="1" x14ac:dyDescent="0.2">
      <c r="A223" s="94"/>
      <c r="B223" s="91">
        <v>52.3</v>
      </c>
      <c r="C223" s="142" t="s">
        <v>231</v>
      </c>
      <c r="D223" s="92" t="s">
        <v>124</v>
      </c>
      <c r="E223" s="143" t="s">
        <v>127</v>
      </c>
      <c r="F223" s="1"/>
    </row>
    <row r="224" spans="1:6" s="70" customFormat="1" x14ac:dyDescent="0.2">
      <c r="A224" s="94"/>
      <c r="B224" s="91">
        <v>34.93</v>
      </c>
      <c r="C224" s="142" t="s">
        <v>231</v>
      </c>
      <c r="D224" s="92" t="s">
        <v>128</v>
      </c>
      <c r="E224" s="143" t="s">
        <v>127</v>
      </c>
      <c r="F224" s="1"/>
    </row>
    <row r="225" spans="1:6" s="70" customFormat="1" x14ac:dyDescent="0.2">
      <c r="A225" s="94">
        <v>45043</v>
      </c>
      <c r="B225" s="91">
        <v>191.3</v>
      </c>
      <c r="C225" s="142" t="s">
        <v>232</v>
      </c>
      <c r="D225" s="92" t="s">
        <v>161</v>
      </c>
      <c r="E225" s="143" t="s">
        <v>121</v>
      </c>
      <c r="F225" s="1"/>
    </row>
    <row r="226" spans="1:6" s="70" customFormat="1" x14ac:dyDescent="0.2">
      <c r="A226" s="94"/>
      <c r="B226" s="91">
        <v>15.33</v>
      </c>
      <c r="C226" s="142" t="s">
        <v>231</v>
      </c>
      <c r="D226" s="92" t="s">
        <v>128</v>
      </c>
      <c r="E226" s="136" t="s">
        <v>236</v>
      </c>
      <c r="F226" s="1"/>
    </row>
    <row r="227" spans="1:6" s="70" customFormat="1" x14ac:dyDescent="0.2">
      <c r="A227" s="94"/>
      <c r="B227" s="91">
        <v>27.39</v>
      </c>
      <c r="C227" s="142" t="s">
        <v>232</v>
      </c>
      <c r="D227" s="92" t="s">
        <v>128</v>
      </c>
      <c r="E227" s="143" t="s">
        <v>121</v>
      </c>
      <c r="F227" s="1"/>
    </row>
    <row r="228" spans="1:6" s="70" customFormat="1" x14ac:dyDescent="0.2">
      <c r="A228" s="94"/>
      <c r="B228" s="91">
        <v>7.79</v>
      </c>
      <c r="C228" s="142" t="s">
        <v>232</v>
      </c>
      <c r="D228" s="92" t="s">
        <v>124</v>
      </c>
      <c r="E228" s="136" t="s">
        <v>121</v>
      </c>
      <c r="F228" s="1"/>
    </row>
    <row r="229" spans="1:6" s="70" customFormat="1" x14ac:dyDescent="0.2">
      <c r="A229" s="94">
        <v>45044</v>
      </c>
      <c r="B229" s="91">
        <v>337.86</v>
      </c>
      <c r="C229" s="142" t="s">
        <v>232</v>
      </c>
      <c r="D229" s="92" t="s">
        <v>120</v>
      </c>
      <c r="E229" s="136" t="s">
        <v>121</v>
      </c>
      <c r="F229" s="1"/>
    </row>
    <row r="230" spans="1:6" s="70" customFormat="1" x14ac:dyDescent="0.2">
      <c r="A230" s="94"/>
      <c r="B230" s="91">
        <v>72.83</v>
      </c>
      <c r="C230" s="142" t="s">
        <v>232</v>
      </c>
      <c r="D230" s="92" t="s">
        <v>124</v>
      </c>
      <c r="E230" s="143" t="s">
        <v>121</v>
      </c>
      <c r="F230" s="1"/>
    </row>
    <row r="231" spans="1:6" s="70" customFormat="1" x14ac:dyDescent="0.2">
      <c r="A231" s="94"/>
      <c r="B231" s="91">
        <v>88.7</v>
      </c>
      <c r="C231" s="142" t="s">
        <v>232</v>
      </c>
      <c r="D231" s="92" t="s">
        <v>125</v>
      </c>
      <c r="E231" s="143" t="s">
        <v>122</v>
      </c>
      <c r="F231" s="1"/>
    </row>
    <row r="232" spans="1:6" s="70" customFormat="1" x14ac:dyDescent="0.2">
      <c r="A232" s="94">
        <v>45060</v>
      </c>
      <c r="B232" s="91">
        <v>165.22</v>
      </c>
      <c r="C232" s="142" t="s">
        <v>233</v>
      </c>
      <c r="D232" s="92" t="s">
        <v>161</v>
      </c>
      <c r="E232" s="137" t="s">
        <v>121</v>
      </c>
      <c r="F232" s="1"/>
    </row>
    <row r="233" spans="1:6" s="70" customFormat="1" x14ac:dyDescent="0.2">
      <c r="A233" s="94"/>
      <c r="B233" s="91">
        <v>108.21</v>
      </c>
      <c r="C233" s="142" t="s">
        <v>234</v>
      </c>
      <c r="D233" s="92" t="s">
        <v>120</v>
      </c>
      <c r="E233" s="136" t="s">
        <v>185</v>
      </c>
      <c r="F233" s="1"/>
    </row>
    <row r="234" spans="1:6" s="70" customFormat="1" x14ac:dyDescent="0.2">
      <c r="A234" s="94"/>
      <c r="B234" s="91">
        <v>14.78</v>
      </c>
      <c r="C234" s="142" t="s">
        <v>233</v>
      </c>
      <c r="D234" s="92" t="s">
        <v>174</v>
      </c>
      <c r="E234" s="143" t="s">
        <v>121</v>
      </c>
      <c r="F234" s="1"/>
    </row>
    <row r="235" spans="1:6" s="70" customFormat="1" x14ac:dyDescent="0.2">
      <c r="A235" s="94"/>
      <c r="B235" s="91">
        <v>32.909999999999997</v>
      </c>
      <c r="C235" s="142" t="s">
        <v>233</v>
      </c>
      <c r="D235" s="92" t="s">
        <v>124</v>
      </c>
      <c r="E235" s="136" t="s">
        <v>121</v>
      </c>
      <c r="F235" s="1"/>
    </row>
    <row r="236" spans="1:6" s="70" customFormat="1" x14ac:dyDescent="0.2">
      <c r="A236" s="94">
        <v>45061</v>
      </c>
      <c r="B236" s="91">
        <v>45.74</v>
      </c>
      <c r="C236" s="142" t="s">
        <v>235</v>
      </c>
      <c r="D236" s="92" t="s">
        <v>124</v>
      </c>
      <c r="E236" s="137" t="s">
        <v>126</v>
      </c>
      <c r="F236" s="1"/>
    </row>
    <row r="237" spans="1:6" s="70" customFormat="1" x14ac:dyDescent="0.2">
      <c r="A237" s="94"/>
      <c r="B237" s="91">
        <v>17.670000000000002</v>
      </c>
      <c r="C237" s="142" t="s">
        <v>235</v>
      </c>
      <c r="D237" s="92" t="s">
        <v>128</v>
      </c>
      <c r="E237" s="137" t="s">
        <v>126</v>
      </c>
      <c r="F237" s="1"/>
    </row>
    <row r="238" spans="1:6" s="70" customFormat="1" x14ac:dyDescent="0.2">
      <c r="A238" s="94"/>
      <c r="B238" s="91">
        <v>249.47</v>
      </c>
      <c r="C238" s="142" t="s">
        <v>234</v>
      </c>
      <c r="D238" s="92" t="s">
        <v>120</v>
      </c>
      <c r="E238" s="137" t="s">
        <v>185</v>
      </c>
      <c r="F238" s="1"/>
    </row>
    <row r="239" spans="1:6" s="70" customFormat="1" x14ac:dyDescent="0.2">
      <c r="A239" s="94"/>
      <c r="B239" s="91">
        <v>324.62</v>
      </c>
      <c r="C239" s="142" t="s">
        <v>234</v>
      </c>
      <c r="D239" s="92" t="s">
        <v>120</v>
      </c>
      <c r="E239" s="137" t="s">
        <v>185</v>
      </c>
      <c r="F239" s="1"/>
    </row>
    <row r="240" spans="1:6" s="70" customFormat="1" x14ac:dyDescent="0.2">
      <c r="A240" s="94"/>
      <c r="B240" s="91">
        <v>17.39</v>
      </c>
      <c r="C240" s="142" t="s">
        <v>233</v>
      </c>
      <c r="D240" s="92" t="s">
        <v>128</v>
      </c>
      <c r="E240" s="137" t="s">
        <v>121</v>
      </c>
      <c r="F240" s="1"/>
    </row>
    <row r="241" spans="1:6" s="70" customFormat="1" x14ac:dyDescent="0.2">
      <c r="A241" s="94"/>
      <c r="B241" s="91">
        <v>350.61</v>
      </c>
      <c r="C241" s="142" t="s">
        <v>235</v>
      </c>
      <c r="D241" s="92" t="s">
        <v>167</v>
      </c>
      <c r="E241" s="137" t="s">
        <v>126</v>
      </c>
      <c r="F241" s="1"/>
    </row>
    <row r="242" spans="1:6" s="70" customFormat="1" x14ac:dyDescent="0.2">
      <c r="A242" s="94">
        <v>45063</v>
      </c>
      <c r="B242" s="91">
        <v>50.63</v>
      </c>
      <c r="C242" s="142" t="s">
        <v>234</v>
      </c>
      <c r="D242" s="92" t="s">
        <v>124</v>
      </c>
      <c r="E242" s="143" t="s">
        <v>185</v>
      </c>
      <c r="F242" s="1"/>
    </row>
    <row r="243" spans="1:6" s="70" customFormat="1" x14ac:dyDescent="0.2">
      <c r="A243" s="94"/>
      <c r="B243" s="91">
        <v>147.83000000000001</v>
      </c>
      <c r="C243" s="142" t="s">
        <v>234</v>
      </c>
      <c r="D243" s="92" t="s">
        <v>177</v>
      </c>
      <c r="E243" s="137" t="s">
        <v>185</v>
      </c>
      <c r="F243" s="1"/>
    </row>
    <row r="244" spans="1:6" s="70" customFormat="1" x14ac:dyDescent="0.2">
      <c r="A244" s="94">
        <v>45064</v>
      </c>
      <c r="B244" s="91">
        <v>61.76</v>
      </c>
      <c r="C244" s="142" t="s">
        <v>234</v>
      </c>
      <c r="D244" s="92" t="s">
        <v>124</v>
      </c>
      <c r="E244" s="137" t="s">
        <v>122</v>
      </c>
      <c r="F244" s="1"/>
    </row>
    <row r="245" spans="1:6" s="70" customFormat="1" x14ac:dyDescent="0.2">
      <c r="A245" s="94"/>
      <c r="B245" s="91">
        <v>26.43</v>
      </c>
      <c r="C245" s="142" t="s">
        <v>234</v>
      </c>
      <c r="D245" s="92" t="s">
        <v>128</v>
      </c>
      <c r="E245" s="137" t="s">
        <v>185</v>
      </c>
      <c r="F245" s="1"/>
    </row>
    <row r="246" spans="1:6" s="70" customFormat="1" x14ac:dyDescent="0.2">
      <c r="A246" s="94">
        <v>45074</v>
      </c>
      <c r="B246" s="91">
        <v>232.47</v>
      </c>
      <c r="C246" s="142" t="s">
        <v>209</v>
      </c>
      <c r="D246" s="92" t="s">
        <v>120</v>
      </c>
      <c r="E246" s="137" t="s">
        <v>121</v>
      </c>
      <c r="F246" s="1"/>
    </row>
    <row r="247" spans="1:6" s="70" customFormat="1" ht="24" x14ac:dyDescent="0.2">
      <c r="A247" s="94"/>
      <c r="B247" s="91">
        <v>22.29</v>
      </c>
      <c r="C247" s="144" t="s">
        <v>237</v>
      </c>
      <c r="D247" s="92" t="s">
        <v>120</v>
      </c>
      <c r="E247" s="137" t="s">
        <v>170</v>
      </c>
      <c r="F247" s="1"/>
    </row>
    <row r="248" spans="1:6" s="70" customFormat="1" ht="24" x14ac:dyDescent="0.2">
      <c r="A248" s="94"/>
      <c r="B248" s="91">
        <v>556.91999999999996</v>
      </c>
      <c r="C248" s="144" t="s">
        <v>237</v>
      </c>
      <c r="D248" s="92" t="s">
        <v>120</v>
      </c>
      <c r="E248" s="137" t="s">
        <v>170</v>
      </c>
      <c r="F248" s="1"/>
    </row>
    <row r="249" spans="1:6" s="70" customFormat="1" x14ac:dyDescent="0.2">
      <c r="A249" s="94"/>
      <c r="B249" s="91">
        <v>45.99</v>
      </c>
      <c r="C249" s="142"/>
      <c r="D249" s="92" t="s">
        <v>124</v>
      </c>
      <c r="E249" s="137" t="s">
        <v>121</v>
      </c>
      <c r="F249" s="1"/>
    </row>
    <row r="250" spans="1:6" s="70" customFormat="1" ht="24" x14ac:dyDescent="0.2">
      <c r="A250" s="94"/>
      <c r="B250" s="91">
        <v>181.65</v>
      </c>
      <c r="C250" s="144" t="s">
        <v>237</v>
      </c>
      <c r="D250" s="92" t="s">
        <v>186</v>
      </c>
      <c r="E250" s="137" t="s">
        <v>170</v>
      </c>
      <c r="F250" s="1"/>
    </row>
    <row r="251" spans="1:6" s="70" customFormat="1" x14ac:dyDescent="0.2">
      <c r="A251" s="94">
        <v>45075</v>
      </c>
      <c r="B251" s="91">
        <v>568.70000000000005</v>
      </c>
      <c r="C251" s="142" t="s">
        <v>209</v>
      </c>
      <c r="D251" s="92" t="s">
        <v>161</v>
      </c>
      <c r="E251" s="137" t="s">
        <v>121</v>
      </c>
      <c r="F251" s="1"/>
    </row>
    <row r="252" spans="1:6" s="70" customFormat="1" x14ac:dyDescent="0.2">
      <c r="A252" s="94"/>
      <c r="B252" s="91">
        <v>3.48</v>
      </c>
      <c r="C252" s="142" t="s">
        <v>209</v>
      </c>
      <c r="D252" s="92" t="s">
        <v>128</v>
      </c>
      <c r="E252" s="137" t="s">
        <v>121</v>
      </c>
      <c r="F252" s="1"/>
    </row>
    <row r="253" spans="1:6" s="70" customFormat="1" x14ac:dyDescent="0.2">
      <c r="A253" s="94"/>
      <c r="B253" s="91">
        <v>20</v>
      </c>
      <c r="C253" s="142" t="s">
        <v>209</v>
      </c>
      <c r="D253" s="92" t="s">
        <v>128</v>
      </c>
      <c r="E253" s="137" t="s">
        <v>121</v>
      </c>
      <c r="F253" s="1"/>
    </row>
    <row r="254" spans="1:6" s="70" customFormat="1" x14ac:dyDescent="0.2">
      <c r="A254" s="94"/>
      <c r="B254" s="91">
        <v>61.97</v>
      </c>
      <c r="C254" s="142" t="s">
        <v>209</v>
      </c>
      <c r="D254" s="92" t="s">
        <v>120</v>
      </c>
      <c r="E254" s="137" t="s">
        <v>121</v>
      </c>
      <c r="F254" s="1"/>
    </row>
    <row r="255" spans="1:6" s="70" customFormat="1" x14ac:dyDescent="0.2">
      <c r="A255" s="94"/>
      <c r="B255" s="91">
        <v>73.77</v>
      </c>
      <c r="C255" s="142" t="s">
        <v>209</v>
      </c>
      <c r="D255" s="92" t="s">
        <v>124</v>
      </c>
      <c r="E255" s="137" t="s">
        <v>121</v>
      </c>
      <c r="F255" s="1"/>
    </row>
    <row r="256" spans="1:6" s="135" customFormat="1" x14ac:dyDescent="0.2">
      <c r="A256" s="94">
        <v>45078</v>
      </c>
      <c r="B256" s="91">
        <v>50.87</v>
      </c>
      <c r="C256" s="142" t="s">
        <v>209</v>
      </c>
      <c r="D256" s="92" t="s">
        <v>124</v>
      </c>
      <c r="E256" s="137" t="s">
        <v>122</v>
      </c>
      <c r="F256" s="134"/>
    </row>
    <row r="257" spans="1:6" s="135" customFormat="1" x14ac:dyDescent="0.2">
      <c r="A257" s="94"/>
      <c r="B257" s="91">
        <v>53.25</v>
      </c>
      <c r="C257" s="142" t="s">
        <v>209</v>
      </c>
      <c r="D257" s="92" t="s">
        <v>124</v>
      </c>
      <c r="E257" s="137" t="s">
        <v>121</v>
      </c>
      <c r="F257" s="134"/>
    </row>
    <row r="258" spans="1:6" s="135" customFormat="1" x14ac:dyDescent="0.2">
      <c r="A258" s="94">
        <v>45083</v>
      </c>
      <c r="B258" s="91">
        <v>4.3499999999999996</v>
      </c>
      <c r="C258" s="142" t="s">
        <v>209</v>
      </c>
      <c r="D258" s="92" t="s">
        <v>174</v>
      </c>
      <c r="E258" s="137" t="s">
        <v>122</v>
      </c>
      <c r="F258" s="134"/>
    </row>
    <row r="259" spans="1:6" s="135" customFormat="1" x14ac:dyDescent="0.2">
      <c r="A259" s="94"/>
      <c r="B259" s="91">
        <v>311.39999999999998</v>
      </c>
      <c r="C259" s="142" t="s">
        <v>238</v>
      </c>
      <c r="D259" s="92" t="s">
        <v>120</v>
      </c>
      <c r="E259" s="137" t="s">
        <v>126</v>
      </c>
      <c r="F259" s="134"/>
    </row>
    <row r="260" spans="1:6" s="135" customFormat="1" x14ac:dyDescent="0.2">
      <c r="A260" s="94"/>
      <c r="B260" s="91">
        <v>440.87</v>
      </c>
      <c r="C260" s="142" t="s">
        <v>238</v>
      </c>
      <c r="D260" s="92" t="s">
        <v>179</v>
      </c>
      <c r="E260" s="137" t="s">
        <v>126</v>
      </c>
      <c r="F260" s="134"/>
    </row>
    <row r="261" spans="1:6" s="70" customFormat="1" x14ac:dyDescent="0.2">
      <c r="A261" s="94">
        <v>45091</v>
      </c>
      <c r="B261" s="91">
        <v>45.37</v>
      </c>
      <c r="C261" s="142" t="s">
        <v>239</v>
      </c>
      <c r="D261" s="92" t="s">
        <v>124</v>
      </c>
      <c r="E261" s="137" t="s">
        <v>122</v>
      </c>
      <c r="F261" s="1"/>
    </row>
    <row r="262" spans="1:6" s="70" customFormat="1" x14ac:dyDescent="0.2">
      <c r="A262" s="94">
        <v>45092</v>
      </c>
      <c r="B262" s="91">
        <v>18.7</v>
      </c>
      <c r="C262" s="142" t="s">
        <v>239</v>
      </c>
      <c r="D262" s="92" t="s">
        <v>128</v>
      </c>
      <c r="E262" s="137" t="s">
        <v>121</v>
      </c>
      <c r="F262" s="1"/>
    </row>
    <row r="263" spans="1:6" s="70" customFormat="1" x14ac:dyDescent="0.2">
      <c r="A263" s="94"/>
      <c r="B263" s="91">
        <v>179.13</v>
      </c>
      <c r="C263" s="142" t="s">
        <v>239</v>
      </c>
      <c r="D263" s="92" t="s">
        <v>161</v>
      </c>
      <c r="E263" s="137" t="s">
        <v>121</v>
      </c>
      <c r="F263" s="1"/>
    </row>
    <row r="264" spans="1:6" s="70" customFormat="1" x14ac:dyDescent="0.2">
      <c r="A264" s="94"/>
      <c r="B264" s="91">
        <v>465.88</v>
      </c>
      <c r="C264" s="142" t="s">
        <v>239</v>
      </c>
      <c r="D264" s="92" t="s">
        <v>120</v>
      </c>
      <c r="E264" s="137" t="s">
        <v>121</v>
      </c>
      <c r="F264" s="1"/>
    </row>
    <row r="265" spans="1:6" s="70" customFormat="1" x14ac:dyDescent="0.2">
      <c r="A265" s="94"/>
      <c r="B265" s="91">
        <v>15.65</v>
      </c>
      <c r="C265" s="142" t="s">
        <v>239</v>
      </c>
      <c r="D265" s="92" t="s">
        <v>174</v>
      </c>
      <c r="E265" s="145" t="s">
        <v>121</v>
      </c>
      <c r="F265" s="1"/>
    </row>
    <row r="266" spans="1:6" s="70" customFormat="1" x14ac:dyDescent="0.2">
      <c r="A266" s="94">
        <v>45093</v>
      </c>
      <c r="B266" s="91">
        <v>55.56</v>
      </c>
      <c r="C266" s="142" t="s">
        <v>239</v>
      </c>
      <c r="D266" s="92" t="s">
        <v>124</v>
      </c>
      <c r="E266" s="137" t="s">
        <v>122</v>
      </c>
      <c r="F266" s="1"/>
    </row>
    <row r="267" spans="1:6" s="70" customFormat="1" x14ac:dyDescent="0.2">
      <c r="A267" s="94"/>
      <c r="B267" s="91">
        <v>64.27</v>
      </c>
      <c r="C267" s="142" t="s">
        <v>239</v>
      </c>
      <c r="D267" s="92" t="s">
        <v>124</v>
      </c>
      <c r="E267" s="137" t="s">
        <v>121</v>
      </c>
      <c r="F267" s="1"/>
    </row>
    <row r="268" spans="1:6" s="70" customFormat="1" x14ac:dyDescent="0.2">
      <c r="A268" s="94">
        <v>45096</v>
      </c>
      <c r="B268" s="91">
        <v>15.65</v>
      </c>
      <c r="C268" s="142" t="s">
        <v>239</v>
      </c>
      <c r="D268" s="92" t="s">
        <v>128</v>
      </c>
      <c r="E268" s="145" t="s">
        <v>121</v>
      </c>
      <c r="F268" s="1"/>
    </row>
    <row r="269" spans="1:6" s="70" customFormat="1" ht="24" x14ac:dyDescent="0.2">
      <c r="A269" s="94"/>
      <c r="B269" s="91">
        <v>674.88</v>
      </c>
      <c r="C269" s="144" t="s">
        <v>240</v>
      </c>
      <c r="D269" s="92" t="s">
        <v>120</v>
      </c>
      <c r="E269" s="137" t="s">
        <v>121</v>
      </c>
      <c r="F269" s="1"/>
    </row>
    <row r="270" spans="1:6" s="70" customFormat="1" ht="24" x14ac:dyDescent="0.2">
      <c r="A270" s="94"/>
      <c r="B270" s="91">
        <v>81.47</v>
      </c>
      <c r="C270" s="144" t="s">
        <v>240</v>
      </c>
      <c r="D270" s="92" t="s">
        <v>124</v>
      </c>
      <c r="E270" s="137" t="s">
        <v>121</v>
      </c>
      <c r="F270" s="1"/>
    </row>
    <row r="271" spans="1:6" s="70" customFormat="1" ht="24" x14ac:dyDescent="0.2">
      <c r="A271" s="94">
        <v>45098</v>
      </c>
      <c r="B271" s="91">
        <v>29.42</v>
      </c>
      <c r="C271" s="144" t="s">
        <v>240</v>
      </c>
      <c r="D271" s="92" t="s">
        <v>128</v>
      </c>
      <c r="E271" s="137" t="s">
        <v>121</v>
      </c>
      <c r="F271" s="1"/>
    </row>
    <row r="272" spans="1:6" s="70" customFormat="1" ht="24" x14ac:dyDescent="0.2">
      <c r="A272" s="94"/>
      <c r="B272" s="91">
        <v>122.61</v>
      </c>
      <c r="C272" s="144" t="s">
        <v>246</v>
      </c>
      <c r="D272" s="92" t="s">
        <v>125</v>
      </c>
      <c r="E272" s="143" t="s">
        <v>122</v>
      </c>
      <c r="F272" s="1"/>
    </row>
    <row r="273" spans="1:6" s="70" customFormat="1" x14ac:dyDescent="0.2">
      <c r="A273" s="94">
        <v>45103</v>
      </c>
      <c r="B273" s="91">
        <v>173.91</v>
      </c>
      <c r="C273" s="142" t="s">
        <v>209</v>
      </c>
      <c r="D273" s="92" t="s">
        <v>161</v>
      </c>
      <c r="E273" s="137" t="s">
        <v>121</v>
      </c>
      <c r="F273" s="1"/>
    </row>
    <row r="274" spans="1:6" s="70" customFormat="1" x14ac:dyDescent="0.2">
      <c r="A274" s="94"/>
      <c r="B274" s="91">
        <v>97.97</v>
      </c>
      <c r="C274" s="142" t="s">
        <v>209</v>
      </c>
      <c r="D274" s="92" t="s">
        <v>124</v>
      </c>
      <c r="E274" s="146" t="s">
        <v>121</v>
      </c>
      <c r="F274" s="1"/>
    </row>
    <row r="275" spans="1:6" s="70" customFormat="1" x14ac:dyDescent="0.2">
      <c r="A275" s="94"/>
      <c r="B275" s="91">
        <v>19.13</v>
      </c>
      <c r="C275" s="142" t="s">
        <v>209</v>
      </c>
      <c r="D275" s="92" t="s">
        <v>128</v>
      </c>
      <c r="E275" s="145" t="s">
        <v>121</v>
      </c>
      <c r="F275" s="1"/>
    </row>
    <row r="276" spans="1:6" s="70" customFormat="1" x14ac:dyDescent="0.2">
      <c r="A276" s="94"/>
      <c r="B276" s="91">
        <v>488.18</v>
      </c>
      <c r="C276" s="142" t="s">
        <v>209</v>
      </c>
      <c r="D276" s="92" t="s">
        <v>120</v>
      </c>
      <c r="E276" s="137" t="s">
        <v>121</v>
      </c>
      <c r="F276" s="1"/>
    </row>
    <row r="277" spans="1:6" s="70" customFormat="1" x14ac:dyDescent="0.2">
      <c r="A277" s="94">
        <v>45126</v>
      </c>
      <c r="B277" s="91">
        <v>118.92</v>
      </c>
      <c r="C277" s="142" t="s">
        <v>241</v>
      </c>
      <c r="D277" s="92" t="s">
        <v>120</v>
      </c>
      <c r="E277" s="137" t="s">
        <v>187</v>
      </c>
      <c r="F277" s="1"/>
    </row>
    <row r="278" spans="1:6" s="70" customFormat="1" x14ac:dyDescent="0.2">
      <c r="A278" s="94"/>
      <c r="B278" s="91">
        <v>128.19999999999999</v>
      </c>
      <c r="C278" s="142" t="s">
        <v>241</v>
      </c>
      <c r="D278" s="92" t="s">
        <v>120</v>
      </c>
      <c r="E278" s="137" t="s">
        <v>187</v>
      </c>
      <c r="F278" s="1"/>
    </row>
    <row r="279" spans="1:6" ht="19.5" customHeight="1" x14ac:dyDescent="0.2">
      <c r="A279" s="106" t="s">
        <v>106</v>
      </c>
      <c r="B279" s="107">
        <f>SUM(B51:B278)</f>
        <v>28387.050000000025</v>
      </c>
      <c r="C279" s="108" t="str">
        <f>IF(SUBTOTAL(3,B51:B278)=SUBTOTAL(103,B51:B278),'Summary and sign-off'!$A$47,'Summary and sign-off'!$A$48)</f>
        <v>Check - there are no hidden rows with data</v>
      </c>
      <c r="D279" s="155" t="str">
        <f>IF('Summary and sign-off'!F55='Summary and sign-off'!F53,'Summary and sign-off'!A50,'Summary and sign-off'!A49)</f>
        <v>Check - each entry provides sufficient information</v>
      </c>
      <c r="E279" s="155"/>
      <c r="F279" s="48"/>
    </row>
    <row r="280" spans="1:6" ht="10.5" customHeight="1" x14ac:dyDescent="0.2">
      <c r="A280" s="29"/>
      <c r="B280" s="24"/>
      <c r="C280" s="29"/>
      <c r="D280" s="29"/>
      <c r="E280" s="29"/>
      <c r="F280" s="29"/>
    </row>
    <row r="281" spans="1:6" ht="24.75" customHeight="1" x14ac:dyDescent="0.2">
      <c r="A281" s="156" t="s">
        <v>28</v>
      </c>
      <c r="B281" s="156"/>
      <c r="C281" s="156"/>
      <c r="D281" s="156"/>
      <c r="E281" s="156"/>
      <c r="F281" s="48"/>
    </row>
    <row r="282" spans="1:6" ht="27" customHeight="1" x14ac:dyDescent="0.2">
      <c r="A282" s="37" t="s">
        <v>33</v>
      </c>
      <c r="B282" s="37" t="s">
        <v>15</v>
      </c>
      <c r="C282" s="37" t="s">
        <v>100</v>
      </c>
      <c r="D282" s="37" t="s">
        <v>55</v>
      </c>
      <c r="E282" s="37" t="s">
        <v>45</v>
      </c>
      <c r="F282" s="51"/>
    </row>
    <row r="283" spans="1:6" s="70" customFormat="1" hidden="1" x14ac:dyDescent="0.2">
      <c r="A283" s="147" t="s">
        <v>33</v>
      </c>
      <c r="B283" s="91"/>
      <c r="C283" s="92"/>
      <c r="D283" s="92"/>
      <c r="E283" s="93"/>
      <c r="F283" s="1"/>
    </row>
    <row r="284" spans="1:6" s="70" customFormat="1" x14ac:dyDescent="0.2">
      <c r="A284" s="94">
        <v>44974</v>
      </c>
      <c r="B284" s="91">
        <v>11.17</v>
      </c>
      <c r="C284" s="142" t="s">
        <v>215</v>
      </c>
      <c r="D284" s="92" t="s">
        <v>124</v>
      </c>
      <c r="E284" s="93" t="s">
        <v>122</v>
      </c>
      <c r="F284" s="1"/>
    </row>
    <row r="285" spans="1:6" s="70" customFormat="1" x14ac:dyDescent="0.2">
      <c r="A285" s="94"/>
      <c r="B285" s="91">
        <v>13.91</v>
      </c>
      <c r="C285" s="142" t="s">
        <v>215</v>
      </c>
      <c r="D285" s="92" t="s">
        <v>124</v>
      </c>
      <c r="E285" s="93" t="s">
        <v>122</v>
      </c>
      <c r="F285" s="1"/>
    </row>
    <row r="286" spans="1:6" s="70" customFormat="1" x14ac:dyDescent="0.2">
      <c r="A286" s="94">
        <v>45001</v>
      </c>
      <c r="B286" s="91">
        <v>8.26</v>
      </c>
      <c r="C286" s="141" t="s">
        <v>250</v>
      </c>
      <c r="D286" s="92" t="s">
        <v>125</v>
      </c>
      <c r="E286" s="93" t="s">
        <v>122</v>
      </c>
      <c r="F286" s="1"/>
    </row>
    <row r="287" spans="1:6" s="70" customFormat="1" x14ac:dyDescent="0.2">
      <c r="A287" s="94"/>
      <c r="B287" s="91"/>
      <c r="C287" s="142"/>
      <c r="D287" s="92"/>
      <c r="E287" s="143"/>
      <c r="F287" s="1"/>
    </row>
    <row r="288" spans="1:6" s="70" customFormat="1" x14ac:dyDescent="0.2">
      <c r="A288" s="94"/>
      <c r="B288" s="91"/>
      <c r="C288" s="142"/>
      <c r="D288" s="92"/>
      <c r="E288" s="143"/>
      <c r="F288" s="1"/>
    </row>
    <row r="289" spans="1:6" s="70" customFormat="1" x14ac:dyDescent="0.2">
      <c r="A289" s="94"/>
      <c r="B289" s="91"/>
      <c r="C289" s="142"/>
      <c r="D289" s="92"/>
      <c r="E289" s="143"/>
      <c r="F289" s="1"/>
    </row>
    <row r="290" spans="1:6" s="70" customFormat="1" x14ac:dyDescent="0.2"/>
    <row r="291" spans="1:6" s="70" customFormat="1" hidden="1" x14ac:dyDescent="0.2">
      <c r="A291" s="94"/>
      <c r="B291" s="91"/>
      <c r="C291" s="92"/>
      <c r="D291" s="92"/>
      <c r="E291" s="93"/>
      <c r="F291" s="1"/>
    </row>
    <row r="292" spans="1:6" ht="19.5" customHeight="1" x14ac:dyDescent="0.2">
      <c r="A292" s="106" t="s">
        <v>103</v>
      </c>
      <c r="B292" s="107">
        <f>SUM(B283:B291)</f>
        <v>33.339999999999996</v>
      </c>
      <c r="C292" s="108" t="str">
        <f>IF(SUBTOTAL(3,B283:B291)=SUBTOTAL(103,B283:B291),'Summary and sign-off'!$A$47,'Summary and sign-off'!$A$48)</f>
        <v>Check - there are no hidden rows with data</v>
      </c>
      <c r="D292" s="155" t="str">
        <f>IF('Summary and sign-off'!F56='Summary and sign-off'!F53,'Summary and sign-off'!A50,'Summary and sign-off'!A49)</f>
        <v>Check - each entry provides sufficient information</v>
      </c>
      <c r="E292" s="155"/>
      <c r="F292" s="48"/>
    </row>
    <row r="293" spans="1:6" ht="10.5" customHeight="1" x14ac:dyDescent="0.2">
      <c r="A293" s="29"/>
      <c r="B293" s="78"/>
      <c r="C293" s="24"/>
      <c r="D293" s="29"/>
      <c r="E293" s="29"/>
      <c r="F293" s="29"/>
    </row>
    <row r="294" spans="1:6" ht="34.5" customHeight="1" x14ac:dyDescent="0.2">
      <c r="A294" s="52" t="s">
        <v>1</v>
      </c>
      <c r="B294" s="79">
        <f>B47+B279+B292</f>
        <v>35960.660000000018</v>
      </c>
      <c r="C294" s="53"/>
      <c r="D294" s="53"/>
      <c r="E294" s="53"/>
      <c r="F294" s="28"/>
    </row>
    <row r="295" spans="1:6" x14ac:dyDescent="0.2">
      <c r="A295" s="29"/>
      <c r="B295" s="24"/>
      <c r="C295" s="29"/>
      <c r="D295" s="29"/>
      <c r="E295" s="29"/>
      <c r="F295" s="29"/>
    </row>
    <row r="296" spans="1:6" x14ac:dyDescent="0.2">
      <c r="A296" s="54" t="s">
        <v>7</v>
      </c>
      <c r="B296" s="27"/>
      <c r="C296" s="28"/>
      <c r="D296" s="28"/>
      <c r="E296" s="28"/>
      <c r="F296" s="29"/>
    </row>
    <row r="297" spans="1:6" ht="12.6" customHeight="1" x14ac:dyDescent="0.2">
      <c r="A297" s="25" t="s">
        <v>34</v>
      </c>
      <c r="B297" s="55"/>
      <c r="C297" s="55"/>
      <c r="D297" s="34"/>
      <c r="E297" s="34"/>
      <c r="F297" s="29"/>
    </row>
    <row r="298" spans="1:6" ht="12.95" customHeight="1" x14ac:dyDescent="0.2">
      <c r="A298" s="33" t="s">
        <v>107</v>
      </c>
      <c r="B298" s="29"/>
      <c r="C298" s="34"/>
      <c r="D298" s="29"/>
      <c r="E298" s="34"/>
      <c r="F298" s="29"/>
    </row>
    <row r="299" spans="1:6" x14ac:dyDescent="0.2">
      <c r="A299" s="33" t="s">
        <v>102</v>
      </c>
      <c r="B299" s="34"/>
      <c r="C299" s="34"/>
      <c r="D299" s="34"/>
      <c r="E299" s="56"/>
      <c r="F299" s="48"/>
    </row>
    <row r="300" spans="1:6" x14ac:dyDescent="0.2">
      <c r="A300" s="25" t="s">
        <v>108</v>
      </c>
      <c r="B300" s="27"/>
      <c r="C300" s="28"/>
      <c r="D300" s="28"/>
      <c r="E300" s="28"/>
      <c r="F300" s="29"/>
    </row>
    <row r="301" spans="1:6" ht="12.95" customHeight="1" x14ac:dyDescent="0.2">
      <c r="A301" s="33" t="s">
        <v>101</v>
      </c>
      <c r="B301" s="29"/>
      <c r="C301" s="34"/>
      <c r="D301" s="29"/>
      <c r="E301" s="34"/>
      <c r="F301" s="29"/>
    </row>
    <row r="302" spans="1:6" x14ac:dyDescent="0.2">
      <c r="A302" s="33" t="s">
        <v>104</v>
      </c>
      <c r="B302" s="34"/>
      <c r="C302" s="34"/>
      <c r="D302" s="34"/>
      <c r="E302" s="56"/>
      <c r="F302" s="48"/>
    </row>
    <row r="303" spans="1:6" x14ac:dyDescent="0.2">
      <c r="A303" s="38" t="s">
        <v>116</v>
      </c>
      <c r="B303" s="38"/>
      <c r="C303" s="38"/>
      <c r="D303" s="38"/>
      <c r="E303" s="56"/>
      <c r="F303" s="48"/>
    </row>
    <row r="304" spans="1:6" x14ac:dyDescent="0.2">
      <c r="A304" s="42"/>
      <c r="B304" s="29"/>
      <c r="C304" s="29"/>
      <c r="D304" s="29"/>
      <c r="E304" s="48"/>
      <c r="F304" s="48"/>
    </row>
    <row r="305" spans="1:6" hidden="1" x14ac:dyDescent="0.2">
      <c r="A305" s="42"/>
      <c r="B305" s="29"/>
      <c r="C305" s="29"/>
      <c r="D305" s="29"/>
      <c r="E305" s="48"/>
      <c r="F305" s="48"/>
    </row>
    <row r="306" spans="1:6" x14ac:dyDescent="0.2"/>
    <row r="307" spans="1:6" x14ac:dyDescent="0.2"/>
    <row r="308" spans="1:6" x14ac:dyDescent="0.2"/>
    <row r="309" spans="1:6" x14ac:dyDescent="0.2"/>
    <row r="310" spans="1:6" ht="12.75" hidden="1" customHeight="1" x14ac:dyDescent="0.2"/>
    <row r="311" spans="1:6" x14ac:dyDescent="0.2"/>
    <row r="312" spans="1:6" x14ac:dyDescent="0.2"/>
    <row r="313" spans="1:6" hidden="1" x14ac:dyDescent="0.2">
      <c r="A313" s="57"/>
      <c r="B313" s="48"/>
      <c r="C313" s="48"/>
      <c r="D313" s="48"/>
      <c r="E313" s="48"/>
      <c r="F313" s="48"/>
    </row>
    <row r="314" spans="1:6" hidden="1" x14ac:dyDescent="0.2">
      <c r="A314" s="57"/>
      <c r="B314" s="48"/>
      <c r="C314" s="48"/>
      <c r="D314" s="48"/>
      <c r="E314" s="48"/>
      <c r="F314" s="48"/>
    </row>
    <row r="315" spans="1:6" hidden="1" x14ac:dyDescent="0.2">
      <c r="A315" s="57"/>
      <c r="B315" s="48"/>
      <c r="C315" s="48"/>
      <c r="D315" s="48"/>
      <c r="E315" s="48"/>
      <c r="F315" s="48"/>
    </row>
    <row r="316" spans="1:6" hidden="1" x14ac:dyDescent="0.2">
      <c r="A316" s="57"/>
      <c r="B316" s="48"/>
      <c r="C316" s="48"/>
      <c r="D316" s="48"/>
      <c r="E316" s="48"/>
      <c r="F316" s="48"/>
    </row>
    <row r="317" spans="1:6" hidden="1" x14ac:dyDescent="0.2">
      <c r="A317" s="57"/>
      <c r="B317" s="48"/>
      <c r="C317" s="48"/>
      <c r="D317" s="48"/>
      <c r="E317" s="48"/>
      <c r="F317" s="48"/>
    </row>
    <row r="318" spans="1:6" x14ac:dyDescent="0.2"/>
    <row r="319" spans="1:6" x14ac:dyDescent="0.2"/>
    <row r="320" spans="1:6"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sheetData>
  <sheetProtection sheet="1" formatCells="0" formatRows="0" insertColumns="0" insertRows="0" deleteRows="0"/>
  <mergeCells count="15">
    <mergeCell ref="B7:E7"/>
    <mergeCell ref="B5:E5"/>
    <mergeCell ref="D292:E292"/>
    <mergeCell ref="A1:E1"/>
    <mergeCell ref="A49:E49"/>
    <mergeCell ref="A281:E281"/>
    <mergeCell ref="B2:E2"/>
    <mergeCell ref="B3:E3"/>
    <mergeCell ref="B4:E4"/>
    <mergeCell ref="A8:E8"/>
    <mergeCell ref="A9:E9"/>
    <mergeCell ref="B6:E6"/>
    <mergeCell ref="D47:E47"/>
    <mergeCell ref="D279:E279"/>
    <mergeCell ref="A10:E10"/>
  </mergeCells>
  <dataValidations xWindow="158" yWindow="416"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1 A283:A289 A12:A46 A51:A27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82 A50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8" yWindow="41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B291 B283:B289 B12:B46 B51:B278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115"/>
  <sheetViews>
    <sheetView zoomScaleNormal="100" workbookViewId="0">
      <selection activeCell="B14" sqref="B12:B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1" t="s">
        <v>5</v>
      </c>
      <c r="B1" s="151"/>
      <c r="C1" s="151"/>
      <c r="D1" s="151"/>
      <c r="E1" s="151"/>
      <c r="F1" s="40"/>
    </row>
    <row r="2" spans="1:6" ht="21" customHeight="1" x14ac:dyDescent="0.2">
      <c r="A2" s="4" t="s">
        <v>2</v>
      </c>
      <c r="B2" s="154" t="str">
        <f>'Summary and sign-off'!B2:F2</f>
        <v>Waka Kotahi NZ Transport Agency</v>
      </c>
      <c r="C2" s="154"/>
      <c r="D2" s="154"/>
      <c r="E2" s="154"/>
      <c r="F2" s="40"/>
    </row>
    <row r="3" spans="1:6" ht="21" customHeight="1" x14ac:dyDescent="0.2">
      <c r="A3" s="4" t="s">
        <v>3</v>
      </c>
      <c r="B3" s="154" t="str">
        <f>'Summary and sign-off'!B3:F3</f>
        <v>Nicole Rosie</v>
      </c>
      <c r="C3" s="154"/>
      <c r="D3" s="154"/>
      <c r="E3" s="154"/>
      <c r="F3" s="40"/>
    </row>
    <row r="4" spans="1:6" ht="21" customHeight="1" x14ac:dyDescent="0.2">
      <c r="A4" s="4" t="s">
        <v>46</v>
      </c>
      <c r="B4" s="154">
        <f>'Summary and sign-off'!B4:F4</f>
        <v>44743</v>
      </c>
      <c r="C4" s="154"/>
      <c r="D4" s="154"/>
      <c r="E4" s="154"/>
      <c r="F4" s="40"/>
    </row>
    <row r="5" spans="1:6" ht="21" customHeight="1" x14ac:dyDescent="0.2">
      <c r="A5" s="4" t="s">
        <v>47</v>
      </c>
      <c r="B5" s="154">
        <f>'Summary and sign-off'!B5:F5</f>
        <v>45107</v>
      </c>
      <c r="C5" s="154"/>
      <c r="D5" s="154"/>
      <c r="E5" s="154"/>
      <c r="F5" s="40"/>
    </row>
    <row r="6" spans="1:6" ht="21" customHeight="1" x14ac:dyDescent="0.2">
      <c r="A6" s="4" t="s">
        <v>13</v>
      </c>
      <c r="B6" s="149" t="s">
        <v>12</v>
      </c>
      <c r="C6" s="149"/>
      <c r="D6" s="149"/>
      <c r="E6" s="149"/>
      <c r="F6" s="40"/>
    </row>
    <row r="7" spans="1:6" ht="21" customHeight="1" x14ac:dyDescent="0.2">
      <c r="A7" s="4" t="s">
        <v>69</v>
      </c>
      <c r="B7" s="149" t="s">
        <v>80</v>
      </c>
      <c r="C7" s="149"/>
      <c r="D7" s="149"/>
      <c r="E7" s="149"/>
      <c r="F7" s="40"/>
    </row>
    <row r="8" spans="1:6" ht="35.25" customHeight="1" x14ac:dyDescent="0.25">
      <c r="A8" s="164" t="s">
        <v>109</v>
      </c>
      <c r="B8" s="164"/>
      <c r="C8" s="165"/>
      <c r="D8" s="165"/>
      <c r="E8" s="165"/>
      <c r="F8" s="44"/>
    </row>
    <row r="9" spans="1:6" ht="35.25" customHeight="1" x14ac:dyDescent="0.25">
      <c r="A9" s="162" t="s">
        <v>88</v>
      </c>
      <c r="B9" s="163"/>
      <c r="C9" s="163"/>
      <c r="D9" s="163"/>
      <c r="E9" s="163"/>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0">
        <v>44809</v>
      </c>
      <c r="B12" s="91">
        <v>13.03</v>
      </c>
      <c r="C12" s="133" t="s">
        <v>242</v>
      </c>
      <c r="D12" s="95" t="s">
        <v>154</v>
      </c>
      <c r="E12" s="96" t="s">
        <v>122</v>
      </c>
      <c r="F12" s="2"/>
    </row>
    <row r="13" spans="1:6" s="70" customFormat="1" x14ac:dyDescent="0.2">
      <c r="A13" s="90">
        <v>44826</v>
      </c>
      <c r="B13" s="91">
        <v>23.23</v>
      </c>
      <c r="C13" s="133" t="s">
        <v>243</v>
      </c>
      <c r="D13" s="95" t="s">
        <v>154</v>
      </c>
      <c r="E13" s="96" t="s">
        <v>122</v>
      </c>
      <c r="F13" s="2"/>
    </row>
    <row r="14" spans="1:6" s="70" customFormat="1" x14ac:dyDescent="0.2">
      <c r="A14" s="90">
        <v>45033</v>
      </c>
      <c r="B14" s="91">
        <v>14.19</v>
      </c>
      <c r="C14" s="133" t="s">
        <v>244</v>
      </c>
      <c r="D14" s="95" t="s">
        <v>154</v>
      </c>
      <c r="E14" s="96" t="s">
        <v>122</v>
      </c>
      <c r="F14" s="2"/>
    </row>
    <row r="15" spans="1:6" s="70" customFormat="1" x14ac:dyDescent="0.2">
      <c r="A15" s="90"/>
      <c r="B15" s="91"/>
      <c r="C15" s="95"/>
      <c r="D15" s="95"/>
      <c r="E15" s="96"/>
      <c r="F15" s="2"/>
    </row>
    <row r="16" spans="1:6" s="70" customFormat="1" ht="11.25" hidden="1" customHeight="1" x14ac:dyDescent="0.2">
      <c r="A16" s="90"/>
      <c r="B16" s="91"/>
      <c r="C16" s="95"/>
      <c r="D16" s="95"/>
      <c r="E16" s="96"/>
      <c r="F16" s="2"/>
    </row>
    <row r="17" spans="1:6" ht="34.5" customHeight="1" x14ac:dyDescent="0.2">
      <c r="A17" s="71" t="s">
        <v>85</v>
      </c>
      <c r="B17" s="83">
        <f>SUM(B11:B16)</f>
        <v>50.449999999999996</v>
      </c>
      <c r="C17" s="101" t="str">
        <f>IF(SUBTOTAL(3,B11:B16)=SUBTOTAL(103,B11:B16),'Summary and sign-off'!$A$47,'Summary and sign-off'!$A$48)</f>
        <v>Check - there are no hidden rows with data</v>
      </c>
      <c r="D17" s="155" t="str">
        <f>IF('Summary and sign-off'!F57='Summary and sign-off'!F53,'Summary and sign-off'!A50,'Summary and sign-off'!A49)</f>
        <v>Check - each entry provides sufficient information</v>
      </c>
      <c r="E17" s="155"/>
      <c r="F17" s="2"/>
    </row>
    <row r="18" spans="1:6" x14ac:dyDescent="0.2">
      <c r="A18" s="23"/>
      <c r="B18" s="22"/>
      <c r="C18" s="22"/>
      <c r="D18" s="22"/>
      <c r="E18" s="22"/>
      <c r="F18" s="40"/>
    </row>
    <row r="19" spans="1:6" x14ac:dyDescent="0.2">
      <c r="A19" s="23" t="s">
        <v>7</v>
      </c>
      <c r="B19" s="24"/>
      <c r="C19" s="29"/>
      <c r="D19" s="22"/>
      <c r="E19" s="22"/>
      <c r="F19" s="40"/>
    </row>
    <row r="20" spans="1:6" ht="12.75" customHeight="1" x14ac:dyDescent="0.2">
      <c r="A20" s="25" t="s">
        <v>111</v>
      </c>
      <c r="B20" s="25"/>
      <c r="C20" s="25"/>
      <c r="D20" s="25"/>
      <c r="E20" s="25"/>
      <c r="F20" s="40"/>
    </row>
    <row r="21" spans="1:6" x14ac:dyDescent="0.2">
      <c r="A21" s="25" t="s">
        <v>110</v>
      </c>
      <c r="B21" s="33"/>
      <c r="C21" s="45"/>
      <c r="D21" s="46"/>
      <c r="E21" s="46"/>
      <c r="F21" s="40"/>
    </row>
    <row r="22" spans="1:6" x14ac:dyDescent="0.2">
      <c r="A22" s="25" t="s">
        <v>108</v>
      </c>
      <c r="B22" s="27"/>
      <c r="C22" s="28"/>
      <c r="D22" s="28"/>
      <c r="E22" s="28"/>
      <c r="F22" s="29"/>
    </row>
    <row r="23" spans="1:6" x14ac:dyDescent="0.2">
      <c r="A23" s="33" t="s">
        <v>10</v>
      </c>
      <c r="B23" s="33"/>
      <c r="C23" s="45"/>
      <c r="D23" s="45"/>
      <c r="E23" s="45"/>
      <c r="F23" s="40"/>
    </row>
    <row r="24" spans="1:6" ht="12.75" customHeight="1" x14ac:dyDescent="0.2">
      <c r="A24" s="33" t="s">
        <v>117</v>
      </c>
      <c r="B24" s="33"/>
      <c r="C24" s="47"/>
      <c r="D24" s="47"/>
      <c r="E24" s="35"/>
      <c r="F24" s="40"/>
    </row>
    <row r="25" spans="1:6" x14ac:dyDescent="0.2">
      <c r="A25" s="22"/>
      <c r="B25" s="22"/>
      <c r="C25" s="22"/>
      <c r="D25" s="22"/>
      <c r="E25" s="22"/>
      <c r="F25" s="40"/>
    </row>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sheetData>
  <sheetProtection sheet="1" formatCells="0" insertRows="0" deleteRows="0"/>
  <mergeCells count="10">
    <mergeCell ref="D17:E17"/>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89"/>
  <sheetViews>
    <sheetView zoomScaleNormal="100" workbookViewId="0">
      <selection activeCell="B33" sqref="B12:B3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1" t="s">
        <v>5</v>
      </c>
      <c r="B1" s="151"/>
      <c r="C1" s="151"/>
      <c r="D1" s="151"/>
      <c r="E1" s="151"/>
      <c r="F1" s="26"/>
    </row>
    <row r="2" spans="1:6" ht="21" customHeight="1" x14ac:dyDescent="0.2">
      <c r="A2" s="4" t="s">
        <v>2</v>
      </c>
      <c r="B2" s="154" t="str">
        <f>'Summary and sign-off'!B2:F2</f>
        <v>Waka Kotahi NZ Transport Agency</v>
      </c>
      <c r="C2" s="154"/>
      <c r="D2" s="154"/>
      <c r="E2" s="154"/>
      <c r="F2" s="26"/>
    </row>
    <row r="3" spans="1:6" ht="21" customHeight="1" x14ac:dyDescent="0.2">
      <c r="A3" s="4" t="s">
        <v>3</v>
      </c>
      <c r="B3" s="154" t="str">
        <f>'Summary and sign-off'!B3:F3</f>
        <v>Nicole Rosie</v>
      </c>
      <c r="C3" s="154"/>
      <c r="D3" s="154"/>
      <c r="E3" s="154"/>
      <c r="F3" s="26"/>
    </row>
    <row r="4" spans="1:6" ht="21" customHeight="1" x14ac:dyDescent="0.2">
      <c r="A4" s="4" t="s">
        <v>46</v>
      </c>
      <c r="B4" s="154">
        <f>'Summary and sign-off'!B4:F4</f>
        <v>44743</v>
      </c>
      <c r="C4" s="154"/>
      <c r="D4" s="154"/>
      <c r="E4" s="154"/>
      <c r="F4" s="26"/>
    </row>
    <row r="5" spans="1:6" ht="21" customHeight="1" x14ac:dyDescent="0.2">
      <c r="A5" s="4" t="s">
        <v>47</v>
      </c>
      <c r="B5" s="154">
        <f>'Summary and sign-off'!B5:F5</f>
        <v>45107</v>
      </c>
      <c r="C5" s="154"/>
      <c r="D5" s="154"/>
      <c r="E5" s="154"/>
      <c r="F5" s="26"/>
    </row>
    <row r="6" spans="1:6" ht="21" customHeight="1" x14ac:dyDescent="0.2">
      <c r="A6" s="4" t="s">
        <v>13</v>
      </c>
      <c r="B6" s="149" t="s">
        <v>12</v>
      </c>
      <c r="C6" s="149"/>
      <c r="D6" s="149"/>
      <c r="E6" s="149"/>
      <c r="F6" s="36"/>
    </row>
    <row r="7" spans="1:6" ht="21" customHeight="1" x14ac:dyDescent="0.2">
      <c r="A7" s="4" t="s">
        <v>69</v>
      </c>
      <c r="B7" s="149" t="s">
        <v>80</v>
      </c>
      <c r="C7" s="149"/>
      <c r="D7" s="149"/>
      <c r="E7" s="149"/>
      <c r="F7" s="36"/>
    </row>
    <row r="8" spans="1:6" ht="35.25" customHeight="1" x14ac:dyDescent="0.2">
      <c r="A8" s="158" t="s">
        <v>0</v>
      </c>
      <c r="B8" s="158"/>
      <c r="C8" s="165"/>
      <c r="D8" s="165"/>
      <c r="E8" s="165"/>
      <c r="F8" s="26"/>
    </row>
    <row r="9" spans="1:6" ht="35.25" customHeight="1" x14ac:dyDescent="0.2">
      <c r="A9" s="166" t="s">
        <v>84</v>
      </c>
      <c r="B9" s="167"/>
      <c r="C9" s="167"/>
      <c r="D9" s="167"/>
      <c r="E9" s="167"/>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0">
        <v>44770</v>
      </c>
      <c r="B12" s="91">
        <v>29.279999999999998</v>
      </c>
      <c r="C12" s="95" t="s">
        <v>131</v>
      </c>
      <c r="D12" s="95" t="s">
        <v>130</v>
      </c>
      <c r="E12" s="96" t="s">
        <v>122</v>
      </c>
      <c r="F12" s="3"/>
    </row>
    <row r="13" spans="1:6" s="70" customFormat="1" x14ac:dyDescent="0.2">
      <c r="A13" s="90">
        <v>44801</v>
      </c>
      <c r="B13" s="91">
        <v>68.33</v>
      </c>
      <c r="C13" s="95" t="s">
        <v>131</v>
      </c>
      <c r="D13" s="95" t="s">
        <v>130</v>
      </c>
      <c r="E13" s="96" t="s">
        <v>122</v>
      </c>
      <c r="F13" s="3"/>
    </row>
    <row r="14" spans="1:6" s="70" customFormat="1" x14ac:dyDescent="0.2">
      <c r="A14" s="90">
        <v>44804</v>
      </c>
      <c r="B14" s="91">
        <v>750</v>
      </c>
      <c r="C14" s="95" t="s">
        <v>123</v>
      </c>
      <c r="D14" s="95" t="s">
        <v>149</v>
      </c>
      <c r="E14" s="96" t="s">
        <v>122</v>
      </c>
      <c r="F14" s="3"/>
    </row>
    <row r="15" spans="1:6" s="70" customFormat="1" x14ac:dyDescent="0.2">
      <c r="A15" s="90">
        <v>44816</v>
      </c>
      <c r="B15" s="91">
        <v>16.48</v>
      </c>
      <c r="C15" s="95" t="s">
        <v>147</v>
      </c>
      <c r="D15" s="95" t="s">
        <v>150</v>
      </c>
      <c r="E15" s="96" t="s">
        <v>122</v>
      </c>
      <c r="F15" s="3"/>
    </row>
    <row r="16" spans="1:6" s="70" customFormat="1" x14ac:dyDescent="0.2">
      <c r="A16" s="90">
        <v>44832</v>
      </c>
      <c r="B16" s="91">
        <v>26.4</v>
      </c>
      <c r="C16" s="95" t="s">
        <v>131</v>
      </c>
      <c r="D16" s="95" t="s">
        <v>130</v>
      </c>
      <c r="E16" s="96" t="s">
        <v>122</v>
      </c>
      <c r="F16" s="3"/>
    </row>
    <row r="17" spans="1:6" s="70" customFormat="1" x14ac:dyDescent="0.2">
      <c r="A17" s="90">
        <v>44847</v>
      </c>
      <c r="B17" s="91">
        <v>16.48</v>
      </c>
      <c r="C17" s="95" t="s">
        <v>147</v>
      </c>
      <c r="D17" s="95" t="s">
        <v>150</v>
      </c>
      <c r="E17" s="96" t="s">
        <v>122</v>
      </c>
      <c r="F17" s="3"/>
    </row>
    <row r="18" spans="1:6" s="70" customFormat="1" x14ac:dyDescent="0.2">
      <c r="A18" s="90">
        <v>44862</v>
      </c>
      <c r="B18" s="91">
        <v>79.489999999999995</v>
      </c>
      <c r="C18" s="95" t="s">
        <v>131</v>
      </c>
      <c r="D18" s="95" t="s">
        <v>130</v>
      </c>
      <c r="E18" s="96" t="s">
        <v>122</v>
      </c>
      <c r="F18" s="3"/>
    </row>
    <row r="19" spans="1:6" s="70" customFormat="1" x14ac:dyDescent="0.2">
      <c r="A19" s="90">
        <v>44878</v>
      </c>
      <c r="B19" s="91">
        <v>16.48</v>
      </c>
      <c r="C19" s="95" t="s">
        <v>147</v>
      </c>
      <c r="D19" s="95" t="s">
        <v>150</v>
      </c>
      <c r="E19" s="96" t="s">
        <v>122</v>
      </c>
      <c r="F19" s="3"/>
    </row>
    <row r="20" spans="1:6" s="70" customFormat="1" x14ac:dyDescent="0.2">
      <c r="A20" s="90">
        <v>44893</v>
      </c>
      <c r="B20" s="91">
        <v>56.92</v>
      </c>
      <c r="C20" s="95" t="s">
        <v>131</v>
      </c>
      <c r="D20" s="95" t="s">
        <v>130</v>
      </c>
      <c r="E20" s="96" t="s">
        <v>122</v>
      </c>
      <c r="F20" s="3"/>
    </row>
    <row r="21" spans="1:6" s="70" customFormat="1" x14ac:dyDescent="0.2">
      <c r="A21" s="90">
        <v>44895</v>
      </c>
      <c r="B21" s="91">
        <v>231.25</v>
      </c>
      <c r="C21" s="95" t="s">
        <v>148</v>
      </c>
      <c r="D21" s="95" t="s">
        <v>151</v>
      </c>
      <c r="E21" s="96" t="s">
        <v>122</v>
      </c>
      <c r="F21" s="3"/>
    </row>
    <row r="22" spans="1:6" s="70" customFormat="1" x14ac:dyDescent="0.2">
      <c r="A22" s="90">
        <v>44908</v>
      </c>
      <c r="B22" s="91">
        <v>16.48</v>
      </c>
      <c r="C22" s="95" t="s">
        <v>147</v>
      </c>
      <c r="D22" s="95" t="s">
        <v>150</v>
      </c>
      <c r="E22" s="96" t="s">
        <v>122</v>
      </c>
      <c r="F22" s="3"/>
    </row>
    <row r="23" spans="1:6" s="70" customFormat="1" x14ac:dyDescent="0.2">
      <c r="A23" s="90">
        <v>44923</v>
      </c>
      <c r="B23" s="91">
        <v>51.84</v>
      </c>
      <c r="C23" s="95" t="s">
        <v>131</v>
      </c>
      <c r="D23" s="95" t="s">
        <v>130</v>
      </c>
      <c r="E23" s="96" t="s">
        <v>122</v>
      </c>
      <c r="F23" s="3"/>
    </row>
    <row r="24" spans="1:6" s="70" customFormat="1" x14ac:dyDescent="0.2">
      <c r="A24" s="90">
        <v>44936</v>
      </c>
      <c r="B24" s="91">
        <v>504.35</v>
      </c>
      <c r="C24" s="95" t="s">
        <v>133</v>
      </c>
      <c r="D24" s="95" t="s">
        <v>152</v>
      </c>
      <c r="E24" s="96" t="s">
        <v>122</v>
      </c>
      <c r="F24" s="3"/>
    </row>
    <row r="25" spans="1:6" s="70" customFormat="1" x14ac:dyDescent="0.2">
      <c r="A25" s="90">
        <v>44939</v>
      </c>
      <c r="B25" s="91">
        <v>16.48</v>
      </c>
      <c r="C25" s="95" t="s">
        <v>147</v>
      </c>
      <c r="D25" s="95" t="s">
        <v>150</v>
      </c>
      <c r="E25" s="96" t="s">
        <v>122</v>
      </c>
      <c r="F25" s="3"/>
    </row>
    <row r="26" spans="1:6" s="70" customFormat="1" x14ac:dyDescent="0.2">
      <c r="A26" s="90">
        <v>44954</v>
      </c>
      <c r="B26" s="91">
        <v>27.35</v>
      </c>
      <c r="C26" s="95" t="s">
        <v>131</v>
      </c>
      <c r="D26" s="95" t="s">
        <v>130</v>
      </c>
      <c r="E26" s="96" t="s">
        <v>122</v>
      </c>
      <c r="F26" s="3"/>
    </row>
    <row r="27" spans="1:6" s="70" customFormat="1" x14ac:dyDescent="0.2">
      <c r="A27" s="90">
        <v>44985</v>
      </c>
      <c r="B27" s="91">
        <v>27.42</v>
      </c>
      <c r="C27" s="95" t="s">
        <v>131</v>
      </c>
      <c r="D27" s="95" t="s">
        <v>130</v>
      </c>
      <c r="E27" s="96" t="s">
        <v>122</v>
      </c>
      <c r="F27" s="3"/>
    </row>
    <row r="28" spans="1:6" s="70" customFormat="1" x14ac:dyDescent="0.2">
      <c r="A28" s="90">
        <v>44993</v>
      </c>
      <c r="B28" s="91">
        <v>24.35</v>
      </c>
      <c r="C28" s="95" t="s">
        <v>245</v>
      </c>
      <c r="D28" s="95" t="s">
        <v>153</v>
      </c>
      <c r="E28" s="96" t="s">
        <v>127</v>
      </c>
      <c r="F28" s="3"/>
    </row>
    <row r="29" spans="1:6" s="70" customFormat="1" x14ac:dyDescent="0.2">
      <c r="A29" s="90">
        <v>45013</v>
      </c>
      <c r="B29" s="91">
        <v>22.610000000000003</v>
      </c>
      <c r="C29" s="95" t="s">
        <v>131</v>
      </c>
      <c r="D29" s="95" t="s">
        <v>130</v>
      </c>
      <c r="E29" s="96" t="s">
        <v>122</v>
      </c>
      <c r="F29" s="3"/>
    </row>
    <row r="30" spans="1:6" s="70" customFormat="1" x14ac:dyDescent="0.2">
      <c r="A30" s="90">
        <v>45021</v>
      </c>
      <c r="B30" s="91">
        <v>750</v>
      </c>
      <c r="C30" s="95" t="s">
        <v>123</v>
      </c>
      <c r="D30" s="95" t="s">
        <v>149</v>
      </c>
      <c r="E30" s="96" t="s">
        <v>122</v>
      </c>
      <c r="F30" s="3"/>
    </row>
    <row r="31" spans="1:6" s="70" customFormat="1" x14ac:dyDescent="0.2">
      <c r="A31" s="90">
        <v>45044</v>
      </c>
      <c r="B31" s="91">
        <v>26.740000000000002</v>
      </c>
      <c r="C31" s="95" t="s">
        <v>131</v>
      </c>
      <c r="D31" s="95" t="s">
        <v>130</v>
      </c>
      <c r="E31" s="96" t="s">
        <v>122</v>
      </c>
      <c r="F31" s="3"/>
    </row>
    <row r="32" spans="1:6" s="70" customFormat="1" x14ac:dyDescent="0.2">
      <c r="A32" s="90">
        <v>45074</v>
      </c>
      <c r="B32" s="91">
        <v>30.330000000000002</v>
      </c>
      <c r="C32" s="95" t="s">
        <v>131</v>
      </c>
      <c r="D32" s="95" t="s">
        <v>130</v>
      </c>
      <c r="E32" s="96" t="s">
        <v>122</v>
      </c>
      <c r="F32" s="3"/>
    </row>
    <row r="33" spans="1:6" s="70" customFormat="1" x14ac:dyDescent="0.2">
      <c r="A33" s="90">
        <v>45105</v>
      </c>
      <c r="B33" s="91">
        <v>29.820000000000004</v>
      </c>
      <c r="C33" s="95" t="s">
        <v>131</v>
      </c>
      <c r="D33" s="95" t="s">
        <v>130</v>
      </c>
      <c r="E33" s="96" t="s">
        <v>122</v>
      </c>
      <c r="F33" s="3"/>
    </row>
    <row r="34" spans="1:6" s="70" customFormat="1" x14ac:dyDescent="0.2">
      <c r="A34" s="90"/>
      <c r="B34" s="91"/>
      <c r="C34" s="95"/>
      <c r="D34" s="95"/>
      <c r="E34" s="96"/>
      <c r="F34" s="3"/>
    </row>
    <row r="35" spans="1:6" s="70" customFormat="1" hidden="1" x14ac:dyDescent="0.2">
      <c r="A35" s="90"/>
      <c r="B35" s="91"/>
      <c r="C35" s="95"/>
      <c r="D35" s="95"/>
      <c r="E35" s="96"/>
      <c r="F35" s="3"/>
    </row>
    <row r="36" spans="1:6" ht="34.5" customHeight="1" x14ac:dyDescent="0.2">
      <c r="A36" s="71" t="s">
        <v>89</v>
      </c>
      <c r="B36" s="83">
        <f>SUM(B11:B35)</f>
        <v>2818.8799999999997</v>
      </c>
      <c r="C36" s="101" t="str">
        <f>IF(SUBTOTAL(3,B11:B35)=SUBTOTAL(103,B11:B35),'Summary and sign-off'!$A$47,'Summary and sign-off'!$A$48)</f>
        <v>Check - there are no hidden rows with data</v>
      </c>
      <c r="D36" s="155" t="str">
        <f>IF('Summary and sign-off'!F58='Summary and sign-off'!F53,'Summary and sign-off'!A50,'Summary and sign-off'!A49)</f>
        <v>Check - each entry provides sufficient information</v>
      </c>
      <c r="E36" s="155"/>
      <c r="F36" s="39"/>
    </row>
    <row r="37" spans="1:6" ht="14.1" customHeight="1" x14ac:dyDescent="0.2">
      <c r="A37" s="40"/>
      <c r="B37" s="29"/>
      <c r="C37" s="22"/>
      <c r="D37" s="22"/>
      <c r="E37" s="22"/>
      <c r="F37" s="26"/>
    </row>
    <row r="38" spans="1:6" x14ac:dyDescent="0.2">
      <c r="A38" s="23" t="s">
        <v>6</v>
      </c>
      <c r="B38" s="22"/>
      <c r="C38" s="22"/>
      <c r="D38" s="22"/>
      <c r="E38" s="22"/>
      <c r="F38" s="26"/>
    </row>
    <row r="39" spans="1:6" ht="12.6" customHeight="1" x14ac:dyDescent="0.2">
      <c r="A39" s="25" t="s">
        <v>34</v>
      </c>
      <c r="B39" s="22"/>
      <c r="C39" s="22"/>
      <c r="D39" s="22"/>
      <c r="E39" s="22"/>
      <c r="F39" s="26"/>
    </row>
    <row r="40" spans="1:6" x14ac:dyDescent="0.2">
      <c r="A40" s="25" t="s">
        <v>108</v>
      </c>
      <c r="B40" s="27"/>
      <c r="C40" s="28"/>
      <c r="D40" s="28"/>
      <c r="E40" s="28"/>
      <c r="F40" s="29"/>
    </row>
    <row r="41" spans="1:6" x14ac:dyDescent="0.2">
      <c r="A41" s="33" t="s">
        <v>10</v>
      </c>
      <c r="B41" s="34"/>
      <c r="C41" s="29"/>
      <c r="D41" s="29"/>
      <c r="E41" s="29"/>
      <c r="F41" s="29"/>
    </row>
    <row r="42" spans="1:6" ht="12.75" customHeight="1" x14ac:dyDescent="0.2">
      <c r="A42" s="33" t="s">
        <v>117</v>
      </c>
      <c r="B42" s="41"/>
      <c r="C42" s="35"/>
      <c r="D42" s="35"/>
      <c r="E42" s="35"/>
      <c r="F42" s="35"/>
    </row>
    <row r="43" spans="1:6" x14ac:dyDescent="0.2">
      <c r="A43" s="40"/>
      <c r="B43" s="42"/>
      <c r="C43" s="22"/>
      <c r="D43" s="22"/>
      <c r="E43" s="22"/>
      <c r="F43" s="40"/>
    </row>
    <row r="44" spans="1:6" hidden="1" x14ac:dyDescent="0.2">
      <c r="A44" s="22"/>
      <c r="B44" s="22"/>
      <c r="C44" s="22"/>
      <c r="D44" s="22"/>
      <c r="E44" s="40"/>
    </row>
    <row r="45" spans="1:6" ht="12.75" hidden="1" customHeight="1" x14ac:dyDescent="0.2"/>
    <row r="46" spans="1:6" hidden="1" x14ac:dyDescent="0.2">
      <c r="A46" s="43"/>
      <c r="B46" s="43"/>
      <c r="C46" s="43"/>
      <c r="D46" s="43"/>
      <c r="E46" s="43"/>
      <c r="F46" s="26"/>
    </row>
    <row r="47" spans="1:6" hidden="1" x14ac:dyDescent="0.2">
      <c r="A47" s="43"/>
      <c r="B47" s="43"/>
      <c r="C47" s="43"/>
      <c r="D47" s="43"/>
      <c r="E47" s="43"/>
      <c r="F47" s="26"/>
    </row>
    <row r="48" spans="1:6" hidden="1" x14ac:dyDescent="0.2">
      <c r="A48" s="43"/>
      <c r="B48" s="43"/>
      <c r="C48" s="43"/>
      <c r="D48" s="43"/>
      <c r="E48" s="43"/>
      <c r="F48" s="26"/>
    </row>
    <row r="49" spans="1:6" hidden="1" x14ac:dyDescent="0.2">
      <c r="A49" s="43"/>
      <c r="B49" s="43"/>
      <c r="C49" s="43"/>
      <c r="D49" s="43"/>
      <c r="E49" s="43"/>
      <c r="F49" s="26"/>
    </row>
    <row r="50" spans="1:6" hidden="1" x14ac:dyDescent="0.2">
      <c r="A50" s="43"/>
      <c r="B50" s="43"/>
      <c r="C50" s="43"/>
      <c r="D50" s="43"/>
      <c r="E50" s="43"/>
      <c r="F50" s="26"/>
    </row>
    <row r="51" spans="1:6" x14ac:dyDescent="0.2"/>
    <row r="52" spans="1:6" x14ac:dyDescent="0.2"/>
    <row r="53" spans="1:6" x14ac:dyDescent="0.2"/>
    <row r="54" spans="1:6" x14ac:dyDescent="0.2"/>
    <row r="62" spans="1:6" x14ac:dyDescent="0.2"/>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sheetData>
  <sheetProtection sheet="1" formatCells="0" insertRows="0" deleteRows="0"/>
  <mergeCells count="10">
    <mergeCell ref="D36:E3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5"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1"/>
  <sheetViews>
    <sheetView topLeftCell="A6" zoomScaleNormal="100" workbookViewId="0">
      <selection activeCell="B17" sqref="B1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1" t="s">
        <v>16</v>
      </c>
      <c r="B1" s="151"/>
      <c r="C1" s="151"/>
      <c r="D1" s="151"/>
      <c r="E1" s="151"/>
      <c r="F1" s="151"/>
    </row>
    <row r="2" spans="1:6" ht="21" customHeight="1" x14ac:dyDescent="0.2">
      <c r="A2" s="4" t="s">
        <v>2</v>
      </c>
      <c r="B2" s="154" t="str">
        <f>'Summary and sign-off'!B2:F2</f>
        <v>Waka Kotahi NZ Transport Agency</v>
      </c>
      <c r="C2" s="154"/>
      <c r="D2" s="154"/>
      <c r="E2" s="154"/>
      <c r="F2" s="154"/>
    </row>
    <row r="3" spans="1:6" ht="21" customHeight="1" x14ac:dyDescent="0.2">
      <c r="A3" s="4" t="s">
        <v>3</v>
      </c>
      <c r="B3" s="154" t="str">
        <f>'Summary and sign-off'!B3:F3</f>
        <v>Nicole Rosie</v>
      </c>
      <c r="C3" s="154"/>
      <c r="D3" s="154"/>
      <c r="E3" s="154"/>
      <c r="F3" s="154"/>
    </row>
    <row r="4" spans="1:6" ht="21" customHeight="1" x14ac:dyDescent="0.2">
      <c r="A4" s="4" t="s">
        <v>46</v>
      </c>
      <c r="B4" s="154">
        <f>'Summary and sign-off'!B4:F4</f>
        <v>44743</v>
      </c>
      <c r="C4" s="154"/>
      <c r="D4" s="154"/>
      <c r="E4" s="154"/>
      <c r="F4" s="154"/>
    </row>
    <row r="5" spans="1:6" ht="21" customHeight="1" x14ac:dyDescent="0.2">
      <c r="A5" s="4" t="s">
        <v>47</v>
      </c>
      <c r="B5" s="154">
        <f>'Summary and sign-off'!B5:F5</f>
        <v>45107</v>
      </c>
      <c r="C5" s="154"/>
      <c r="D5" s="154"/>
      <c r="E5" s="154"/>
      <c r="F5" s="154"/>
    </row>
    <row r="6" spans="1:6" ht="21" customHeight="1" x14ac:dyDescent="0.2">
      <c r="A6" s="4" t="s">
        <v>118</v>
      </c>
      <c r="B6" s="149" t="s">
        <v>12</v>
      </c>
      <c r="C6" s="149"/>
      <c r="D6" s="149"/>
      <c r="E6" s="149"/>
      <c r="F6" s="149"/>
    </row>
    <row r="7" spans="1:6" ht="21" customHeight="1" x14ac:dyDescent="0.2">
      <c r="A7" s="4" t="s">
        <v>69</v>
      </c>
      <c r="B7" s="149" t="s">
        <v>80</v>
      </c>
      <c r="C7" s="149"/>
      <c r="D7" s="149"/>
      <c r="E7" s="149"/>
      <c r="F7" s="149"/>
    </row>
    <row r="8" spans="1:6" ht="36" customHeight="1" x14ac:dyDescent="0.2">
      <c r="A8" s="158" t="s">
        <v>36</v>
      </c>
      <c r="B8" s="158"/>
      <c r="C8" s="158"/>
      <c r="D8" s="158"/>
      <c r="E8" s="158"/>
      <c r="F8" s="158"/>
    </row>
    <row r="9" spans="1:6" ht="36" customHeight="1" x14ac:dyDescent="0.2">
      <c r="A9" s="166" t="s">
        <v>87</v>
      </c>
      <c r="B9" s="167"/>
      <c r="C9" s="167"/>
      <c r="D9" s="167"/>
      <c r="E9" s="167"/>
      <c r="F9" s="167"/>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v>44763</v>
      </c>
      <c r="B12" s="98" t="s">
        <v>134</v>
      </c>
      <c r="C12" s="100" t="s">
        <v>20</v>
      </c>
      <c r="D12" s="98" t="s">
        <v>140</v>
      </c>
      <c r="E12" s="97" t="s">
        <v>25</v>
      </c>
      <c r="F12" s="96"/>
    </row>
    <row r="13" spans="1:6" s="70" customFormat="1" ht="38.25" x14ac:dyDescent="0.2">
      <c r="A13" s="94">
        <v>44767</v>
      </c>
      <c r="B13" s="98" t="s">
        <v>135</v>
      </c>
      <c r="C13" s="100" t="s">
        <v>20</v>
      </c>
      <c r="D13" s="98" t="s">
        <v>141</v>
      </c>
      <c r="E13" s="97" t="s">
        <v>25</v>
      </c>
      <c r="F13" s="99"/>
    </row>
    <row r="14" spans="1:6" s="70" customFormat="1" ht="38.25" x14ac:dyDescent="0.2">
      <c r="A14" s="94">
        <v>44768</v>
      </c>
      <c r="B14" s="98" t="s">
        <v>136</v>
      </c>
      <c r="C14" s="100" t="s">
        <v>20</v>
      </c>
      <c r="D14" s="98" t="s">
        <v>142</v>
      </c>
      <c r="E14" s="97" t="s">
        <v>25</v>
      </c>
      <c r="F14" s="99"/>
    </row>
    <row r="15" spans="1:6" s="70" customFormat="1" ht="38.25" x14ac:dyDescent="0.2">
      <c r="A15" s="94">
        <v>44771</v>
      </c>
      <c r="B15" s="98" t="s">
        <v>137</v>
      </c>
      <c r="C15" s="100" t="s">
        <v>20</v>
      </c>
      <c r="D15" s="98" t="s">
        <v>143</v>
      </c>
      <c r="E15" s="97" t="s">
        <v>23</v>
      </c>
      <c r="F15" s="99"/>
    </row>
    <row r="16" spans="1:6" s="70" customFormat="1" ht="25.5" x14ac:dyDescent="0.2">
      <c r="A16" s="94">
        <v>44813</v>
      </c>
      <c r="B16" s="98" t="s">
        <v>138</v>
      </c>
      <c r="C16" s="100" t="s">
        <v>20</v>
      </c>
      <c r="D16" s="98" t="s">
        <v>144</v>
      </c>
      <c r="E16" s="97" t="s">
        <v>25</v>
      </c>
      <c r="F16" s="99" t="s">
        <v>146</v>
      </c>
    </row>
    <row r="17" spans="1:7" s="70" customFormat="1" ht="25.5" x14ac:dyDescent="0.2">
      <c r="A17" s="94">
        <v>44820</v>
      </c>
      <c r="B17" s="98" t="s">
        <v>139</v>
      </c>
      <c r="C17" s="100" t="s">
        <v>20</v>
      </c>
      <c r="D17" s="98" t="s">
        <v>145</v>
      </c>
      <c r="E17" s="97" t="s">
        <v>23</v>
      </c>
      <c r="F17" s="99"/>
    </row>
    <row r="18" spans="1:7" s="70" customFormat="1" x14ac:dyDescent="0.2">
      <c r="A18" s="94"/>
      <c r="B18" s="98"/>
      <c r="C18" s="100"/>
      <c r="D18" s="98"/>
      <c r="E18" s="97"/>
      <c r="F18" s="99"/>
    </row>
    <row r="19" spans="1:7" s="70" customFormat="1" hidden="1" x14ac:dyDescent="0.2">
      <c r="A19" s="94"/>
      <c r="B19" s="95"/>
      <c r="C19" s="100"/>
      <c r="D19" s="95"/>
      <c r="E19" s="97"/>
      <c r="F19" s="96"/>
    </row>
    <row r="20" spans="1:7" ht="34.5" customHeight="1" x14ac:dyDescent="0.2">
      <c r="A20" s="72" t="s">
        <v>115</v>
      </c>
      <c r="B20" s="73" t="s">
        <v>19</v>
      </c>
      <c r="C20" s="74">
        <f>C21+C22</f>
        <v>6</v>
      </c>
      <c r="D20" s="109" t="str">
        <f>IF(SUBTOTAL(3,C11:C19)=SUBTOTAL(103,C11:C19),'Summary and sign-off'!$A$47,'Summary and sign-off'!$A$48)</f>
        <v>Check - there are no hidden rows with data</v>
      </c>
      <c r="E20" s="168" t="str">
        <f>IF('Summary and sign-off'!F59='Summary and sign-off'!F53,'Summary and sign-off'!A51,'Summary and sign-off'!A49)</f>
        <v>Check - each entry provides sufficient information</v>
      </c>
      <c r="F20" s="168"/>
      <c r="G20" s="70"/>
    </row>
    <row r="21" spans="1:7" ht="25.5" customHeight="1" x14ac:dyDescent="0.25">
      <c r="A21" s="75"/>
      <c r="B21" s="76" t="s">
        <v>20</v>
      </c>
      <c r="C21" s="77">
        <f>COUNTIF(C11:C19,'Summary and sign-off'!A44)</f>
        <v>6</v>
      </c>
      <c r="D21" s="19"/>
      <c r="E21" s="20"/>
      <c r="F21" s="21"/>
    </row>
    <row r="22" spans="1:7" ht="25.5" customHeight="1" x14ac:dyDescent="0.25">
      <c r="A22" s="75"/>
      <c r="B22" s="76" t="s">
        <v>18</v>
      </c>
      <c r="C22" s="77">
        <f>COUNTIF(C11:C19,'Summary and sign-off'!A45)</f>
        <v>0</v>
      </c>
      <c r="D22" s="19"/>
      <c r="E22" s="20"/>
      <c r="F22" s="21"/>
    </row>
    <row r="23" spans="1:7" x14ac:dyDescent="0.2">
      <c r="A23" s="22"/>
      <c r="B23" s="23"/>
      <c r="C23" s="22"/>
      <c r="D23" s="24"/>
      <c r="E23" s="24"/>
      <c r="F23" s="22"/>
    </row>
    <row r="24" spans="1:7" x14ac:dyDescent="0.2">
      <c r="A24" s="23" t="s">
        <v>6</v>
      </c>
      <c r="B24" s="23"/>
      <c r="C24" s="23"/>
      <c r="D24" s="23"/>
      <c r="E24" s="23"/>
      <c r="F24" s="23"/>
    </row>
    <row r="25" spans="1:7" ht="12.6" customHeight="1" x14ac:dyDescent="0.2">
      <c r="A25" s="25" t="s">
        <v>34</v>
      </c>
      <c r="B25" s="22"/>
      <c r="C25" s="22"/>
      <c r="D25" s="22"/>
      <c r="E25" s="22"/>
      <c r="F25" s="26"/>
    </row>
    <row r="26" spans="1:7" x14ac:dyDescent="0.2">
      <c r="A26" s="25" t="s">
        <v>108</v>
      </c>
      <c r="B26" s="27"/>
      <c r="C26" s="28"/>
      <c r="D26" s="28"/>
      <c r="E26" s="28"/>
      <c r="F26" s="29"/>
    </row>
    <row r="27" spans="1:7" x14ac:dyDescent="0.2">
      <c r="A27" s="25" t="s">
        <v>11</v>
      </c>
      <c r="B27" s="30"/>
      <c r="C27" s="30"/>
      <c r="D27" s="30"/>
      <c r="E27" s="30"/>
      <c r="F27" s="30"/>
    </row>
    <row r="28" spans="1:7" ht="12.75" customHeight="1" x14ac:dyDescent="0.2">
      <c r="A28" s="25" t="s">
        <v>59</v>
      </c>
      <c r="B28" s="22"/>
      <c r="C28" s="22"/>
      <c r="D28" s="22"/>
      <c r="E28" s="22"/>
      <c r="F28" s="22"/>
    </row>
    <row r="29" spans="1:7" ht="12.95" customHeight="1" x14ac:dyDescent="0.2">
      <c r="A29" s="31" t="s">
        <v>21</v>
      </c>
      <c r="B29" s="32"/>
      <c r="C29" s="32"/>
      <c r="D29" s="32"/>
      <c r="E29" s="32"/>
      <c r="F29" s="32"/>
    </row>
    <row r="30" spans="1:7" x14ac:dyDescent="0.2">
      <c r="A30" s="33" t="s">
        <v>37</v>
      </c>
      <c r="B30" s="34"/>
      <c r="C30" s="29"/>
      <c r="D30" s="29"/>
      <c r="E30" s="29"/>
      <c r="F30" s="29"/>
    </row>
    <row r="31" spans="1:7" ht="12.75" customHeight="1" x14ac:dyDescent="0.2">
      <c r="A31" s="33" t="s">
        <v>117</v>
      </c>
      <c r="B31" s="25"/>
      <c r="C31" s="35"/>
      <c r="D31" s="35"/>
      <c r="E31" s="35"/>
      <c r="F31" s="35"/>
    </row>
    <row r="32" spans="1:7" ht="12.75" customHeight="1" x14ac:dyDescent="0.2">
      <c r="A32" s="25"/>
      <c r="B32" s="25"/>
      <c r="C32" s="35"/>
      <c r="D32" s="35"/>
      <c r="E32" s="35"/>
      <c r="F32" s="35"/>
    </row>
    <row r="33" spans="1:6" ht="12.75" hidden="1" customHeight="1" x14ac:dyDescent="0.2">
      <c r="A33" s="25"/>
      <c r="B33" s="25"/>
      <c r="C33" s="35"/>
      <c r="D33" s="35"/>
      <c r="E33" s="35"/>
      <c r="F33" s="35"/>
    </row>
    <row r="36" spans="1:6" hidden="1" x14ac:dyDescent="0.2">
      <c r="A36" s="23"/>
      <c r="B36" s="23"/>
      <c r="C36" s="23"/>
      <c r="D36" s="23"/>
      <c r="E36" s="23"/>
      <c r="F36" s="23"/>
    </row>
    <row r="37" spans="1:6" hidden="1" x14ac:dyDescent="0.2">
      <c r="A37" s="23"/>
      <c r="B37" s="23"/>
      <c r="C37" s="23"/>
      <c r="D37" s="23"/>
      <c r="E37" s="23"/>
      <c r="F37" s="23"/>
    </row>
    <row r="38" spans="1:6" hidden="1" x14ac:dyDescent="0.2">
      <c r="A38" s="23"/>
      <c r="B38" s="23"/>
      <c r="C38" s="23"/>
      <c r="D38" s="23"/>
      <c r="E38" s="23"/>
      <c r="F38" s="23"/>
    </row>
    <row r="39" spans="1:6" hidden="1" x14ac:dyDescent="0.2">
      <c r="A39" s="23"/>
      <c r="B39" s="23"/>
      <c r="C39" s="23"/>
      <c r="D39" s="23"/>
      <c r="E39" s="23"/>
      <c r="F39" s="23"/>
    </row>
    <row r="40" spans="1:6" hidden="1" x14ac:dyDescent="0.2">
      <c r="A40" s="23"/>
      <c r="B40" s="23"/>
      <c r="C40" s="23"/>
      <c r="D40" s="23"/>
      <c r="E40" s="23"/>
      <c r="F40" s="23"/>
    </row>
    <row r="49" x14ac:dyDescent="0.2"/>
    <row r="50" x14ac:dyDescent="0.2"/>
    <row r="51" x14ac:dyDescent="0.2"/>
    <row r="52" x14ac:dyDescent="0.2"/>
    <row r="53"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sheetData>
  <sheetProtection sheet="1" formatCells="0" insertRows="0" deleteRows="0"/>
  <mergeCells count="10">
    <mergeCell ref="E20:F20"/>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C11:C19</xm:sqref>
        </x14:dataValidation>
        <x14:dataValidation type="list" errorStyle="information" operator="greaterThan" allowBlank="1" showInputMessage="1" prompt="Provide specific $ value if possible" xr:uid="{00000000-0002-0000-0500-000003000000}">
          <x14:formula1>
            <xm:f>'Summary and sign-off'!$A$38:$A$43</xm:f>
          </x14:formula1>
          <xm:sqref>E11:E19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Rebecca Rix</cp:lastModifiedBy>
  <cp:lastPrinted>2019-07-26T03:48:31Z</cp:lastPrinted>
  <dcterms:created xsi:type="dcterms:W3CDTF">2010-10-17T20:59:02Z</dcterms:created>
  <dcterms:modified xsi:type="dcterms:W3CDTF">2023-07-31T00:20:28Z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