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nztransportagency-my.sharepoint.com/personal/hannah_ogrady_nzta_govt_nz1/Documents/"/>
    </mc:Choice>
  </mc:AlternateContent>
  <xr:revisionPtr revIDLastSave="30" documentId="8_{591550B6-2128-4279-81AE-1E51744B9DC6}" xr6:coauthVersionLast="47" xr6:coauthVersionMax="47" xr10:uidLastSave="{2DEEED49-41C6-466C-87B1-F384128D3372}"/>
  <bookViews>
    <workbookView xWindow="-110" yWindow="-110" windowWidth="22780" windowHeight="14660" activeTab="1"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expenses'!$A$1:$E$37</definedName>
    <definedName name="_xlnm.Print_Area" localSheetId="4">'Gifts and benefits'!$A$1:$F$27</definedName>
    <definedName name="_xlnm.Print_Area" localSheetId="2">Hospitality!$A$1:$E$22</definedName>
    <definedName name="_xlnm.Print_Area" localSheetId="0">'Summary and sign-off'!$A$1:$F$23</definedName>
    <definedName name="_xlnm.Print_Area" localSheetId="1">Travel!$A$1:$E$140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1" l="1"/>
  <c r="B24" i="1"/>
  <c r="D16" i="4" l="1"/>
  <c r="C31" i="3"/>
  <c r="C15" i="2"/>
  <c r="C120" i="1"/>
  <c r="C129" i="1"/>
  <c r="C15" i="1"/>
  <c r="B6" i="13" l="1"/>
  <c r="E59" i="13"/>
  <c r="C59" i="13"/>
  <c r="C18" i="4"/>
  <c r="C17" i="4"/>
  <c r="B59" i="13" l="1"/>
  <c r="B58" i="13"/>
  <c r="D58" i="13"/>
  <c r="B57" i="13"/>
  <c r="D57" i="13"/>
  <c r="D56" i="13"/>
  <c r="B56" i="13"/>
  <c r="D55" i="13"/>
  <c r="B55" i="13"/>
  <c r="D54" i="13"/>
  <c r="B54" i="13"/>
  <c r="B2" i="4"/>
  <c r="B3" i="4"/>
  <c r="B2" i="3"/>
  <c r="B3" i="3"/>
  <c r="B2" i="2"/>
  <c r="B3" i="2"/>
  <c r="B2" i="1"/>
  <c r="B3" i="1"/>
  <c r="F57" i="13" l="1"/>
  <c r="D15" i="2" s="1"/>
  <c r="F59" i="13"/>
  <c r="E16" i="4" s="1"/>
  <c r="F58" i="13"/>
  <c r="D31" i="3" s="1"/>
  <c r="F56" i="13"/>
  <c r="D129" i="1" s="1"/>
  <c r="F55" i="13"/>
  <c r="D120" i="1" s="1"/>
  <c r="F54" i="13"/>
  <c r="D15" i="1" s="1"/>
  <c r="C13" i="13"/>
  <c r="C12" i="13"/>
  <c r="C11" i="13"/>
  <c r="C16" i="13" l="1"/>
  <c r="C17" i="13"/>
  <c r="B5" i="4" l="1"/>
  <c r="B4" i="4"/>
  <c r="B5" i="3"/>
  <c r="B4" i="3"/>
  <c r="B5" i="2"/>
  <c r="B4" i="2"/>
  <c r="B5" i="1"/>
  <c r="B4" i="1"/>
  <c r="C15" i="13" l="1"/>
  <c r="F12" i="13" l="1"/>
  <c r="C16" i="4"/>
  <c r="F11" i="13" s="1"/>
  <c r="F13" i="13" l="1"/>
  <c r="B129" i="1"/>
  <c r="B17" i="13" s="1"/>
  <c r="B120" i="1"/>
  <c r="B16" i="13" s="1"/>
  <c r="B15" i="1"/>
  <c r="B15" i="13" s="1"/>
  <c r="B31" i="3" l="1"/>
  <c r="B13" i="13" s="1"/>
  <c r="B15" i="2"/>
  <c r="B12" i="13" s="1"/>
  <c r="B11" i="13" l="1"/>
  <c r="B1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2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<sst xmlns="http://schemas.openxmlformats.org/spreadsheetml/2006/main" count="554" uniqueCount="188">
  <si>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</si>
  <si>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</si>
  <si>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</si>
  <si>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</si>
  <si>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</si>
  <si>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</si>
  <si>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</si>
  <si>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</si>
  <si>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</si>
  <si>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</si>
  <si>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</si>
  <si>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</si>
  <si>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</si>
  <si>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</si>
  <si>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</si>
  <si>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</si>
  <si>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</si>
  <si>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</si>
  <si>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</si>
  <si>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</si>
  <si>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</si>
  <si>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</si>
  <si>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</si>
  <si>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</si>
  <si>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</si>
  <si>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</si>
  <si>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</si>
  <si>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</si>
  <si>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</si>
  <si>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</si>
  <si>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</si>
  <si>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</si>
  <si>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</si>
  <si>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</si>
  <si>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</si>
  <si>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</si>
  <si>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</si>
  <si>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</si>
  <si>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</si>
  <si>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</si>
  <si>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</si>
  <si>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</si>
  <si>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</si>
  <si>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</si>
  <si>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</si>
  <si>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</si>
  <si>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</si>
  <si>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</si>
  <si>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</si>
  <si>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</si>
  <si>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</si>
  <si>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</si>
  <si>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</si>
  <si>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</si>
  <si>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</si>
  <si>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</si>
  <si>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</si>
  <si>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</si>
  <si>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</si>
  <si>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</si>
  <si>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</si>
  <si>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</si>
  <si>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</si>
  <si>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</si>
  <si>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</si>
  <si>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</si>
  <si>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</si>
  <si>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</si>
  <si>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</si>
  <si>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</si>
  <si>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</si>
  <si>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</si>
  <si>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</si>
  <si>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</si>
  <si>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</si>
  <si>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</si>
  <si>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</si>
  <si>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</si>
  <si>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</si>
  <si>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</si>
  <si>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</si>
  <si>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</si>
  <si>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</si>
  <si>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</si>
  <si>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</si>
  <si>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</si>
  <si>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</si>
  <si>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</si>
  <si>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</si>
  <si>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</si>
  <si>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</si>
  <si>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</si>
  <si>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</si>
  <si>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</si>
  <si>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</si>
  <si>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</si>
  <si>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</si>
  <si>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</si>
  <si>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</si>
  <si>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</si>
  <si>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</si>
  <si>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</si>
  <si>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</si>
  <si>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</si>
  <si>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</si>
  <si>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</si>
  <si>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</si>
  <si>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</si>
  <si>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</si>
  <si>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</si>
  <si>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</si>
  <si>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</si>
  <si>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</si>
  <si>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</si>
  <si>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</si>
  <si>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</si>
  <si>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</si>
  <si>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</si>
  <si>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</si>
  <si>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Nicole Rosie</t>
  </si>
  <si>
    <t>Airfares</t>
  </si>
  <si>
    <t>Auckland</t>
  </si>
  <si>
    <t>Wellington</t>
  </si>
  <si>
    <t>Coaching and Development - External Coach</t>
  </si>
  <si>
    <t>Training</t>
  </si>
  <si>
    <t>Professional membership</t>
  </si>
  <si>
    <t>Conference fees</t>
  </si>
  <si>
    <t>Taxi</t>
  </si>
  <si>
    <t>Parking</t>
  </si>
  <si>
    <t>Christchurch</t>
  </si>
  <si>
    <t>Hamilton</t>
  </si>
  <si>
    <t>Meals</t>
  </si>
  <si>
    <t>Gisborne</t>
  </si>
  <si>
    <t>Phone and data costs</t>
  </si>
  <si>
    <t>Mobile phone</t>
  </si>
  <si>
    <t>Waka Kotahi NZ Transport Agency</t>
  </si>
  <si>
    <t>Sir Brian Roche, Chair Waka Kotahi Board</t>
  </si>
  <si>
    <t>Institute of Directors - Membership</t>
  </si>
  <si>
    <t>Courier fee</t>
  </si>
  <si>
    <t>Postage - Courier</t>
  </si>
  <si>
    <t>Meeting with OAG</t>
  </si>
  <si>
    <t>Parliament appropriations debate</t>
  </si>
  <si>
    <t>Presenting at Women in Leadership</t>
  </si>
  <si>
    <t>Accommodation - Ramada By Wyndham</t>
  </si>
  <si>
    <t>Accommodation - CityLife Auckland</t>
  </si>
  <si>
    <t>Auckland Stakeholder Meetings</t>
  </si>
  <si>
    <t>Nahm - Dinner Auckland Stakeholder Meetings</t>
  </si>
  <si>
    <t>Project Coffee - Breakfast Attend Beca Presentation</t>
  </si>
  <si>
    <t>Attend Beca Presentation</t>
  </si>
  <si>
    <t>Light Rail Board Meeting</t>
  </si>
  <si>
    <t>Mali Thai - Dinner Light Rail Board Meeting</t>
  </si>
  <si>
    <t>Countdown Auckland - Breakfast Light Rail Board Meeting</t>
  </si>
  <si>
    <t>Speaking at Future of Infrastructure function</t>
  </si>
  <si>
    <t>Project Coffee - Breakfast Speaking at Future of Infrastructure function</t>
  </si>
  <si>
    <t>Sod turning North-western Busway</t>
  </si>
  <si>
    <t>Nahm - Dinner Sod turning North-western Busway</t>
  </si>
  <si>
    <t>Koiya - Dinner Auckland Transport Board Meeting</t>
  </si>
  <si>
    <t>New World Metro Queen - Breakfast Higgins Driver Safety Awards</t>
  </si>
  <si>
    <t>Mojo Viaduct Harbour - Breakfast Auckland Transport Board Meeting</t>
  </si>
  <si>
    <t>Auckland Transport Board Meeting</t>
  </si>
  <si>
    <t>Christchurch visit and Mayoral Forum</t>
  </si>
  <si>
    <t>Mavis &amp; Co - Lunch for CE and General Manager, Engagement &amp; Partnerships</t>
  </si>
  <si>
    <t>Tauranga</t>
  </si>
  <si>
    <t>Heritage Auckland</t>
  </si>
  <si>
    <t>Accommodation - Heritage Auckland</t>
  </si>
  <si>
    <t>Accommodation - Citylife Auckland</t>
  </si>
  <si>
    <t>Tokomaru Bay</t>
  </si>
  <si>
    <t>Conference Innovators - LGNZ Conference</t>
  </si>
  <si>
    <t>Project meeting &amp; office visit</t>
  </si>
  <si>
    <t>Light Rail Launch</t>
  </si>
  <si>
    <t>Tauranga visit</t>
  </si>
  <si>
    <t>ATAP &amp; ELT Away Days</t>
  </si>
  <si>
    <t>ALR Board Meeting &amp; ELT Face to Face meeting</t>
  </si>
  <si>
    <t>Waka Kotahi Board Meetings - Auckland</t>
  </si>
  <si>
    <t>ALR Board meeting</t>
  </si>
  <si>
    <t>Auckland trip cancelled - COVID</t>
  </si>
  <si>
    <t>Gisbourne site visit</t>
  </si>
  <si>
    <t>Auckland - SafeGuard Awards Dinner and ELT Meeting</t>
  </si>
  <si>
    <t>Infrastructure Sustainability Council (ISC) ReConnect Conference</t>
  </si>
  <si>
    <t>Attend Dinner as a guest for NZ Rail Conference</t>
  </si>
  <si>
    <t>Downer NZ</t>
  </si>
  <si>
    <t>Cricket Set</t>
  </si>
  <si>
    <t>Fulton Hogan</t>
  </si>
  <si>
    <t>SafeGuard Awards Dinner</t>
  </si>
  <si>
    <t>SafeGuard Awards</t>
  </si>
  <si>
    <t>Tauranga visit - postoned due to weather events</t>
  </si>
  <si>
    <t>Flight to Hamilton cancelled due to COVID</t>
  </si>
  <si>
    <t>Hamilton office visit, and meeting with Police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</si>
</sst>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0"/>
      <color theme="1"/>
      <name val="Lucida Sans"/>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165" fontId="19" fillId="0" borderId="0" applyFont="0" applyFill="0" applyBorder="0" applyAlignment="0" applyProtection="0"/>
    <xf numFmtId="0" fontId="28" fillId="0" borderId="0"/>
  </cellStyleXfs>
  <cellXfs count="15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3">
    <cellStyle name="Currency" xfId="1" builtinId="4"/>
    <cellStyle name="Normal" xfId="0" builtinId="0"/>
    <cellStyle name="Normal 2" xfId="2" xr:uid="{34F1F2D7-BE56-432E-BDE9-E31F286DCCF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0"/>
  <sheetViews>
    <sheetView topLeftCell="A7" zoomScaleNormal="100" workbookViewId="0">
      <selection activeCell="A9" sqref="A9:F9"/>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36" t="s">
        <v>64</v>
      </c>
      <c r="B1" s="136"/>
      <c r="C1" s="136"/>
      <c r="D1" s="136"/>
      <c r="E1" s="136"/>
      <c r="F1" s="136"/>
      <c r="G1" s="48"/>
      <c r="H1" s="48"/>
      <c r="I1" s="48"/>
      <c r="J1" s="48"/>
      <c r="K1" s="48"/>
    </row>
    <row r="2" spans="1:11" ht="21" customHeight="1" x14ac:dyDescent="0.25">
      <c r="A2" s="4" t="s">
        <v>2</v>
      </c>
      <c r="B2" s="137" t="s">
        <v>135</v>
      </c>
      <c r="C2" s="137"/>
      <c r="D2" s="137"/>
      <c r="E2" s="137"/>
      <c r="F2" s="137"/>
      <c r="G2" s="48"/>
      <c r="H2" s="48"/>
      <c r="I2" s="48"/>
      <c r="J2" s="48"/>
      <c r="K2" s="48"/>
    </row>
    <row r="3" spans="1:11" ht="21" customHeight="1" x14ac:dyDescent="0.25">
      <c r="A3" s="4" t="s">
        <v>65</v>
      </c>
      <c r="B3" s="137" t="s">
        <v>119</v>
      </c>
      <c r="C3" s="137"/>
      <c r="D3" s="137"/>
      <c r="E3" s="137"/>
      <c r="F3" s="137"/>
      <c r="G3" s="48"/>
      <c r="H3" s="48"/>
      <c r="I3" s="48"/>
      <c r="J3" s="48"/>
      <c r="K3" s="48"/>
    </row>
    <row r="4" spans="1:11" ht="21" customHeight="1" x14ac:dyDescent="0.25">
      <c r="A4" s="4" t="s">
        <v>48</v>
      </c>
      <c r="B4" s="138">
        <v>44378</v>
      </c>
      <c r="C4" s="138"/>
      <c r="D4" s="138"/>
      <c r="E4" s="138"/>
      <c r="F4" s="138"/>
      <c r="G4" s="48"/>
      <c r="H4" s="48"/>
      <c r="I4" s="48"/>
      <c r="J4" s="48"/>
      <c r="K4" s="48"/>
    </row>
    <row r="5" spans="1:11" ht="21" customHeight="1" x14ac:dyDescent="0.25">
      <c r="A5" s="4" t="s">
        <v>49</v>
      </c>
      <c r="B5" s="138">
        <v>44742</v>
      </c>
      <c r="C5" s="138"/>
      <c r="D5" s="138"/>
      <c r="E5" s="138"/>
      <c r="F5" s="138"/>
      <c r="G5" s="48"/>
      <c r="H5" s="48"/>
      <c r="I5" s="48"/>
      <c r="J5" s="48"/>
      <c r="K5" s="48"/>
    </row>
    <row r="6" spans="1:11" ht="21" customHeight="1" x14ac:dyDescent="0.25">
      <c r="A6" s="4" t="s">
        <v>69</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36"/>
      <c r="H6" s="48"/>
      <c r="I6" s="48"/>
      <c r="J6" s="48"/>
      <c r="K6" s="48"/>
    </row>
    <row r="7" spans="1:11" ht="21" customHeight="1" x14ac:dyDescent="0.25">
      <c r="A7" s="4" t="s">
        <v>86</v>
      </c>
      <c r="B7" s="134" t="s">
        <v>38</v>
      </c>
      <c r="C7" s="134"/>
      <c r="D7" s="134"/>
      <c r="E7" s="134"/>
      <c r="F7" s="134"/>
      <c r="G7" s="36"/>
      <c r="H7" s="48"/>
      <c r="I7" s="48"/>
      <c r="J7" s="48"/>
      <c r="K7" s="48"/>
    </row>
    <row r="8" spans="1:11" ht="21" customHeight="1" x14ac:dyDescent="0.25">
      <c r="A8" s="4" t="s">
        <v>66</v>
      </c>
      <c r="B8" s="134" t="s">
        <v>136</v>
      </c>
      <c r="C8" s="134"/>
      <c r="D8" s="134"/>
      <c r="E8" s="134"/>
      <c r="F8" s="134"/>
      <c r="G8" s="36"/>
      <c r="H8" s="48"/>
      <c r="I8" s="48"/>
      <c r="J8" s="48"/>
      <c r="K8" s="48"/>
    </row>
    <row r="9" spans="1:11" ht="66.75" customHeight="1" x14ac:dyDescent="0.25">
      <c r="A9" s="133" t="s">
        <v>82</v>
      </c>
      <c r="B9" s="133"/>
      <c r="C9" s="133"/>
      <c r="D9" s="133"/>
      <c r="E9" s="133"/>
      <c r="F9" s="133"/>
      <c r="G9" s="36"/>
      <c r="H9" s="48"/>
      <c r="I9" s="48"/>
      <c r="J9" s="48"/>
      <c r="K9" s="48"/>
    </row>
    <row r="10" spans="1:11" s="132" customFormat="1" ht="36" customHeight="1" x14ac:dyDescent="0.3">
      <c r="A10" s="126" t="s">
        <v>32</v>
      </c>
      <c r="B10" s="127" t="s">
        <v>15</v>
      </c>
      <c r="C10" s="127" t="s">
        <v>40</v>
      </c>
      <c r="D10" s="128"/>
      <c r="E10" s="129" t="s">
        <v>31</v>
      </c>
      <c r="F10" s="130" t="s">
        <v>43</v>
      </c>
      <c r="G10" s="131"/>
      <c r="H10" s="131"/>
      <c r="I10" s="131"/>
      <c r="J10" s="131"/>
      <c r="K10" s="131"/>
    </row>
    <row r="11" spans="1:11" ht="27.75" customHeight="1" x14ac:dyDescent="0.35">
      <c r="A11" s="11" t="s">
        <v>53</v>
      </c>
      <c r="B11" s="80">
        <f>B15+B16+B17</f>
        <v>11605.130000000003</v>
      </c>
      <c r="C11" s="87" t="str">
        <f>IF(Travel!B6="",A34,Travel!B6)</f>
        <v>Figures exclude GST</v>
      </c>
      <c r="D11" s="8"/>
      <c r="E11" s="11" t="s">
        <v>61</v>
      </c>
      <c r="F11" s="58">
        <f>'Gifts and benefits'!C16</f>
        <v>3</v>
      </c>
      <c r="G11" s="49"/>
      <c r="H11" s="49"/>
      <c r="I11" s="49"/>
      <c r="J11" s="49"/>
      <c r="K11" s="49"/>
    </row>
    <row r="12" spans="1:11" ht="27.75" customHeight="1" x14ac:dyDescent="0.35">
      <c r="A12" s="11" t="s">
        <v>9</v>
      </c>
      <c r="B12" s="80">
        <f>Hospitality!B15</f>
        <v>0</v>
      </c>
      <c r="C12" s="87" t="str">
        <f>IF(Hospitality!B6="",A34,Hospitality!B6)</f>
        <v>Figures exclude GST</v>
      </c>
      <c r="D12" s="8"/>
      <c r="E12" s="11" t="s">
        <v>62</v>
      </c>
      <c r="F12" s="58">
        <f>'Gifts and benefits'!C17</f>
        <v>3</v>
      </c>
      <c r="G12" s="49"/>
      <c r="H12" s="49"/>
      <c r="I12" s="49"/>
      <c r="J12" s="49"/>
      <c r="K12" s="49"/>
    </row>
    <row r="13" spans="1:11" ht="27.75" customHeight="1" x14ac:dyDescent="0.25">
      <c r="A13" s="11" t="s">
        <v>14</v>
      </c>
      <c r="B13" s="80">
        <f>'All other expenses'!B31</f>
        <v>4720.7699999999995</v>
      </c>
      <c r="C13" s="87" t="str">
        <f>IF('All other expenses'!B6="",A34,'All other expenses'!B6)</f>
        <v>Figures exclude GST</v>
      </c>
      <c r="D13" s="8"/>
      <c r="E13" s="11" t="s">
        <v>63</v>
      </c>
      <c r="F13" s="58">
        <f>'Gifts and benefits'!C18</f>
        <v>0</v>
      </c>
      <c r="G13" s="48"/>
      <c r="H13" s="48"/>
      <c r="I13" s="48"/>
      <c r="J13" s="48"/>
      <c r="K13" s="48"/>
    </row>
    <row r="14" spans="1:11" ht="12.75" customHeight="1" x14ac:dyDescent="0.25">
      <c r="A14" s="10"/>
      <c r="B14" s="81"/>
      <c r="C14" s="88"/>
      <c r="D14" s="59"/>
      <c r="E14" s="8"/>
      <c r="F14" s="60"/>
      <c r="G14" s="28"/>
      <c r="H14" s="28"/>
      <c r="I14" s="28"/>
      <c r="J14" s="28"/>
      <c r="K14" s="28"/>
    </row>
    <row r="15" spans="1:11" ht="27.75" customHeight="1" x14ac:dyDescent="0.25">
      <c r="A15" s="12" t="s">
        <v>29</v>
      </c>
      <c r="B15" s="82">
        <f>Travel!B15</f>
        <v>0</v>
      </c>
      <c r="C15" s="89" t="str">
        <f>C11</f>
        <v>Figures exclude GST</v>
      </c>
      <c r="D15" s="8"/>
      <c r="E15" s="8"/>
      <c r="F15" s="60"/>
      <c r="G15" s="48"/>
      <c r="H15" s="48"/>
      <c r="I15" s="48"/>
      <c r="J15" s="48"/>
      <c r="K15" s="48"/>
    </row>
    <row r="16" spans="1:11" ht="27.75" customHeight="1" x14ac:dyDescent="0.25">
      <c r="A16" s="12" t="s">
        <v>57</v>
      </c>
      <c r="B16" s="82">
        <f>Travel!B120</f>
        <v>11585.950000000003</v>
      </c>
      <c r="C16" s="89" t="str">
        <f>C11</f>
        <v>Figures exclude GST</v>
      </c>
      <c r="D16" s="61"/>
      <c r="E16" s="8"/>
      <c r="F16" s="62"/>
      <c r="G16" s="48"/>
      <c r="H16" s="48"/>
      <c r="I16" s="48"/>
      <c r="J16" s="48"/>
      <c r="K16" s="48"/>
    </row>
    <row r="17" spans="1:11" ht="27.75" customHeight="1" x14ac:dyDescent="0.25">
      <c r="A17" s="12" t="s">
        <v>30</v>
      </c>
      <c r="B17" s="82">
        <f>Travel!B129</f>
        <v>19.18</v>
      </c>
      <c r="C17" s="89" t="str">
        <f>C11</f>
        <v>Figures exclude GST</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7</v>
      </c>
      <c r="B19" s="27"/>
      <c r="C19" s="28"/>
      <c r="D19" s="29"/>
      <c r="E19" s="29"/>
      <c r="F19" s="29"/>
      <c r="G19" s="29"/>
      <c r="H19" s="29"/>
      <c r="I19" s="29"/>
      <c r="J19" s="29"/>
      <c r="K19" s="29"/>
    </row>
    <row r="20" spans="1:11" x14ac:dyDescent="0.25">
      <c r="A20" s="25" t="s">
        <v>8</v>
      </c>
      <c r="B20" s="55"/>
      <c r="C20" s="55"/>
      <c r="D20" s="28"/>
      <c r="E20" s="28"/>
      <c r="F20" s="28"/>
      <c r="G20" s="29"/>
      <c r="H20" s="29"/>
      <c r="I20" s="29"/>
      <c r="J20" s="29"/>
      <c r="K20" s="29"/>
    </row>
    <row r="21" spans="1:11" ht="12.65" customHeight="1" x14ac:dyDescent="0.25">
      <c r="A21" s="25" t="s">
        <v>41</v>
      </c>
      <c r="B21" s="55"/>
      <c r="C21" s="55"/>
      <c r="D21" s="22"/>
      <c r="E21" s="29"/>
      <c r="F21" s="29"/>
      <c r="G21" s="29"/>
      <c r="H21" s="29"/>
      <c r="I21" s="29"/>
      <c r="J21" s="29"/>
      <c r="K21" s="29"/>
    </row>
    <row r="22" spans="1:11" ht="12.65" customHeight="1" x14ac:dyDescent="0.25">
      <c r="A22" s="25" t="s">
        <v>50</v>
      </c>
      <c r="B22" s="55"/>
      <c r="C22" s="55"/>
      <c r="D22" s="22"/>
      <c r="E22" s="29"/>
      <c r="F22" s="29"/>
      <c r="G22" s="29"/>
      <c r="H22" s="29"/>
      <c r="I22" s="29"/>
      <c r="J22" s="29"/>
      <c r="K22" s="29"/>
    </row>
    <row r="23" spans="1:11" ht="12.65" customHeight="1" x14ac:dyDescent="0.25">
      <c r="A23" s="25" t="s">
        <v>67</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94</v>
      </c>
      <c r="B25" s="16"/>
      <c r="C25" s="16"/>
      <c r="D25" s="16"/>
      <c r="E25" s="16"/>
      <c r="F25" s="16"/>
      <c r="G25" s="48"/>
      <c r="H25" s="48"/>
      <c r="I25" s="48"/>
      <c r="J25" s="48"/>
      <c r="K25" s="48"/>
    </row>
    <row r="26" spans="1:11" ht="12.75" hidden="1" customHeight="1" x14ac:dyDescent="0.25">
      <c r="A26" s="14" t="s">
        <v>108</v>
      </c>
      <c r="B26" s="6"/>
      <c r="C26" s="6"/>
      <c r="D26" s="14"/>
      <c r="E26" s="14"/>
      <c r="F26" s="14"/>
      <c r="G26" s="48"/>
      <c r="H26" s="48"/>
      <c r="I26" s="48"/>
      <c r="J26" s="48"/>
      <c r="K26" s="48"/>
    </row>
    <row r="27" spans="1:11" hidden="1" x14ac:dyDescent="0.25">
      <c r="A27" s="13" t="s">
        <v>39</v>
      </c>
      <c r="B27" s="13"/>
      <c r="C27" s="13"/>
      <c r="D27" s="13"/>
      <c r="E27" s="13"/>
      <c r="F27" s="13"/>
      <c r="G27" s="48"/>
      <c r="H27" s="48"/>
      <c r="I27" s="48"/>
      <c r="J27" s="48"/>
      <c r="K27" s="48"/>
    </row>
    <row r="28" spans="1:11" hidden="1" x14ac:dyDescent="0.25">
      <c r="A28" s="13" t="s">
        <v>12</v>
      </c>
      <c r="B28" s="13"/>
      <c r="C28" s="13"/>
      <c r="D28" s="13"/>
      <c r="E28" s="13"/>
      <c r="F28" s="13"/>
      <c r="G28" s="48"/>
      <c r="H28" s="48"/>
      <c r="I28" s="48"/>
      <c r="J28" s="48"/>
      <c r="K28" s="48"/>
    </row>
    <row r="29" spans="1:11" hidden="1" x14ac:dyDescent="0.25">
      <c r="A29" s="14" t="s">
        <v>79</v>
      </c>
      <c r="B29" s="14"/>
      <c r="C29" s="14"/>
      <c r="D29" s="14"/>
      <c r="E29" s="14"/>
      <c r="F29" s="14"/>
      <c r="G29" s="48"/>
      <c r="H29" s="48"/>
      <c r="I29" s="48"/>
      <c r="J29" s="48"/>
      <c r="K29" s="48"/>
    </row>
    <row r="30" spans="1:11" hidden="1" x14ac:dyDescent="0.25">
      <c r="A30" s="14" t="s">
        <v>80</v>
      </c>
      <c r="B30" s="14"/>
      <c r="C30" s="14"/>
      <c r="D30" s="14"/>
      <c r="E30" s="14"/>
      <c r="F30" s="14"/>
      <c r="G30" s="48"/>
      <c r="H30" s="48"/>
      <c r="I30" s="48"/>
      <c r="J30" s="48"/>
      <c r="K30" s="48"/>
    </row>
    <row r="31" spans="1:11" hidden="1" x14ac:dyDescent="0.25">
      <c r="A31" s="13" t="s">
        <v>71</v>
      </c>
      <c r="B31" s="13"/>
      <c r="C31" s="13"/>
      <c r="D31" s="13"/>
      <c r="E31" s="13"/>
      <c r="F31" s="13"/>
      <c r="G31" s="48"/>
      <c r="H31" s="48"/>
      <c r="I31" s="48"/>
      <c r="J31" s="48"/>
      <c r="K31" s="48"/>
    </row>
    <row r="32" spans="1:11" hidden="1" x14ac:dyDescent="0.25">
      <c r="A32" s="13" t="s">
        <v>72</v>
      </c>
      <c r="B32" s="13"/>
      <c r="C32" s="13"/>
      <c r="D32" s="13"/>
      <c r="E32" s="13"/>
      <c r="F32" s="13"/>
      <c r="G32" s="48"/>
      <c r="H32" s="48"/>
      <c r="I32" s="48"/>
      <c r="J32" s="48"/>
      <c r="K32" s="48"/>
    </row>
    <row r="33" spans="1:11" hidden="1" x14ac:dyDescent="0.25">
      <c r="A33" s="13" t="s">
        <v>70</v>
      </c>
      <c r="B33" s="13"/>
      <c r="C33" s="13"/>
      <c r="D33" s="13"/>
      <c r="E33" s="13"/>
      <c r="F33" s="13"/>
      <c r="G33" s="48"/>
      <c r="H33" s="48"/>
      <c r="I33" s="48"/>
      <c r="J33" s="48"/>
      <c r="K33" s="48"/>
    </row>
    <row r="34" spans="1:11" hidden="1" x14ac:dyDescent="0.25">
      <c r="A34" s="14" t="s">
        <v>42</v>
      </c>
      <c r="B34" s="14"/>
      <c r="C34" s="14"/>
      <c r="D34" s="14"/>
      <c r="E34" s="14"/>
      <c r="F34" s="14"/>
      <c r="G34" s="48"/>
      <c r="H34" s="48"/>
      <c r="I34" s="48"/>
      <c r="J34" s="48"/>
      <c r="K34" s="48"/>
    </row>
    <row r="35" spans="1:11" hidden="1" x14ac:dyDescent="0.25">
      <c r="A35" s="14" t="s">
        <v>44</v>
      </c>
      <c r="B35" s="14"/>
      <c r="C35" s="14"/>
      <c r="D35" s="14"/>
      <c r="E35" s="14"/>
      <c r="F35" s="14"/>
      <c r="G35" s="48"/>
      <c r="H35" s="48"/>
      <c r="I35" s="48"/>
      <c r="J35" s="48"/>
      <c r="K35" s="48"/>
    </row>
    <row r="36" spans="1:11" hidden="1" x14ac:dyDescent="0.25">
      <c r="A36" s="85" t="s">
        <v>60</v>
      </c>
      <c r="B36" s="84"/>
      <c r="C36" s="84"/>
      <c r="D36" s="84"/>
      <c r="E36" s="84"/>
      <c r="F36" s="84"/>
      <c r="G36" s="48"/>
      <c r="H36" s="48"/>
      <c r="I36" s="48"/>
      <c r="J36" s="48"/>
      <c r="K36" s="48"/>
    </row>
    <row r="37" spans="1:11" hidden="1" x14ac:dyDescent="0.25">
      <c r="A37" s="85" t="s">
        <v>38</v>
      </c>
      <c r="B37" s="84"/>
      <c r="C37" s="84"/>
      <c r="D37" s="84"/>
      <c r="E37" s="84"/>
      <c r="F37" s="84"/>
      <c r="G37" s="48"/>
      <c r="H37" s="48"/>
      <c r="I37" s="48"/>
      <c r="J37" s="48"/>
      <c r="K37" s="48"/>
    </row>
    <row r="38" spans="1:11" hidden="1" x14ac:dyDescent="0.25">
      <c r="A38" s="65" t="s">
        <v>22</v>
      </c>
      <c r="B38" s="5"/>
      <c r="C38" s="5"/>
      <c r="D38" s="5"/>
      <c r="E38" s="5"/>
      <c r="F38" s="5"/>
      <c r="G38" s="48"/>
      <c r="H38" s="48"/>
      <c r="I38" s="48"/>
      <c r="J38" s="48"/>
      <c r="K38" s="48"/>
    </row>
    <row r="39" spans="1:11" hidden="1" x14ac:dyDescent="0.25">
      <c r="A39" s="66" t="s">
        <v>23</v>
      </c>
      <c r="B39" s="5"/>
      <c r="C39" s="5"/>
      <c r="D39" s="5"/>
      <c r="E39" s="5"/>
      <c r="F39" s="5"/>
      <c r="G39" s="48"/>
      <c r="H39" s="48"/>
      <c r="I39" s="48"/>
      <c r="J39" s="48"/>
      <c r="K39" s="48"/>
    </row>
    <row r="40" spans="1:11" hidden="1" x14ac:dyDescent="0.25">
      <c r="A40" s="66" t="s">
        <v>25</v>
      </c>
      <c r="B40" s="5"/>
      <c r="C40" s="5"/>
      <c r="D40" s="5"/>
      <c r="E40" s="5"/>
      <c r="F40" s="5"/>
      <c r="G40" s="48"/>
      <c r="H40" s="48"/>
      <c r="I40" s="48"/>
      <c r="J40" s="48"/>
      <c r="K40" s="48"/>
    </row>
    <row r="41" spans="1:11" hidden="1" x14ac:dyDescent="0.25">
      <c r="A41" s="66" t="s">
        <v>24</v>
      </c>
      <c r="B41" s="5"/>
      <c r="C41" s="5"/>
      <c r="D41" s="5"/>
      <c r="E41" s="5"/>
      <c r="F41" s="5"/>
      <c r="G41" s="48"/>
      <c r="H41" s="48"/>
      <c r="I41" s="48"/>
      <c r="J41" s="48"/>
      <c r="K41" s="48"/>
    </row>
    <row r="42" spans="1:11" hidden="1" x14ac:dyDescent="0.25">
      <c r="A42" s="66" t="s">
        <v>26</v>
      </c>
      <c r="B42" s="5"/>
      <c r="C42" s="5"/>
      <c r="D42" s="5"/>
      <c r="E42" s="5"/>
      <c r="F42" s="5"/>
      <c r="G42" s="48"/>
      <c r="H42" s="48"/>
      <c r="I42" s="48"/>
      <c r="J42" s="48"/>
      <c r="K42" s="48"/>
    </row>
    <row r="43" spans="1:11" hidden="1" x14ac:dyDescent="0.25">
      <c r="A43" s="66" t="s">
        <v>27</v>
      </c>
      <c r="B43" s="5"/>
      <c r="C43" s="5"/>
      <c r="D43" s="5"/>
      <c r="E43" s="5"/>
      <c r="F43" s="5"/>
      <c r="G43" s="48"/>
      <c r="H43" s="48"/>
      <c r="I43" s="48"/>
      <c r="J43" s="48"/>
      <c r="K43" s="48"/>
    </row>
    <row r="44" spans="1:11" hidden="1" x14ac:dyDescent="0.25">
      <c r="A44" s="86" t="s">
        <v>20</v>
      </c>
      <c r="B44" s="84"/>
      <c r="C44" s="84"/>
      <c r="D44" s="84"/>
      <c r="E44" s="84"/>
      <c r="F44" s="84"/>
      <c r="G44" s="48"/>
      <c r="H44" s="48"/>
      <c r="I44" s="48"/>
      <c r="J44" s="48"/>
      <c r="K44" s="48"/>
    </row>
    <row r="45" spans="1:11" hidden="1" x14ac:dyDescent="0.25">
      <c r="A45" s="84" t="s">
        <v>18</v>
      </c>
      <c r="B45" s="84"/>
      <c r="C45" s="84"/>
      <c r="D45" s="84"/>
      <c r="E45" s="84"/>
      <c r="F45" s="84"/>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20" t="s">
        <v>91</v>
      </c>
      <c r="B47" s="84"/>
      <c r="C47" s="84"/>
      <c r="D47" s="84"/>
      <c r="E47" s="84"/>
      <c r="F47" s="84"/>
      <c r="G47" s="48"/>
      <c r="H47" s="48"/>
      <c r="I47" s="48"/>
      <c r="J47" s="48"/>
      <c r="K47" s="48"/>
    </row>
    <row r="48" spans="1:11" ht="25" hidden="1" x14ac:dyDescent="0.25">
      <c r="A48" s="120" t="s">
        <v>90</v>
      </c>
      <c r="B48" s="84"/>
      <c r="C48" s="84"/>
      <c r="D48" s="84"/>
      <c r="E48" s="84"/>
      <c r="F48" s="84"/>
      <c r="G48" s="48"/>
      <c r="H48" s="48"/>
      <c r="I48" s="48"/>
      <c r="J48" s="48"/>
      <c r="K48" s="48"/>
    </row>
    <row r="49" spans="1:11" ht="25" hidden="1" x14ac:dyDescent="0.25">
      <c r="A49" s="121" t="s">
        <v>92</v>
      </c>
      <c r="B49" s="5"/>
      <c r="C49" s="5"/>
      <c r="D49" s="5"/>
      <c r="E49" s="5"/>
      <c r="F49" s="5"/>
      <c r="G49" s="48"/>
      <c r="H49" s="48"/>
      <c r="I49" s="48"/>
      <c r="J49" s="48"/>
      <c r="K49" s="48"/>
    </row>
    <row r="50" spans="1:11" ht="25" hidden="1" x14ac:dyDescent="0.25">
      <c r="A50" s="121" t="s">
        <v>77</v>
      </c>
      <c r="B50" s="5"/>
      <c r="C50" s="5"/>
      <c r="D50" s="5"/>
      <c r="E50" s="5"/>
      <c r="F50" s="5"/>
      <c r="G50" s="48"/>
      <c r="H50" s="48"/>
      <c r="I50" s="48"/>
      <c r="J50" s="48"/>
      <c r="K50" s="48"/>
    </row>
    <row r="51" spans="1:11" ht="37.5" hidden="1" x14ac:dyDescent="0.3">
      <c r="A51" s="121" t="s">
        <v>78</v>
      </c>
      <c r="B51" s="111"/>
      <c r="C51" s="111"/>
      <c r="D51" s="119"/>
      <c r="E51" s="68"/>
      <c r="F51" s="68"/>
      <c r="G51" s="48"/>
      <c r="H51" s="48"/>
      <c r="I51" s="48"/>
      <c r="J51" s="48"/>
      <c r="K51" s="48"/>
    </row>
    <row r="52" spans="1:11" ht="13" hidden="1" x14ac:dyDescent="0.3">
      <c r="A52" s="116" t="s">
        <v>81</v>
      </c>
      <c r="B52" s="117"/>
      <c r="C52" s="117"/>
      <c r="D52" s="110"/>
      <c r="E52" s="69"/>
      <c r="F52" s="69" t="b">
        <v>1</v>
      </c>
      <c r="G52" s="48"/>
      <c r="H52" s="48"/>
      <c r="I52" s="48"/>
      <c r="J52" s="48"/>
      <c r="K52" s="48"/>
    </row>
    <row r="53" spans="1:11" ht="13" hidden="1" x14ac:dyDescent="0.3">
      <c r="A53" s="118" t="s">
        <v>93</v>
      </c>
      <c r="B53" s="116"/>
      <c r="C53" s="116"/>
      <c r="D53" s="116"/>
      <c r="E53" s="69"/>
      <c r="F53" s="69" t="b">
        <v>0</v>
      </c>
      <c r="G53" s="48"/>
      <c r="H53" s="48"/>
      <c r="I53" s="48"/>
      <c r="J53" s="48"/>
      <c r="K53" s="48"/>
    </row>
    <row r="54" spans="1:11" ht="13" hidden="1" x14ac:dyDescent="0.25">
      <c r="A54" s="122"/>
      <c r="B54" s="112">
        <f>COUNT(Travel!B12:B14)</f>
        <v>0</v>
      </c>
      <c r="C54" s="112"/>
      <c r="D54" s="112">
        <f>COUNTIF(Travel!D12:D14,"*")</f>
        <v>0</v>
      </c>
      <c r="E54" s="113"/>
      <c r="F54" s="113" t="b">
        <f>MIN(B54,D54)=MAX(B54,D54)</f>
        <v>1</v>
      </c>
      <c r="G54" s="48"/>
      <c r="H54" s="48"/>
      <c r="I54" s="48"/>
      <c r="J54" s="48"/>
      <c r="K54" s="48"/>
    </row>
    <row r="55" spans="1:11" ht="13" hidden="1" x14ac:dyDescent="0.25">
      <c r="A55" s="122" t="s">
        <v>76</v>
      </c>
      <c r="B55" s="112">
        <f>COUNT(Travel!B19:B119)</f>
        <v>100</v>
      </c>
      <c r="C55" s="112"/>
      <c r="D55" s="112">
        <f>COUNTIF(Travel!D19:D119,"*")</f>
        <v>100</v>
      </c>
      <c r="E55" s="113"/>
      <c r="F55" s="113" t="b">
        <f>MIN(B55,D55)=MAX(B55,D55)</f>
        <v>1</v>
      </c>
    </row>
    <row r="56" spans="1:11" ht="13" hidden="1" x14ac:dyDescent="0.3">
      <c r="A56" s="123"/>
      <c r="B56" s="112">
        <f>COUNT(Travel!B124:B128)</f>
        <v>3</v>
      </c>
      <c r="C56" s="112"/>
      <c r="D56" s="112">
        <f>COUNTIF(Travel!D124:D128,"*")</f>
        <v>3</v>
      </c>
      <c r="E56" s="113"/>
      <c r="F56" s="113" t="b">
        <f>MIN(B56,D56)=MAX(B56,D56)</f>
        <v>1</v>
      </c>
    </row>
    <row r="57" spans="1:11" ht="13" hidden="1" x14ac:dyDescent="0.3">
      <c r="A57" s="124" t="s">
        <v>74</v>
      </c>
      <c r="B57" s="114">
        <f>COUNT(Hospitality!B11:B14)</f>
        <v>0</v>
      </c>
      <c r="C57" s="114"/>
      <c r="D57" s="114">
        <f>COUNTIF(Hospitality!D11:D14,"*")</f>
        <v>0</v>
      </c>
      <c r="E57" s="115"/>
      <c r="F57" s="115" t="b">
        <f>MIN(B57,D57)=MAX(B57,D57)</f>
        <v>1</v>
      </c>
    </row>
    <row r="58" spans="1:11" ht="13" hidden="1" x14ac:dyDescent="0.3">
      <c r="A58" s="125" t="s">
        <v>75</v>
      </c>
      <c r="B58" s="113">
        <f>COUNT('All other expenses'!B11:B30)</f>
        <v>18</v>
      </c>
      <c r="C58" s="113"/>
      <c r="D58" s="113">
        <f>COUNTIF('All other expenses'!D11:D30,"*")</f>
        <v>18</v>
      </c>
      <c r="E58" s="113"/>
      <c r="F58" s="113" t="b">
        <f>MIN(B58,D58)=MAX(B58,D58)</f>
        <v>1</v>
      </c>
    </row>
    <row r="59" spans="1:11" ht="13" hidden="1" x14ac:dyDescent="0.3">
      <c r="A59" s="124" t="s">
        <v>73</v>
      </c>
      <c r="B59" s="114">
        <f>COUNTIF('Gifts and benefits'!B11:B15,"*")</f>
        <v>3</v>
      </c>
      <c r="C59" s="114">
        <f>COUNTIF('Gifts and benefits'!C11:C15,"*")</f>
        <v>3</v>
      </c>
      <c r="D59" s="114"/>
      <c r="E59" s="114">
        <f>COUNTA('Gifts and benefits'!E11:E15)</f>
        <v>3</v>
      </c>
      <c r="F59" s="115" t="b">
        <f>MIN(B59,C59,E59)=MAX(B59,C59,E59)</f>
        <v>1</v>
      </c>
    </row>
    <row r="60"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456"/>
  <sheetViews>
    <sheetView tabSelected="1" topLeftCell="A34" zoomScaleNormal="100" workbookViewId="0">
      <selection activeCell="C57" sqref="C5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36" t="s">
        <v>5</v>
      </c>
      <c r="B1" s="136"/>
      <c r="C1" s="136"/>
      <c r="D1" s="136"/>
      <c r="E1" s="136"/>
      <c r="F1" s="48"/>
    </row>
    <row r="2" spans="1:6" ht="21" customHeight="1" x14ac:dyDescent="0.25">
      <c r="A2" s="4" t="s">
        <v>2</v>
      </c>
      <c r="B2" s="139" t="str">
        <f>'Summary and sign-off'!B2:F2</f>
        <v>Waka Kotahi NZ Transport Agency</v>
      </c>
      <c r="C2" s="139"/>
      <c r="D2" s="139"/>
      <c r="E2" s="139"/>
      <c r="F2" s="48"/>
    </row>
    <row r="3" spans="1:6" ht="21" customHeight="1" x14ac:dyDescent="0.25">
      <c r="A3" s="4" t="s">
        <v>3</v>
      </c>
      <c r="B3" s="139" t="str">
        <f>'Summary and sign-off'!B3:F3</f>
        <v>Nicole Rosie</v>
      </c>
      <c r="C3" s="139"/>
      <c r="D3" s="139"/>
      <c r="E3" s="139"/>
      <c r="F3" s="48"/>
    </row>
    <row r="4" spans="1:6" ht="21" customHeight="1" x14ac:dyDescent="0.25">
      <c r="A4" s="4" t="s">
        <v>46</v>
      </c>
      <c r="B4" s="139">
        <f>'Summary and sign-off'!B4:F4</f>
        <v>44378</v>
      </c>
      <c r="C4" s="139"/>
      <c r="D4" s="139"/>
      <c r="E4" s="139"/>
      <c r="F4" s="48"/>
    </row>
    <row r="5" spans="1:6" ht="21" customHeight="1" x14ac:dyDescent="0.25">
      <c r="A5" s="4" t="s">
        <v>47</v>
      </c>
      <c r="B5" s="139">
        <f>'Summary and sign-off'!B5:F5</f>
        <v>44742</v>
      </c>
      <c r="C5" s="139"/>
      <c r="D5" s="139"/>
      <c r="E5" s="139"/>
      <c r="F5" s="48"/>
    </row>
    <row r="6" spans="1:6" ht="21" customHeight="1" x14ac:dyDescent="0.25">
      <c r="A6" s="4" t="s">
        <v>13</v>
      </c>
      <c r="B6" s="134" t="s">
        <v>12</v>
      </c>
      <c r="C6" s="134"/>
      <c r="D6" s="134"/>
      <c r="E6" s="134"/>
      <c r="F6" s="48"/>
    </row>
    <row r="7" spans="1:6" ht="21" customHeight="1" x14ac:dyDescent="0.25">
      <c r="A7" s="4" t="s">
        <v>69</v>
      </c>
      <c r="B7" s="134" t="s">
        <v>80</v>
      </c>
      <c r="C7" s="134"/>
      <c r="D7" s="134"/>
      <c r="E7" s="134"/>
      <c r="F7" s="48"/>
    </row>
    <row r="8" spans="1:6" ht="36" customHeight="1" x14ac:dyDescent="0.3">
      <c r="A8" s="142" t="s">
        <v>4</v>
      </c>
      <c r="B8" s="143"/>
      <c r="C8" s="143"/>
      <c r="D8" s="143"/>
      <c r="E8" s="143"/>
      <c r="F8" s="24"/>
    </row>
    <row r="9" spans="1:6" ht="36" customHeight="1" x14ac:dyDescent="0.3">
      <c r="A9" s="144" t="s">
        <v>95</v>
      </c>
      <c r="B9" s="145"/>
      <c r="C9" s="145"/>
      <c r="D9" s="145"/>
      <c r="E9" s="145"/>
      <c r="F9" s="24"/>
    </row>
    <row r="10" spans="1:6" ht="24.75" customHeight="1" x14ac:dyDescent="0.35">
      <c r="A10" s="141" t="s">
        <v>96</v>
      </c>
      <c r="B10" s="146"/>
      <c r="C10" s="141"/>
      <c r="D10" s="141"/>
      <c r="E10" s="141"/>
      <c r="F10" s="49"/>
    </row>
    <row r="11" spans="1:6" ht="27" customHeight="1" x14ac:dyDescent="0.25">
      <c r="A11" s="37" t="s">
        <v>33</v>
      </c>
      <c r="B11" s="37" t="s">
        <v>97</v>
      </c>
      <c r="C11" s="37" t="s">
        <v>98</v>
      </c>
      <c r="D11" s="37" t="s">
        <v>68</v>
      </c>
      <c r="E11" s="37" t="s">
        <v>45</v>
      </c>
      <c r="F11" s="50"/>
    </row>
    <row r="12" spans="1:6" s="70" customFormat="1" hidden="1" x14ac:dyDescent="0.25">
      <c r="A12" s="94"/>
      <c r="B12" s="91"/>
      <c r="C12" s="92"/>
      <c r="D12" s="92"/>
      <c r="E12" s="93"/>
      <c r="F12" s="1"/>
    </row>
    <row r="13" spans="1:6" s="70" customFormat="1" x14ac:dyDescent="0.25">
      <c r="A13" s="94"/>
      <c r="B13" s="91"/>
      <c r="C13" s="92"/>
      <c r="D13" s="92"/>
      <c r="E13" s="93"/>
      <c r="F13" s="1"/>
    </row>
    <row r="14" spans="1:6" s="70" customFormat="1" hidden="1" x14ac:dyDescent="0.25">
      <c r="A14" s="102"/>
      <c r="B14" s="103"/>
      <c r="C14" s="104"/>
      <c r="D14" s="104"/>
      <c r="E14" s="105"/>
      <c r="F14" s="1"/>
    </row>
    <row r="15" spans="1:6" ht="19.5" customHeight="1" x14ac:dyDescent="0.25">
      <c r="A15" s="106" t="s">
        <v>105</v>
      </c>
      <c r="B15" s="107">
        <f>SUM(B12:B14)</f>
        <v>0</v>
      </c>
      <c r="C15" s="108" t="str">
        <f>IF(SUBTOTAL(3,B12:B14)=SUBTOTAL(103,B12:B14),'Summary and sign-off'!$A$47,'Summary and sign-off'!$A$48)</f>
        <v>Check - there are no hidden rows with data</v>
      </c>
      <c r="D15" s="140" t="str">
        <f>IF('Summary and sign-off'!F54='Summary and sign-off'!F53,'Summary and sign-off'!A50,'Summary and sign-off'!A49)</f>
        <v>Check - each entry provides sufficient information</v>
      </c>
      <c r="E15" s="140"/>
      <c r="F15" s="48"/>
    </row>
    <row r="16" spans="1:6" ht="10.5" customHeight="1" x14ac:dyDescent="0.3">
      <c r="A16" s="29"/>
      <c r="B16" s="24"/>
      <c r="C16" s="29"/>
      <c r="D16" s="29"/>
      <c r="E16" s="29"/>
      <c r="F16" s="29"/>
    </row>
    <row r="17" spans="1:6" ht="24.75" customHeight="1" x14ac:dyDescent="0.35">
      <c r="A17" s="141" t="s">
        <v>58</v>
      </c>
      <c r="B17" s="141"/>
      <c r="C17" s="141"/>
      <c r="D17" s="141"/>
      <c r="E17" s="141"/>
      <c r="F17" s="49"/>
    </row>
    <row r="18" spans="1:6" ht="27" customHeight="1" x14ac:dyDescent="0.25">
      <c r="A18" s="37" t="s">
        <v>33</v>
      </c>
      <c r="B18" s="37" t="s">
        <v>15</v>
      </c>
      <c r="C18" s="37" t="s">
        <v>99</v>
      </c>
      <c r="D18" s="37" t="s">
        <v>68</v>
      </c>
      <c r="E18" s="37" t="s">
        <v>45</v>
      </c>
      <c r="F18" s="50"/>
    </row>
    <row r="19" spans="1:6" s="70" customFormat="1" hidden="1" x14ac:dyDescent="0.25">
      <c r="A19" s="94"/>
      <c r="B19" s="91"/>
      <c r="C19" s="92"/>
      <c r="D19" s="92"/>
      <c r="E19" s="93"/>
      <c r="F19" s="1"/>
    </row>
    <row r="20" spans="1:6" s="70" customFormat="1" x14ac:dyDescent="0.25">
      <c r="A20" s="94">
        <v>44384</v>
      </c>
      <c r="B20" s="91">
        <v>54.48</v>
      </c>
      <c r="C20" s="92" t="s">
        <v>145</v>
      </c>
      <c r="D20" s="92" t="s">
        <v>120</v>
      </c>
      <c r="E20" s="93" t="s">
        <v>121</v>
      </c>
      <c r="F20" s="1"/>
    </row>
    <row r="21" spans="1:6" s="70" customFormat="1" x14ac:dyDescent="0.25">
      <c r="A21" s="94"/>
      <c r="B21" s="91">
        <v>165</v>
      </c>
      <c r="C21" s="92" t="s">
        <v>145</v>
      </c>
      <c r="D21" s="92" t="s">
        <v>144</v>
      </c>
      <c r="E21" s="93" t="s">
        <v>121</v>
      </c>
      <c r="F21" s="1"/>
    </row>
    <row r="22" spans="1:6" s="70" customFormat="1" x14ac:dyDescent="0.25">
      <c r="A22" s="94"/>
      <c r="B22" s="91">
        <v>16</v>
      </c>
      <c r="C22" s="92" t="s">
        <v>146</v>
      </c>
      <c r="D22" s="92" t="s">
        <v>131</v>
      </c>
      <c r="E22" s="93" t="s">
        <v>121</v>
      </c>
      <c r="F22" s="1"/>
    </row>
    <row r="23" spans="1:6" s="70" customFormat="1" x14ac:dyDescent="0.25">
      <c r="A23" s="94"/>
      <c r="B23" s="91">
        <v>64.92</v>
      </c>
      <c r="C23" s="92" t="s">
        <v>145</v>
      </c>
      <c r="D23" s="92" t="s">
        <v>127</v>
      </c>
      <c r="E23" s="93" t="s">
        <v>121</v>
      </c>
      <c r="F23" s="1"/>
    </row>
    <row r="24" spans="1:6" s="70" customFormat="1" x14ac:dyDescent="0.25">
      <c r="A24" s="94">
        <v>44385</v>
      </c>
      <c r="B24" s="91">
        <f>15.22*2</f>
        <v>30.44</v>
      </c>
      <c r="C24" s="92" t="s">
        <v>147</v>
      </c>
      <c r="D24" s="92" t="s">
        <v>131</v>
      </c>
      <c r="E24" s="93" t="s">
        <v>121</v>
      </c>
      <c r="F24" s="1"/>
    </row>
    <row r="25" spans="1:6" s="70" customFormat="1" x14ac:dyDescent="0.25">
      <c r="A25" s="94"/>
      <c r="B25" s="91">
        <v>59.91</v>
      </c>
      <c r="C25" s="92" t="s">
        <v>148</v>
      </c>
      <c r="D25" s="92" t="s">
        <v>127</v>
      </c>
      <c r="E25" s="93" t="s">
        <v>121</v>
      </c>
      <c r="F25" s="1"/>
    </row>
    <row r="26" spans="1:6" s="70" customFormat="1" x14ac:dyDescent="0.25">
      <c r="A26" s="94"/>
      <c r="B26" s="91">
        <v>55.22</v>
      </c>
      <c r="C26" s="92" t="s">
        <v>148</v>
      </c>
      <c r="D26" s="92" t="s">
        <v>128</v>
      </c>
      <c r="E26" s="93" t="s">
        <v>122</v>
      </c>
      <c r="F26" s="1"/>
    </row>
    <row r="27" spans="1:6" s="70" customFormat="1" x14ac:dyDescent="0.25">
      <c r="A27" s="94">
        <v>44389</v>
      </c>
      <c r="B27" s="91">
        <v>160.65</v>
      </c>
      <c r="C27" s="92" t="s">
        <v>149</v>
      </c>
      <c r="D27" s="92" t="s">
        <v>144</v>
      </c>
      <c r="E27" s="93" t="s">
        <v>121</v>
      </c>
      <c r="F27" s="1"/>
    </row>
    <row r="28" spans="1:6" s="70" customFormat="1" x14ac:dyDescent="0.25">
      <c r="A28" s="94"/>
      <c r="B28" s="91">
        <v>11.300000000000004</v>
      </c>
      <c r="C28" s="92" t="s">
        <v>150</v>
      </c>
      <c r="D28" s="92" t="s">
        <v>131</v>
      </c>
      <c r="E28" s="93" t="s">
        <v>121</v>
      </c>
      <c r="F28" s="1"/>
    </row>
    <row r="29" spans="1:6" s="70" customFormat="1" x14ac:dyDescent="0.25">
      <c r="A29" s="94"/>
      <c r="B29" s="91">
        <v>64.760000000000005</v>
      </c>
      <c r="C29" s="92" t="s">
        <v>149</v>
      </c>
      <c r="D29" s="92" t="s">
        <v>127</v>
      </c>
      <c r="E29" s="93" t="s">
        <v>121</v>
      </c>
      <c r="F29" s="1"/>
    </row>
    <row r="30" spans="1:6" s="70" customFormat="1" x14ac:dyDescent="0.25">
      <c r="A30" s="94">
        <v>44390</v>
      </c>
      <c r="B30" s="91">
        <v>61.47</v>
      </c>
      <c r="C30" s="92" t="s">
        <v>149</v>
      </c>
      <c r="D30" s="92" t="s">
        <v>120</v>
      </c>
      <c r="E30" s="93" t="s">
        <v>122</v>
      </c>
      <c r="F30" s="1"/>
    </row>
    <row r="31" spans="1:6" s="70" customFormat="1" x14ac:dyDescent="0.25">
      <c r="A31" s="94"/>
      <c r="B31" s="91">
        <v>5.950000000000002</v>
      </c>
      <c r="C31" s="92" t="s">
        <v>151</v>
      </c>
      <c r="D31" s="92" t="s">
        <v>131</v>
      </c>
      <c r="E31" s="93" t="s">
        <v>121</v>
      </c>
      <c r="F31" s="1"/>
    </row>
    <row r="32" spans="1:6" s="70" customFormat="1" x14ac:dyDescent="0.25">
      <c r="A32" s="94"/>
      <c r="B32" s="91">
        <v>59.91</v>
      </c>
      <c r="C32" s="92" t="s">
        <v>149</v>
      </c>
      <c r="D32" s="92" t="s">
        <v>127</v>
      </c>
      <c r="E32" s="93" t="s">
        <v>121</v>
      </c>
      <c r="F32" s="1"/>
    </row>
    <row r="33" spans="1:6" s="70" customFormat="1" x14ac:dyDescent="0.25">
      <c r="A33" s="94"/>
      <c r="B33" s="91">
        <v>46.74</v>
      </c>
      <c r="C33" s="92" t="s">
        <v>149</v>
      </c>
      <c r="D33" s="92" t="s">
        <v>127</v>
      </c>
      <c r="E33" s="93" t="s">
        <v>122</v>
      </c>
      <c r="F33" s="1"/>
    </row>
    <row r="34" spans="1:6" s="70" customFormat="1" x14ac:dyDescent="0.25">
      <c r="A34" s="94">
        <v>44396</v>
      </c>
      <c r="B34" s="91">
        <v>70.430000000000007</v>
      </c>
      <c r="C34" s="92" t="s">
        <v>152</v>
      </c>
      <c r="D34" s="92" t="s">
        <v>120</v>
      </c>
      <c r="E34" s="93" t="s">
        <v>121</v>
      </c>
      <c r="F34" s="1"/>
    </row>
    <row r="35" spans="1:6" s="70" customFormat="1" x14ac:dyDescent="0.25">
      <c r="A35" s="94"/>
      <c r="B35" s="91">
        <v>325</v>
      </c>
      <c r="C35" s="92" t="s">
        <v>152</v>
      </c>
      <c r="D35" s="92" t="s">
        <v>144</v>
      </c>
      <c r="E35" s="93" t="s">
        <v>121</v>
      </c>
      <c r="F35" s="1"/>
    </row>
    <row r="36" spans="1:6" s="70" customFormat="1" x14ac:dyDescent="0.25">
      <c r="A36" s="94"/>
      <c r="B36" s="91">
        <v>64.760000000000005</v>
      </c>
      <c r="C36" s="92" t="s">
        <v>152</v>
      </c>
      <c r="D36" s="92" t="s">
        <v>127</v>
      </c>
      <c r="E36" s="93" t="s">
        <v>121</v>
      </c>
      <c r="F36" s="1"/>
    </row>
    <row r="37" spans="1:6" s="70" customFormat="1" x14ac:dyDescent="0.25">
      <c r="A37" s="94"/>
      <c r="B37" s="91">
        <v>23.04</v>
      </c>
      <c r="C37" s="92" t="s">
        <v>152</v>
      </c>
      <c r="D37" s="92" t="s">
        <v>127</v>
      </c>
      <c r="E37" s="93" t="s">
        <v>121</v>
      </c>
      <c r="F37" s="1"/>
    </row>
    <row r="38" spans="1:6" s="70" customFormat="1" x14ac:dyDescent="0.25">
      <c r="A38" s="94">
        <v>44397</v>
      </c>
      <c r="B38" s="91">
        <f>16.52*2</f>
        <v>33.04</v>
      </c>
      <c r="C38" s="92" t="s">
        <v>153</v>
      </c>
      <c r="D38" s="92" t="s">
        <v>131</v>
      </c>
      <c r="E38" s="93" t="s">
        <v>121</v>
      </c>
      <c r="F38" s="1"/>
    </row>
    <row r="39" spans="1:6" s="70" customFormat="1" x14ac:dyDescent="0.25">
      <c r="A39" s="94">
        <v>44398</v>
      </c>
      <c r="B39" s="91">
        <v>62.4</v>
      </c>
      <c r="C39" s="92" t="s">
        <v>152</v>
      </c>
      <c r="D39" s="92" t="s">
        <v>127</v>
      </c>
      <c r="E39" s="93" t="s">
        <v>121</v>
      </c>
      <c r="F39" s="1"/>
    </row>
    <row r="40" spans="1:6" s="70" customFormat="1" x14ac:dyDescent="0.25">
      <c r="A40" s="94"/>
      <c r="B40" s="91">
        <v>34.229999999999997</v>
      </c>
      <c r="C40" s="92" t="s">
        <v>152</v>
      </c>
      <c r="D40" s="92" t="s">
        <v>127</v>
      </c>
      <c r="E40" s="93" t="s">
        <v>122</v>
      </c>
      <c r="F40" s="1"/>
    </row>
    <row r="41" spans="1:6" s="70" customFormat="1" x14ac:dyDescent="0.25">
      <c r="A41" s="94">
        <v>44403</v>
      </c>
      <c r="B41" s="91">
        <v>29.23</v>
      </c>
      <c r="C41" s="92" t="s">
        <v>154</v>
      </c>
      <c r="D41" s="92" t="s">
        <v>127</v>
      </c>
      <c r="E41" s="93" t="s">
        <v>122</v>
      </c>
      <c r="F41" s="1"/>
    </row>
    <row r="42" spans="1:6" s="70" customFormat="1" x14ac:dyDescent="0.25">
      <c r="A42" s="94">
        <v>44404</v>
      </c>
      <c r="B42" s="91">
        <v>87.12</v>
      </c>
      <c r="C42" s="92" t="s">
        <v>154</v>
      </c>
      <c r="D42" s="92" t="s">
        <v>120</v>
      </c>
      <c r="E42" s="93" t="s">
        <v>121</v>
      </c>
      <c r="F42" s="1"/>
    </row>
    <row r="43" spans="1:6" s="70" customFormat="1" x14ac:dyDescent="0.25">
      <c r="A43" s="94"/>
      <c r="B43" s="91">
        <v>387.61</v>
      </c>
      <c r="C43" s="92" t="s">
        <v>154</v>
      </c>
      <c r="D43" s="92" t="s">
        <v>144</v>
      </c>
      <c r="E43" s="93" t="s">
        <v>121</v>
      </c>
      <c r="F43" s="1"/>
    </row>
    <row r="44" spans="1:6" s="70" customFormat="1" x14ac:dyDescent="0.25">
      <c r="A44" s="94"/>
      <c r="B44" s="91">
        <v>16</v>
      </c>
      <c r="C44" s="92" t="s">
        <v>155</v>
      </c>
      <c r="D44" s="92" t="s">
        <v>131</v>
      </c>
      <c r="E44" s="93" t="s">
        <v>121</v>
      </c>
      <c r="F44" s="1"/>
    </row>
    <row r="45" spans="1:6" s="70" customFormat="1" x14ac:dyDescent="0.25">
      <c r="A45" s="94"/>
      <c r="B45" s="91">
        <v>76.78</v>
      </c>
      <c r="C45" s="92" t="s">
        <v>154</v>
      </c>
      <c r="D45" s="92" t="s">
        <v>127</v>
      </c>
      <c r="E45" s="93" t="s">
        <v>121</v>
      </c>
      <c r="F45" s="1"/>
    </row>
    <row r="46" spans="1:6" s="70" customFormat="1" x14ac:dyDescent="0.25">
      <c r="A46" s="94">
        <v>44405</v>
      </c>
      <c r="B46" s="91">
        <v>18.260000000000002</v>
      </c>
      <c r="C46" s="92" t="s">
        <v>156</v>
      </c>
      <c r="D46" s="92" t="s">
        <v>131</v>
      </c>
      <c r="E46" s="93" t="s">
        <v>121</v>
      </c>
      <c r="F46" s="1"/>
    </row>
    <row r="47" spans="1:6" s="70" customFormat="1" x14ac:dyDescent="0.25">
      <c r="A47" s="94"/>
      <c r="B47" s="91">
        <v>2.84</v>
      </c>
      <c r="C47" s="92" t="s">
        <v>157</v>
      </c>
      <c r="D47" s="92" t="s">
        <v>131</v>
      </c>
      <c r="E47" s="93" t="s">
        <v>121</v>
      </c>
      <c r="F47" s="1"/>
    </row>
    <row r="48" spans="1:6" s="70" customFormat="1" x14ac:dyDescent="0.25">
      <c r="A48" s="94">
        <v>44406</v>
      </c>
      <c r="B48" s="91">
        <v>18.260000000000002</v>
      </c>
      <c r="C48" s="92" t="s">
        <v>158</v>
      </c>
      <c r="D48" s="92" t="s">
        <v>131</v>
      </c>
      <c r="E48" s="93" t="s">
        <v>121</v>
      </c>
      <c r="F48" s="1"/>
    </row>
    <row r="49" spans="1:6" s="70" customFormat="1" x14ac:dyDescent="0.25">
      <c r="A49" s="94"/>
      <c r="B49" s="91">
        <v>60.73</v>
      </c>
      <c r="C49" s="92" t="s">
        <v>159</v>
      </c>
      <c r="D49" s="92" t="s">
        <v>127</v>
      </c>
      <c r="E49" s="93" t="s">
        <v>121</v>
      </c>
      <c r="F49" s="1"/>
    </row>
    <row r="50" spans="1:6" s="70" customFormat="1" x14ac:dyDescent="0.25">
      <c r="A50" s="94"/>
      <c r="B50" s="91">
        <v>50.14</v>
      </c>
      <c r="C50" s="92" t="s">
        <v>159</v>
      </c>
      <c r="D50" s="92" t="s">
        <v>127</v>
      </c>
      <c r="E50" s="93" t="s">
        <v>122</v>
      </c>
      <c r="F50" s="1"/>
    </row>
    <row r="51" spans="1:6" s="70" customFormat="1" x14ac:dyDescent="0.25">
      <c r="A51" s="94">
        <v>44417</v>
      </c>
      <c r="B51" s="91">
        <v>238.33</v>
      </c>
      <c r="C51" s="92" t="s">
        <v>154</v>
      </c>
      <c r="D51" s="92" t="s">
        <v>120</v>
      </c>
      <c r="E51" s="93" t="s">
        <v>121</v>
      </c>
      <c r="F51" s="1"/>
    </row>
    <row r="52" spans="1:6" s="70" customFormat="1" x14ac:dyDescent="0.25">
      <c r="A52" s="94"/>
      <c r="B52" s="91">
        <v>177.28</v>
      </c>
      <c r="C52" s="92" t="s">
        <v>154</v>
      </c>
      <c r="D52" s="92" t="s">
        <v>144</v>
      </c>
      <c r="E52" s="93" t="s">
        <v>121</v>
      </c>
      <c r="F52" s="1"/>
    </row>
    <row r="53" spans="1:6" s="70" customFormat="1" x14ac:dyDescent="0.25">
      <c r="A53" s="94"/>
      <c r="B53" s="91">
        <v>16</v>
      </c>
      <c r="C53" s="92" t="s">
        <v>155</v>
      </c>
      <c r="D53" s="92" t="s">
        <v>131</v>
      </c>
      <c r="E53" s="93" t="s">
        <v>121</v>
      </c>
      <c r="F53" s="1"/>
    </row>
    <row r="54" spans="1:6" s="70" customFormat="1" x14ac:dyDescent="0.25">
      <c r="A54" s="94">
        <v>44418</v>
      </c>
      <c r="B54" s="91">
        <v>66.959999999999994</v>
      </c>
      <c r="C54" s="92" t="s">
        <v>149</v>
      </c>
      <c r="D54" s="92" t="s">
        <v>128</v>
      </c>
      <c r="E54" s="93" t="s">
        <v>122</v>
      </c>
      <c r="F54" s="1"/>
    </row>
    <row r="55" spans="1:6" s="70" customFormat="1" x14ac:dyDescent="0.25">
      <c r="A55" s="94"/>
      <c r="B55" s="91">
        <v>58.73</v>
      </c>
      <c r="C55" s="92" t="s">
        <v>149</v>
      </c>
      <c r="D55" s="92" t="s">
        <v>127</v>
      </c>
      <c r="E55" s="93" t="s">
        <v>121</v>
      </c>
      <c r="F55" s="1"/>
    </row>
    <row r="56" spans="1:6" s="70" customFormat="1" x14ac:dyDescent="0.25">
      <c r="A56" s="94">
        <v>44453</v>
      </c>
      <c r="B56" s="91">
        <v>317.12</v>
      </c>
      <c r="C56" s="92" t="s">
        <v>186</v>
      </c>
      <c r="D56" s="92" t="s">
        <v>120</v>
      </c>
      <c r="E56" s="93" t="s">
        <v>130</v>
      </c>
      <c r="F56" s="1"/>
    </row>
    <row r="57" spans="1:6" s="70" customFormat="1" x14ac:dyDescent="0.25">
      <c r="A57" s="94">
        <v>44482</v>
      </c>
      <c r="B57" s="91">
        <v>316.16000000000003</v>
      </c>
      <c r="C57" s="92" t="s">
        <v>187</v>
      </c>
      <c r="D57" s="92" t="s">
        <v>120</v>
      </c>
      <c r="E57" s="93" t="s">
        <v>130</v>
      </c>
      <c r="F57" s="1"/>
    </row>
    <row r="58" spans="1:6" s="70" customFormat="1" x14ac:dyDescent="0.25">
      <c r="A58" s="94">
        <v>44509</v>
      </c>
      <c r="B58" s="91">
        <v>29.3</v>
      </c>
      <c r="C58" s="92" t="s">
        <v>160</v>
      </c>
      <c r="D58" s="92" t="s">
        <v>127</v>
      </c>
      <c r="E58" s="93" t="s">
        <v>122</v>
      </c>
      <c r="F58" s="1"/>
    </row>
    <row r="59" spans="1:6" s="70" customFormat="1" x14ac:dyDescent="0.25">
      <c r="A59" s="94">
        <v>44510</v>
      </c>
      <c r="B59" s="91">
        <v>230.46</v>
      </c>
      <c r="C59" s="92" t="s">
        <v>160</v>
      </c>
      <c r="D59" s="92" t="s">
        <v>120</v>
      </c>
      <c r="E59" s="93" t="s">
        <v>129</v>
      </c>
      <c r="F59" s="1"/>
    </row>
    <row r="60" spans="1:6" s="70" customFormat="1" x14ac:dyDescent="0.25">
      <c r="A60" s="94">
        <v>44510</v>
      </c>
      <c r="B60" s="91">
        <v>41.03</v>
      </c>
      <c r="C60" s="92" t="s">
        <v>160</v>
      </c>
      <c r="D60" s="92" t="s">
        <v>127</v>
      </c>
      <c r="E60" s="93" t="s">
        <v>122</v>
      </c>
      <c r="F60" s="1"/>
    </row>
    <row r="61" spans="1:6" s="70" customFormat="1" x14ac:dyDescent="0.25">
      <c r="A61" s="94">
        <v>44524</v>
      </c>
      <c r="B61" s="91">
        <v>170.25</v>
      </c>
      <c r="C61" s="92" t="s">
        <v>168</v>
      </c>
      <c r="D61" s="92" t="s">
        <v>120</v>
      </c>
      <c r="E61" s="93" t="s">
        <v>130</v>
      </c>
      <c r="F61" s="1"/>
    </row>
    <row r="62" spans="1:6" s="70" customFormat="1" x14ac:dyDescent="0.25">
      <c r="A62" s="94"/>
      <c r="B62" s="91">
        <v>160.22</v>
      </c>
      <c r="C62" s="92" t="s">
        <v>168</v>
      </c>
      <c r="D62" s="92" t="s">
        <v>143</v>
      </c>
      <c r="E62" s="93" t="s">
        <v>130</v>
      </c>
      <c r="F62" s="1"/>
    </row>
    <row r="63" spans="1:6" s="70" customFormat="1" x14ac:dyDescent="0.25">
      <c r="A63" s="94"/>
      <c r="B63" s="91">
        <v>104.35</v>
      </c>
      <c r="C63" s="92" t="s">
        <v>168</v>
      </c>
      <c r="D63" s="92" t="s">
        <v>131</v>
      </c>
      <c r="E63" s="93" t="s">
        <v>130</v>
      </c>
      <c r="F63" s="1"/>
    </row>
    <row r="64" spans="1:6" s="70" customFormat="1" x14ac:dyDescent="0.25">
      <c r="A64" s="94"/>
      <c r="B64" s="91">
        <v>48.41</v>
      </c>
      <c r="C64" s="92" t="s">
        <v>168</v>
      </c>
      <c r="D64" s="92" t="s">
        <v>127</v>
      </c>
      <c r="E64" s="93" t="s">
        <v>121</v>
      </c>
      <c r="F64" s="1"/>
    </row>
    <row r="65" spans="1:6" s="70" customFormat="1" x14ac:dyDescent="0.25">
      <c r="A65" s="94">
        <v>44525</v>
      </c>
      <c r="B65" s="91">
        <v>231.95</v>
      </c>
      <c r="C65" s="92" t="s">
        <v>168</v>
      </c>
      <c r="D65" s="92" t="s">
        <v>120</v>
      </c>
      <c r="E65" s="93" t="s">
        <v>122</v>
      </c>
      <c r="F65" s="1"/>
    </row>
    <row r="66" spans="1:6" s="70" customFormat="1" x14ac:dyDescent="0.25">
      <c r="A66" s="94"/>
      <c r="B66" s="91">
        <v>16.739999999999998</v>
      </c>
      <c r="C66" s="92" t="s">
        <v>161</v>
      </c>
      <c r="D66" s="92" t="s">
        <v>131</v>
      </c>
      <c r="E66" s="93" t="s">
        <v>130</v>
      </c>
      <c r="F66" s="1"/>
    </row>
    <row r="67" spans="1:6" s="70" customFormat="1" x14ac:dyDescent="0.25">
      <c r="A67" s="94"/>
      <c r="B67" s="91">
        <v>70.87</v>
      </c>
      <c r="C67" s="92" t="s">
        <v>168</v>
      </c>
      <c r="D67" s="92" t="s">
        <v>128</v>
      </c>
      <c r="E67" s="93" t="s">
        <v>122</v>
      </c>
      <c r="F67" s="1"/>
    </row>
    <row r="68" spans="1:6" s="70" customFormat="1" x14ac:dyDescent="0.25">
      <c r="A68" s="94">
        <v>44588</v>
      </c>
      <c r="B68" s="91">
        <v>357.59</v>
      </c>
      <c r="C68" s="92" t="s">
        <v>169</v>
      </c>
      <c r="D68" s="92" t="s">
        <v>120</v>
      </c>
      <c r="E68" s="93" t="s">
        <v>121</v>
      </c>
      <c r="F68" s="1"/>
    </row>
    <row r="69" spans="1:6" s="70" customFormat="1" x14ac:dyDescent="0.25">
      <c r="A69" s="94"/>
      <c r="B69" s="91">
        <v>169.57</v>
      </c>
      <c r="C69" s="92" t="s">
        <v>169</v>
      </c>
      <c r="D69" s="92" t="s">
        <v>144</v>
      </c>
      <c r="E69" s="93" t="s">
        <v>121</v>
      </c>
      <c r="F69" s="1"/>
    </row>
    <row r="70" spans="1:6" s="70" customFormat="1" x14ac:dyDescent="0.25">
      <c r="A70" s="94"/>
      <c r="B70" s="91">
        <v>63.02</v>
      </c>
      <c r="C70" s="92" t="s">
        <v>169</v>
      </c>
      <c r="D70" s="92" t="s">
        <v>127</v>
      </c>
      <c r="E70" s="93" t="s">
        <v>121</v>
      </c>
      <c r="F70" s="1"/>
    </row>
    <row r="71" spans="1:6" s="70" customFormat="1" x14ac:dyDescent="0.25">
      <c r="A71" s="94"/>
      <c r="B71" s="91">
        <v>24.53</v>
      </c>
      <c r="C71" s="92" t="s">
        <v>169</v>
      </c>
      <c r="D71" s="92" t="s">
        <v>127</v>
      </c>
      <c r="E71" s="93" t="s">
        <v>122</v>
      </c>
      <c r="F71" s="1"/>
    </row>
    <row r="72" spans="1:6" s="70" customFormat="1" x14ac:dyDescent="0.25">
      <c r="A72" s="94">
        <v>44589</v>
      </c>
      <c r="B72" s="91">
        <v>241.8</v>
      </c>
      <c r="C72" s="92" t="s">
        <v>169</v>
      </c>
      <c r="D72" s="92" t="s">
        <v>120</v>
      </c>
      <c r="E72" s="93" t="s">
        <v>122</v>
      </c>
      <c r="F72" s="1"/>
    </row>
    <row r="73" spans="1:6" s="70" customFormat="1" x14ac:dyDescent="0.25">
      <c r="A73" s="94">
        <v>44614</v>
      </c>
      <c r="B73" s="91">
        <v>159.4</v>
      </c>
      <c r="C73" s="92" t="s">
        <v>185</v>
      </c>
      <c r="D73" s="92" t="s">
        <v>120</v>
      </c>
      <c r="E73" s="93" t="s">
        <v>122</v>
      </c>
      <c r="F73" s="1"/>
    </row>
    <row r="74" spans="1:6" s="70" customFormat="1" x14ac:dyDescent="0.25">
      <c r="A74" s="94"/>
      <c r="B74" s="91">
        <v>159.4</v>
      </c>
      <c r="C74" s="92" t="s">
        <v>185</v>
      </c>
      <c r="D74" s="92" t="s">
        <v>120</v>
      </c>
      <c r="E74" s="93" t="s">
        <v>162</v>
      </c>
      <c r="F74" s="1"/>
    </row>
    <row r="75" spans="1:6" s="70" customFormat="1" x14ac:dyDescent="0.25">
      <c r="A75" s="94">
        <v>44641</v>
      </c>
      <c r="B75" s="91">
        <v>508.7</v>
      </c>
      <c r="C75" s="91" t="s">
        <v>163</v>
      </c>
      <c r="D75" s="92" t="s">
        <v>164</v>
      </c>
      <c r="E75" s="93" t="s">
        <v>121</v>
      </c>
      <c r="F75" s="1"/>
    </row>
    <row r="76" spans="1:6" s="70" customFormat="1" x14ac:dyDescent="0.25">
      <c r="A76" s="94">
        <v>44642</v>
      </c>
      <c r="B76" s="91">
        <v>5.91</v>
      </c>
      <c r="C76" s="91" t="s">
        <v>170</v>
      </c>
      <c r="D76" s="92" t="s">
        <v>120</v>
      </c>
      <c r="E76" s="93" t="s">
        <v>121</v>
      </c>
      <c r="F76" s="1"/>
    </row>
    <row r="77" spans="1:6" s="70" customFormat="1" x14ac:dyDescent="0.25">
      <c r="A77" s="94"/>
      <c r="B77" s="91">
        <v>10.79</v>
      </c>
      <c r="C77" s="91" t="s">
        <v>171</v>
      </c>
      <c r="D77" s="92" t="s">
        <v>131</v>
      </c>
      <c r="E77" s="93" t="s">
        <v>121</v>
      </c>
      <c r="F77" s="1"/>
    </row>
    <row r="78" spans="1:6" s="70" customFormat="1" x14ac:dyDescent="0.25">
      <c r="A78" s="94"/>
      <c r="B78" s="91">
        <v>14.35</v>
      </c>
      <c r="C78" s="91" t="s">
        <v>171</v>
      </c>
      <c r="D78" s="92" t="s">
        <v>131</v>
      </c>
      <c r="E78" s="93" t="s">
        <v>121</v>
      </c>
      <c r="F78" s="1"/>
    </row>
    <row r="79" spans="1:6" s="70" customFormat="1" x14ac:dyDescent="0.25">
      <c r="A79" s="94">
        <v>44643</v>
      </c>
      <c r="B79" s="91">
        <v>26.96</v>
      </c>
      <c r="C79" s="91" t="s">
        <v>171</v>
      </c>
      <c r="D79" s="92" t="s">
        <v>131</v>
      </c>
      <c r="E79" s="93" t="s">
        <v>121</v>
      </c>
      <c r="F79" s="1"/>
    </row>
    <row r="80" spans="1:6" s="70" customFormat="1" x14ac:dyDescent="0.25">
      <c r="A80" s="94">
        <v>44644</v>
      </c>
      <c r="B80" s="91">
        <v>371.6099999999999</v>
      </c>
      <c r="C80" s="91" t="s">
        <v>171</v>
      </c>
      <c r="D80" s="92" t="s">
        <v>131</v>
      </c>
      <c r="E80" s="93" t="s">
        <v>121</v>
      </c>
      <c r="F80" s="1"/>
    </row>
    <row r="81" spans="1:6" s="70" customFormat="1" x14ac:dyDescent="0.25">
      <c r="A81" s="94"/>
      <c r="B81" s="91">
        <v>46</v>
      </c>
      <c r="C81" s="91" t="s">
        <v>171</v>
      </c>
      <c r="D81" s="92" t="s">
        <v>127</v>
      </c>
      <c r="E81" s="92" t="s">
        <v>122</v>
      </c>
      <c r="F81" s="1"/>
    </row>
    <row r="82" spans="1:6" s="70" customFormat="1" x14ac:dyDescent="0.25">
      <c r="A82" s="94">
        <v>44645</v>
      </c>
      <c r="B82" s="91">
        <v>314.58</v>
      </c>
      <c r="C82" s="91" t="s">
        <v>171</v>
      </c>
      <c r="D82" s="92" t="s">
        <v>120</v>
      </c>
      <c r="E82" s="93" t="s">
        <v>122</v>
      </c>
      <c r="F82" s="1"/>
    </row>
    <row r="83" spans="1:6" s="70" customFormat="1" x14ac:dyDescent="0.25">
      <c r="A83" s="94">
        <v>44662</v>
      </c>
      <c r="B83" s="91">
        <v>145.87</v>
      </c>
      <c r="C83" s="91" t="s">
        <v>172</v>
      </c>
      <c r="D83" s="92" t="s">
        <v>120</v>
      </c>
      <c r="E83" s="93" t="s">
        <v>121</v>
      </c>
      <c r="F83" s="1"/>
    </row>
    <row r="84" spans="1:6" s="70" customFormat="1" x14ac:dyDescent="0.25">
      <c r="A84" s="94">
        <v>44663</v>
      </c>
      <c r="B84" s="91">
        <v>283.02</v>
      </c>
      <c r="C84" s="91" t="s">
        <v>172</v>
      </c>
      <c r="D84" s="92" t="s">
        <v>120</v>
      </c>
      <c r="E84" s="93" t="s">
        <v>121</v>
      </c>
      <c r="F84" s="1"/>
    </row>
    <row r="85" spans="1:6" s="70" customFormat="1" x14ac:dyDescent="0.25">
      <c r="A85" s="94">
        <v>44670</v>
      </c>
      <c r="B85" s="91">
        <v>317.8</v>
      </c>
      <c r="C85" s="91" t="s">
        <v>173</v>
      </c>
      <c r="D85" s="92" t="s">
        <v>120</v>
      </c>
      <c r="E85" s="93" t="s">
        <v>121</v>
      </c>
      <c r="F85" s="1"/>
    </row>
    <row r="86" spans="1:6" s="70" customFormat="1" x14ac:dyDescent="0.25">
      <c r="A86" s="94"/>
      <c r="B86" s="91">
        <v>231.89</v>
      </c>
      <c r="C86" s="91" t="s">
        <v>173</v>
      </c>
      <c r="D86" s="92" t="s">
        <v>120</v>
      </c>
      <c r="E86" s="93" t="s">
        <v>121</v>
      </c>
      <c r="F86" s="1"/>
    </row>
    <row r="87" spans="1:6" s="70" customFormat="1" x14ac:dyDescent="0.25">
      <c r="A87" s="94"/>
      <c r="B87" s="91">
        <v>344.13</v>
      </c>
      <c r="C87" s="91" t="s">
        <v>173</v>
      </c>
      <c r="D87" s="92" t="s">
        <v>165</v>
      </c>
      <c r="E87" s="93" t="s">
        <v>121</v>
      </c>
      <c r="F87" s="1"/>
    </row>
    <row r="88" spans="1:6" s="70" customFormat="1" x14ac:dyDescent="0.25">
      <c r="A88" s="94">
        <v>44697</v>
      </c>
      <c r="B88" s="91">
        <v>344.13</v>
      </c>
      <c r="C88" s="91" t="s">
        <v>174</v>
      </c>
      <c r="D88" s="92" t="s">
        <v>165</v>
      </c>
      <c r="E88" s="93" t="s">
        <v>121</v>
      </c>
      <c r="F88" s="1"/>
    </row>
    <row r="89" spans="1:6" s="70" customFormat="1" x14ac:dyDescent="0.25">
      <c r="A89" s="94">
        <v>44698</v>
      </c>
      <c r="B89" s="91">
        <v>441.54</v>
      </c>
      <c r="C89" s="91" t="s">
        <v>174</v>
      </c>
      <c r="D89" s="92" t="s">
        <v>120</v>
      </c>
      <c r="E89" s="93" t="s">
        <v>121</v>
      </c>
      <c r="F89" s="1"/>
    </row>
    <row r="90" spans="1:6" s="70" customFormat="1" x14ac:dyDescent="0.25">
      <c r="A90" s="94"/>
      <c r="B90" s="91">
        <v>46.61</v>
      </c>
      <c r="C90" s="91" t="s">
        <v>174</v>
      </c>
      <c r="D90" s="92" t="s">
        <v>131</v>
      </c>
      <c r="E90" s="93" t="s">
        <v>121</v>
      </c>
      <c r="F90" s="1"/>
    </row>
    <row r="91" spans="1:6" s="70" customFormat="1" x14ac:dyDescent="0.25">
      <c r="A91" s="94"/>
      <c r="B91" s="91">
        <v>16.96</v>
      </c>
      <c r="C91" s="91" t="s">
        <v>174</v>
      </c>
      <c r="D91" s="92" t="s">
        <v>131</v>
      </c>
      <c r="E91" s="93" t="s">
        <v>121</v>
      </c>
      <c r="F91" s="1"/>
    </row>
    <row r="92" spans="1:6" s="70" customFormat="1" x14ac:dyDescent="0.25">
      <c r="A92" s="94">
        <v>44699</v>
      </c>
      <c r="B92" s="91">
        <v>67.12</v>
      </c>
      <c r="C92" s="91" t="s">
        <v>174</v>
      </c>
      <c r="D92" s="92" t="s">
        <v>120</v>
      </c>
      <c r="E92" s="93" t="s">
        <v>122</v>
      </c>
      <c r="F92" s="1"/>
    </row>
    <row r="93" spans="1:6" s="70" customFormat="1" x14ac:dyDescent="0.25">
      <c r="A93" s="94"/>
      <c r="B93" s="91">
        <v>23.48</v>
      </c>
      <c r="C93" s="91" t="s">
        <v>174</v>
      </c>
      <c r="D93" s="92" t="s">
        <v>131</v>
      </c>
      <c r="E93" s="93" t="s">
        <v>121</v>
      </c>
      <c r="F93" s="1"/>
    </row>
    <row r="94" spans="1:6" s="70" customFormat="1" x14ac:dyDescent="0.25">
      <c r="A94" s="94"/>
      <c r="B94" s="91">
        <v>81.739999999999995</v>
      </c>
      <c r="C94" s="91" t="s">
        <v>174</v>
      </c>
      <c r="D94" s="92" t="s">
        <v>128</v>
      </c>
      <c r="E94" s="93" t="s">
        <v>122</v>
      </c>
      <c r="F94" s="1"/>
    </row>
    <row r="95" spans="1:6" s="70" customFormat="1" x14ac:dyDescent="0.25">
      <c r="A95" s="94"/>
      <c r="B95" s="91">
        <v>45.83</v>
      </c>
      <c r="C95" s="91" t="s">
        <v>174</v>
      </c>
      <c r="D95" s="92" t="s">
        <v>127</v>
      </c>
      <c r="E95" s="93" t="s">
        <v>122</v>
      </c>
      <c r="F95" s="1"/>
    </row>
    <row r="96" spans="1:6" s="70" customFormat="1" x14ac:dyDescent="0.25">
      <c r="A96" s="94">
        <v>44711</v>
      </c>
      <c r="B96" s="91">
        <v>397.06</v>
      </c>
      <c r="C96" s="91" t="s">
        <v>175</v>
      </c>
      <c r="D96" s="92" t="s">
        <v>120</v>
      </c>
      <c r="E96" s="93" t="s">
        <v>121</v>
      </c>
      <c r="F96" s="1"/>
    </row>
    <row r="97" spans="1:6" s="70" customFormat="1" x14ac:dyDescent="0.25">
      <c r="A97" s="94">
        <v>44719</v>
      </c>
      <c r="B97" s="91">
        <v>16.52</v>
      </c>
      <c r="C97" s="91" t="s">
        <v>173</v>
      </c>
      <c r="D97" s="92" t="s">
        <v>131</v>
      </c>
      <c r="E97" s="93" t="s">
        <v>121</v>
      </c>
      <c r="F97" s="1"/>
    </row>
    <row r="98" spans="1:6" s="70" customFormat="1" x14ac:dyDescent="0.25">
      <c r="A98" s="94"/>
      <c r="B98" s="91">
        <v>16.52</v>
      </c>
      <c r="C98" s="91" t="s">
        <v>173</v>
      </c>
      <c r="D98" s="92" t="s">
        <v>131</v>
      </c>
      <c r="E98" s="93" t="s">
        <v>121</v>
      </c>
      <c r="F98" s="1"/>
    </row>
    <row r="99" spans="1:6" s="70" customFormat="1" x14ac:dyDescent="0.25">
      <c r="A99" s="94"/>
      <c r="B99" s="91">
        <v>38.6</v>
      </c>
      <c r="C99" s="91" t="s">
        <v>173</v>
      </c>
      <c r="D99" s="92" t="s">
        <v>131</v>
      </c>
      <c r="E99" s="93" t="s">
        <v>121</v>
      </c>
      <c r="F99" s="1"/>
    </row>
    <row r="100" spans="1:6" s="70" customFormat="1" x14ac:dyDescent="0.25">
      <c r="A100" s="94"/>
      <c r="B100" s="91">
        <v>42.41</v>
      </c>
      <c r="C100" s="91" t="s">
        <v>173</v>
      </c>
      <c r="D100" s="92" t="s">
        <v>127</v>
      </c>
      <c r="E100" s="93" t="s">
        <v>122</v>
      </c>
      <c r="F100" s="1"/>
    </row>
    <row r="101" spans="1:6" s="70" customFormat="1" x14ac:dyDescent="0.25">
      <c r="A101" s="94">
        <v>44727</v>
      </c>
      <c r="B101" s="91">
        <v>401.95</v>
      </c>
      <c r="C101" s="91" t="s">
        <v>176</v>
      </c>
      <c r="D101" s="92" t="s">
        <v>120</v>
      </c>
      <c r="E101" s="93" t="s">
        <v>132</v>
      </c>
      <c r="F101" s="1"/>
    </row>
    <row r="102" spans="1:6" s="70" customFormat="1" x14ac:dyDescent="0.25">
      <c r="A102" s="94"/>
      <c r="B102" s="91">
        <v>23.48</v>
      </c>
      <c r="C102" s="91" t="s">
        <v>176</v>
      </c>
      <c r="D102" s="92" t="s">
        <v>127</v>
      </c>
      <c r="E102" s="93" t="s">
        <v>132</v>
      </c>
      <c r="F102" s="1"/>
    </row>
    <row r="103" spans="1:6" s="70" customFormat="1" x14ac:dyDescent="0.25">
      <c r="A103" s="94"/>
      <c r="B103" s="91">
        <v>33.69</v>
      </c>
      <c r="C103" s="91" t="s">
        <v>176</v>
      </c>
      <c r="D103" s="92" t="s">
        <v>127</v>
      </c>
      <c r="E103" s="93" t="s">
        <v>122</v>
      </c>
      <c r="F103" s="1"/>
    </row>
    <row r="104" spans="1:6" s="70" customFormat="1" x14ac:dyDescent="0.25">
      <c r="A104" s="94">
        <v>44728</v>
      </c>
      <c r="B104" s="91">
        <v>16.52</v>
      </c>
      <c r="C104" s="91" t="s">
        <v>176</v>
      </c>
      <c r="D104" s="92" t="s">
        <v>131</v>
      </c>
      <c r="E104" s="93" t="s">
        <v>166</v>
      </c>
      <c r="F104" s="1"/>
    </row>
    <row r="105" spans="1:6" s="70" customFormat="1" x14ac:dyDescent="0.25">
      <c r="A105" s="94"/>
      <c r="B105" s="91">
        <v>20</v>
      </c>
      <c r="C105" s="91" t="s">
        <v>176</v>
      </c>
      <c r="D105" s="92" t="s">
        <v>131</v>
      </c>
      <c r="E105" s="93" t="s">
        <v>132</v>
      </c>
      <c r="F105" s="1"/>
    </row>
    <row r="106" spans="1:6" s="70" customFormat="1" x14ac:dyDescent="0.25">
      <c r="A106" s="94"/>
      <c r="B106" s="91">
        <v>14.17</v>
      </c>
      <c r="C106" s="91" t="s">
        <v>176</v>
      </c>
      <c r="D106" s="92" t="s">
        <v>127</v>
      </c>
      <c r="E106" s="93" t="s">
        <v>132</v>
      </c>
      <c r="F106" s="1"/>
    </row>
    <row r="107" spans="1:6" s="70" customFormat="1" x14ac:dyDescent="0.25">
      <c r="A107" s="94">
        <v>44729</v>
      </c>
      <c r="B107" s="91">
        <v>23.04</v>
      </c>
      <c r="C107" s="91" t="s">
        <v>176</v>
      </c>
      <c r="D107" s="92" t="s">
        <v>131</v>
      </c>
      <c r="E107" s="93" t="s">
        <v>132</v>
      </c>
      <c r="F107" s="1"/>
    </row>
    <row r="108" spans="1:6" s="70" customFormat="1" x14ac:dyDescent="0.25">
      <c r="A108" s="94"/>
      <c r="B108" s="91">
        <v>25.85</v>
      </c>
      <c r="C108" s="91" t="s">
        <v>176</v>
      </c>
      <c r="D108" s="92" t="s">
        <v>127</v>
      </c>
      <c r="E108" s="93" t="s">
        <v>122</v>
      </c>
      <c r="F108" s="1"/>
    </row>
    <row r="109" spans="1:6" s="70" customFormat="1" x14ac:dyDescent="0.25">
      <c r="A109" s="94">
        <v>44732</v>
      </c>
      <c r="B109" s="91">
        <v>293.02</v>
      </c>
      <c r="C109" s="91" t="s">
        <v>177</v>
      </c>
      <c r="D109" s="92" t="s">
        <v>120</v>
      </c>
      <c r="E109" s="93" t="s">
        <v>121</v>
      </c>
      <c r="F109" s="1"/>
    </row>
    <row r="110" spans="1:6" s="70" customFormat="1" x14ac:dyDescent="0.25">
      <c r="A110" s="94"/>
      <c r="B110" s="91">
        <v>77.91</v>
      </c>
      <c r="C110" s="91" t="s">
        <v>177</v>
      </c>
      <c r="D110" s="92" t="s">
        <v>127</v>
      </c>
      <c r="E110" s="93" t="s">
        <v>121</v>
      </c>
      <c r="F110" s="1"/>
    </row>
    <row r="111" spans="1:6" s="70" customFormat="1" x14ac:dyDescent="0.25">
      <c r="A111" s="94"/>
      <c r="B111" s="91">
        <v>33.47</v>
      </c>
      <c r="C111" s="91" t="s">
        <v>177</v>
      </c>
      <c r="D111" s="92" t="s">
        <v>127</v>
      </c>
      <c r="E111" s="93" t="s">
        <v>122</v>
      </c>
      <c r="F111" s="1"/>
    </row>
    <row r="112" spans="1:6" s="70" customFormat="1" x14ac:dyDescent="0.25">
      <c r="A112" s="94">
        <v>44733</v>
      </c>
      <c r="B112" s="91">
        <v>28.43</v>
      </c>
      <c r="C112" s="91" t="s">
        <v>177</v>
      </c>
      <c r="D112" s="92" t="s">
        <v>127</v>
      </c>
      <c r="E112" s="93" t="s">
        <v>121</v>
      </c>
      <c r="F112" s="1"/>
    </row>
    <row r="113" spans="1:6" s="70" customFormat="1" x14ac:dyDescent="0.25">
      <c r="A113" s="94"/>
      <c r="B113" s="91">
        <v>10.36</v>
      </c>
      <c r="C113" s="91" t="s">
        <v>177</v>
      </c>
      <c r="D113" s="92" t="s">
        <v>127</v>
      </c>
      <c r="E113" s="93" t="s">
        <v>121</v>
      </c>
      <c r="F113" s="1"/>
    </row>
    <row r="114" spans="1:6" s="70" customFormat="1" x14ac:dyDescent="0.25">
      <c r="A114" s="94"/>
      <c r="B114" s="91">
        <v>10.57</v>
      </c>
      <c r="C114" s="91" t="s">
        <v>177</v>
      </c>
      <c r="D114" s="92" t="s">
        <v>127</v>
      </c>
      <c r="E114" s="93" t="s">
        <v>121</v>
      </c>
      <c r="F114" s="1"/>
    </row>
    <row r="115" spans="1:6" s="70" customFormat="1" x14ac:dyDescent="0.25">
      <c r="A115" s="94">
        <v>44734</v>
      </c>
      <c r="B115" s="91">
        <v>25.22</v>
      </c>
      <c r="C115" s="91" t="s">
        <v>177</v>
      </c>
      <c r="D115" s="92" t="s">
        <v>131</v>
      </c>
      <c r="E115" s="93" t="s">
        <v>121</v>
      </c>
      <c r="F115" s="1"/>
    </row>
    <row r="116" spans="1:6" s="70" customFormat="1" x14ac:dyDescent="0.25">
      <c r="A116" s="94"/>
      <c r="B116" s="91">
        <v>46.5</v>
      </c>
      <c r="C116" s="91" t="s">
        <v>177</v>
      </c>
      <c r="D116" s="92" t="s">
        <v>127</v>
      </c>
      <c r="E116" s="93" t="s">
        <v>121</v>
      </c>
      <c r="F116" s="1"/>
    </row>
    <row r="117" spans="1:6" s="70" customFormat="1" x14ac:dyDescent="0.25">
      <c r="A117" s="94">
        <v>44738</v>
      </c>
      <c r="B117" s="91">
        <v>20.91</v>
      </c>
      <c r="C117" s="91" t="s">
        <v>178</v>
      </c>
      <c r="D117" s="92" t="s">
        <v>127</v>
      </c>
      <c r="E117" s="93" t="s">
        <v>122</v>
      </c>
      <c r="F117" s="1"/>
    </row>
    <row r="118" spans="1:6" s="70" customFormat="1" x14ac:dyDescent="0.25">
      <c r="A118" s="94">
        <v>44739</v>
      </c>
      <c r="B118" s="91">
        <v>301.62</v>
      </c>
      <c r="C118" s="91" t="s">
        <v>178</v>
      </c>
      <c r="D118" s="92" t="s">
        <v>120</v>
      </c>
      <c r="E118" s="93" t="s">
        <v>121</v>
      </c>
      <c r="F118" s="1"/>
    </row>
    <row r="119" spans="1:6" s="70" customFormat="1" x14ac:dyDescent="0.25">
      <c r="A119" s="94">
        <v>44741</v>
      </c>
      <c r="B119" s="91">
        <v>293.02</v>
      </c>
      <c r="C119" s="91" t="s">
        <v>178</v>
      </c>
      <c r="D119" s="92" t="s">
        <v>120</v>
      </c>
      <c r="E119" s="93" t="s">
        <v>121</v>
      </c>
      <c r="F119" s="1"/>
    </row>
    <row r="120" spans="1:6" ht="19.5" customHeight="1" x14ac:dyDescent="0.25">
      <c r="A120" s="106" t="s">
        <v>106</v>
      </c>
      <c r="B120" s="107">
        <f>SUM(B19:B119)</f>
        <v>11585.950000000003</v>
      </c>
      <c r="C120" s="108" t="str">
        <f>IF(SUBTOTAL(3,B19:B119)=SUBTOTAL(103,B19:B119),'Summary and sign-off'!$A$47,'Summary and sign-off'!$A$48)</f>
        <v>Check - there are no hidden rows with data</v>
      </c>
      <c r="D120" s="140" t="str">
        <f>IF('Summary and sign-off'!F55='Summary and sign-off'!F53,'Summary and sign-off'!A50,'Summary and sign-off'!A49)</f>
        <v>Check - each entry provides sufficient information</v>
      </c>
      <c r="E120" s="140"/>
      <c r="F120" s="48"/>
    </row>
    <row r="121" spans="1:6" ht="10.5" customHeight="1" x14ac:dyDescent="0.3">
      <c r="A121" s="29"/>
      <c r="B121" s="24"/>
      <c r="C121" s="29"/>
      <c r="D121" s="29"/>
      <c r="E121" s="29"/>
      <c r="F121" s="29"/>
    </row>
    <row r="122" spans="1:6" ht="24.75" customHeight="1" x14ac:dyDescent="0.25">
      <c r="A122" s="141" t="s">
        <v>28</v>
      </c>
      <c r="B122" s="141"/>
      <c r="C122" s="141"/>
      <c r="D122" s="141"/>
      <c r="E122" s="141"/>
      <c r="F122" s="48"/>
    </row>
    <row r="123" spans="1:6" ht="27" customHeight="1" x14ac:dyDescent="0.25">
      <c r="A123" s="37" t="s">
        <v>33</v>
      </c>
      <c r="B123" s="37" t="s">
        <v>15</v>
      </c>
      <c r="C123" s="37" t="s">
        <v>100</v>
      </c>
      <c r="D123" s="37" t="s">
        <v>55</v>
      </c>
      <c r="E123" s="37" t="s">
        <v>45</v>
      </c>
      <c r="F123" s="51"/>
    </row>
    <row r="124" spans="1:6" s="70" customFormat="1" hidden="1" x14ac:dyDescent="0.25">
      <c r="A124" s="94"/>
      <c r="B124" s="91"/>
      <c r="C124" s="92"/>
      <c r="D124" s="92"/>
      <c r="E124" s="93"/>
      <c r="F124" s="1"/>
    </row>
    <row r="125" spans="1:6" s="70" customFormat="1" x14ac:dyDescent="0.25">
      <c r="A125" s="94">
        <v>44385</v>
      </c>
      <c r="B125" s="91">
        <v>7.01</v>
      </c>
      <c r="C125" s="92" t="s">
        <v>140</v>
      </c>
      <c r="D125" s="92" t="s">
        <v>127</v>
      </c>
      <c r="E125" s="93" t="s">
        <v>122</v>
      </c>
      <c r="F125" s="1"/>
    </row>
    <row r="126" spans="1:6" s="70" customFormat="1" x14ac:dyDescent="0.25">
      <c r="A126" s="94">
        <v>44517</v>
      </c>
      <c r="B126" s="91">
        <v>6.52</v>
      </c>
      <c r="C126" s="92" t="s">
        <v>141</v>
      </c>
      <c r="D126" s="92" t="s">
        <v>128</v>
      </c>
      <c r="E126" s="93" t="s">
        <v>122</v>
      </c>
      <c r="F126" s="1"/>
    </row>
    <row r="127" spans="1:6" s="70" customFormat="1" x14ac:dyDescent="0.25">
      <c r="A127" s="94">
        <v>44523</v>
      </c>
      <c r="B127" s="91">
        <v>5.65</v>
      </c>
      <c r="C127" s="92" t="s">
        <v>142</v>
      </c>
      <c r="D127" s="92" t="s">
        <v>127</v>
      </c>
      <c r="E127" s="93" t="s">
        <v>122</v>
      </c>
      <c r="F127" s="1"/>
    </row>
    <row r="128" spans="1:6" s="70" customFormat="1" hidden="1" x14ac:dyDescent="0.25">
      <c r="A128" s="94"/>
      <c r="B128" s="91"/>
      <c r="C128" s="92"/>
      <c r="D128" s="92"/>
      <c r="E128" s="93"/>
      <c r="F128" s="1"/>
    </row>
    <row r="129" spans="1:6" ht="19.5" customHeight="1" x14ac:dyDescent="0.25">
      <c r="A129" s="106" t="s">
        <v>103</v>
      </c>
      <c r="B129" s="107">
        <f>SUM(B124:B128)</f>
        <v>19.18</v>
      </c>
      <c r="C129" s="108" t="str">
        <f>IF(SUBTOTAL(3,B124:B128)=SUBTOTAL(103,B124:B128),'Summary and sign-off'!$A$47,'Summary and sign-off'!$A$48)</f>
        <v>Check - there are no hidden rows with data</v>
      </c>
      <c r="D129" s="140" t="str">
        <f>IF('Summary and sign-off'!F56='Summary and sign-off'!F53,'Summary and sign-off'!A50,'Summary and sign-off'!A49)</f>
        <v>Check - each entry provides sufficient information</v>
      </c>
      <c r="E129" s="140"/>
      <c r="F129" s="48"/>
    </row>
    <row r="130" spans="1:6" ht="10.5" customHeight="1" x14ac:dyDescent="0.3">
      <c r="A130" s="29"/>
      <c r="B130" s="78"/>
      <c r="C130" s="24"/>
      <c r="D130" s="29"/>
      <c r="E130" s="29"/>
      <c r="F130" s="29"/>
    </row>
    <row r="131" spans="1:6" ht="34.5" customHeight="1" x14ac:dyDescent="0.25">
      <c r="A131" s="52" t="s">
        <v>1</v>
      </c>
      <c r="B131" s="79">
        <f>B15+B120+B129</f>
        <v>11605.130000000003</v>
      </c>
      <c r="C131" s="53"/>
      <c r="D131" s="53"/>
      <c r="E131" s="53"/>
      <c r="F131" s="28"/>
    </row>
    <row r="132" spans="1:6" ht="13" x14ac:dyDescent="0.3">
      <c r="A132" s="29"/>
      <c r="B132" s="24"/>
      <c r="C132" s="29"/>
      <c r="D132" s="29"/>
      <c r="E132" s="29"/>
      <c r="F132" s="29"/>
    </row>
    <row r="133" spans="1:6" ht="13" x14ac:dyDescent="0.3">
      <c r="A133" s="54" t="s">
        <v>7</v>
      </c>
      <c r="B133" s="27"/>
      <c r="C133" s="28"/>
      <c r="D133" s="28"/>
      <c r="E133" s="28"/>
      <c r="F133" s="29"/>
    </row>
    <row r="134" spans="1:6" ht="12.65" customHeight="1" x14ac:dyDescent="0.25">
      <c r="A134" s="25" t="s">
        <v>34</v>
      </c>
      <c r="B134" s="55"/>
      <c r="C134" s="55"/>
      <c r="D134" s="34"/>
      <c r="E134" s="34"/>
      <c r="F134" s="29"/>
    </row>
    <row r="135" spans="1:6" ht="13" customHeight="1" x14ac:dyDescent="0.25">
      <c r="A135" s="33" t="s">
        <v>107</v>
      </c>
      <c r="B135" s="29"/>
      <c r="C135" s="34"/>
      <c r="D135" s="29"/>
      <c r="E135" s="34"/>
      <c r="F135" s="29"/>
    </row>
    <row r="136" spans="1:6" x14ac:dyDescent="0.25">
      <c r="A136" s="33" t="s">
        <v>102</v>
      </c>
      <c r="B136" s="34"/>
      <c r="C136" s="34"/>
      <c r="D136" s="34"/>
      <c r="E136" s="56"/>
      <c r="F136" s="48"/>
    </row>
    <row r="137" spans="1:6" ht="13" x14ac:dyDescent="0.3">
      <c r="A137" s="25" t="s">
        <v>108</v>
      </c>
      <c r="B137" s="27"/>
      <c r="C137" s="28"/>
      <c r="D137" s="28"/>
      <c r="E137" s="28"/>
      <c r="F137" s="29"/>
    </row>
    <row r="138" spans="1:6" ht="13" customHeight="1" x14ac:dyDescent="0.25">
      <c r="A138" s="33" t="s">
        <v>101</v>
      </c>
      <c r="B138" s="29"/>
      <c r="C138" s="34"/>
      <c r="D138" s="29"/>
      <c r="E138" s="34"/>
      <c r="F138" s="29"/>
    </row>
    <row r="139" spans="1:6" x14ac:dyDescent="0.25">
      <c r="A139" s="33" t="s">
        <v>104</v>
      </c>
      <c r="B139" s="34"/>
      <c r="C139" s="34"/>
      <c r="D139" s="34"/>
      <c r="E139" s="56"/>
      <c r="F139" s="48"/>
    </row>
    <row r="140" spans="1:6" x14ac:dyDescent="0.25">
      <c r="A140" s="38" t="s">
        <v>116</v>
      </c>
      <c r="B140" s="38"/>
      <c r="C140" s="38"/>
      <c r="D140" s="38"/>
      <c r="E140" s="56"/>
      <c r="F140" s="48"/>
    </row>
    <row r="141" spans="1:6" x14ac:dyDescent="0.25">
      <c r="A141" s="42"/>
      <c r="B141" s="29"/>
      <c r="C141" s="29"/>
      <c r="D141" s="29"/>
      <c r="E141" s="48"/>
      <c r="F141" s="48"/>
    </row>
    <row r="142" spans="1:6" hidden="1" x14ac:dyDescent="0.25">
      <c r="A142" s="42"/>
      <c r="B142" s="29"/>
      <c r="C142" s="29"/>
      <c r="D142" s="29"/>
      <c r="E142" s="48"/>
      <c r="F142" s="48"/>
    </row>
    <row r="143" spans="1:6" x14ac:dyDescent="0.25"/>
    <row r="144" spans="1:6" x14ac:dyDescent="0.25"/>
    <row r="145" spans="1:6" x14ac:dyDescent="0.25"/>
    <row r="146" spans="1:6" x14ac:dyDescent="0.25"/>
    <row r="147" spans="1:6" ht="12.75" hidden="1" customHeight="1" x14ac:dyDescent="0.25"/>
    <row r="148" spans="1:6" x14ac:dyDescent="0.25"/>
    <row r="149" spans="1:6" x14ac:dyDescent="0.25"/>
    <row r="150" spans="1:6" hidden="1" x14ac:dyDescent="0.25">
      <c r="A150" s="57"/>
      <c r="B150" s="48"/>
      <c r="C150" s="48"/>
      <c r="D150" s="48"/>
      <c r="E150" s="48"/>
      <c r="F150" s="48"/>
    </row>
    <row r="151" spans="1:6" hidden="1" x14ac:dyDescent="0.25">
      <c r="A151" s="57"/>
      <c r="B151" s="48"/>
      <c r="C151" s="48"/>
      <c r="D151" s="48"/>
      <c r="E151" s="48"/>
      <c r="F151" s="48"/>
    </row>
    <row r="152" spans="1:6" hidden="1" x14ac:dyDescent="0.25">
      <c r="A152" s="57"/>
      <c r="B152" s="48"/>
      <c r="C152" s="48"/>
      <c r="D152" s="48"/>
      <c r="E152" s="48"/>
      <c r="F152" s="48"/>
    </row>
    <row r="153" spans="1:6" hidden="1" x14ac:dyDescent="0.25">
      <c r="A153" s="57"/>
      <c r="B153" s="48"/>
      <c r="C153" s="48"/>
      <c r="D153" s="48"/>
      <c r="E153" s="48"/>
      <c r="F153" s="48"/>
    </row>
    <row r="154" spans="1:6" hidden="1" x14ac:dyDescent="0.25">
      <c r="A154" s="57"/>
      <c r="B154" s="48"/>
      <c r="C154" s="48"/>
      <c r="D154" s="48"/>
      <c r="E154" s="48"/>
      <c r="F154" s="48"/>
    </row>
    <row r="155" spans="1:6" x14ac:dyDescent="0.25"/>
    <row r="156" spans="1:6" x14ac:dyDescent="0.25"/>
    <row r="157" spans="1:6" x14ac:dyDescent="0.25"/>
    <row r="158" spans="1:6" x14ac:dyDescent="0.25"/>
    <row r="159" spans="1:6" x14ac:dyDescent="0.25"/>
    <row r="160" spans="1:6"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sheetData>
  <sheetProtection sheet="1" formatCells="0" formatRows="0" insertColumns="0" insertRows="0" deleteRows="0"/>
  <mergeCells count="15">
    <mergeCell ref="B7:E7"/>
    <mergeCell ref="B5:E5"/>
    <mergeCell ref="D129:E129"/>
    <mergeCell ref="A1:E1"/>
    <mergeCell ref="A17:E17"/>
    <mergeCell ref="A122:E122"/>
    <mergeCell ref="B2:E2"/>
    <mergeCell ref="B3:E3"/>
    <mergeCell ref="B4:E4"/>
    <mergeCell ref="A8:E8"/>
    <mergeCell ref="A9:E9"/>
    <mergeCell ref="B6:E6"/>
    <mergeCell ref="D15:E15"/>
    <mergeCell ref="D120:E120"/>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4 A124:A128 A19:A11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23 A18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B12:B14 B124:B128 B19:B119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88"/>
  <sheetViews>
    <sheetView zoomScaleNormal="100" workbookViewId="0">
      <selection activeCell="B25" sqref="B25"/>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36" t="s">
        <v>5</v>
      </c>
      <c r="B1" s="136"/>
      <c r="C1" s="136"/>
      <c r="D1" s="136"/>
      <c r="E1" s="136"/>
      <c r="F1" s="40"/>
    </row>
    <row r="2" spans="1:6" ht="21" customHeight="1" x14ac:dyDescent="0.25">
      <c r="A2" s="4" t="s">
        <v>2</v>
      </c>
      <c r="B2" s="139" t="str">
        <f>'Summary and sign-off'!B2:F2</f>
        <v>Waka Kotahi NZ Transport Agency</v>
      </c>
      <c r="C2" s="139"/>
      <c r="D2" s="139"/>
      <c r="E2" s="139"/>
      <c r="F2" s="40"/>
    </row>
    <row r="3" spans="1:6" ht="21" customHeight="1" x14ac:dyDescent="0.25">
      <c r="A3" s="4" t="s">
        <v>3</v>
      </c>
      <c r="B3" s="139" t="str">
        <f>'Summary and sign-off'!B3:F3</f>
        <v>Nicole Rosie</v>
      </c>
      <c r="C3" s="139"/>
      <c r="D3" s="139"/>
      <c r="E3" s="139"/>
      <c r="F3" s="40"/>
    </row>
    <row r="4" spans="1:6" ht="21" customHeight="1" x14ac:dyDescent="0.25">
      <c r="A4" s="4" t="s">
        <v>46</v>
      </c>
      <c r="B4" s="139">
        <f>'Summary and sign-off'!B4:F4</f>
        <v>44378</v>
      </c>
      <c r="C4" s="139"/>
      <c r="D4" s="139"/>
      <c r="E4" s="139"/>
      <c r="F4" s="40"/>
    </row>
    <row r="5" spans="1:6" ht="21" customHeight="1" x14ac:dyDescent="0.25">
      <c r="A5" s="4" t="s">
        <v>47</v>
      </c>
      <c r="B5" s="139">
        <f>'Summary and sign-off'!B5:F5</f>
        <v>44742</v>
      </c>
      <c r="C5" s="139"/>
      <c r="D5" s="139"/>
      <c r="E5" s="139"/>
      <c r="F5" s="40"/>
    </row>
    <row r="6" spans="1:6" ht="21" customHeight="1" x14ac:dyDescent="0.25">
      <c r="A6" s="4" t="s">
        <v>13</v>
      </c>
      <c r="B6" s="134" t="s">
        <v>12</v>
      </c>
      <c r="C6" s="134"/>
      <c r="D6" s="134"/>
      <c r="E6" s="134"/>
      <c r="F6" s="40"/>
    </row>
    <row r="7" spans="1:6" ht="21" customHeight="1" x14ac:dyDescent="0.25">
      <c r="A7" s="4" t="s">
        <v>69</v>
      </c>
      <c r="B7" s="134" t="s">
        <v>80</v>
      </c>
      <c r="C7" s="134"/>
      <c r="D7" s="134"/>
      <c r="E7" s="134"/>
      <c r="F7" s="40"/>
    </row>
    <row r="8" spans="1:6" ht="35.25" customHeight="1" x14ac:dyDescent="0.35">
      <c r="A8" s="149" t="s">
        <v>109</v>
      </c>
      <c r="B8" s="149"/>
      <c r="C8" s="150"/>
      <c r="D8" s="150"/>
      <c r="E8" s="150"/>
      <c r="F8" s="44"/>
    </row>
    <row r="9" spans="1:6" ht="35.25" customHeight="1" x14ac:dyDescent="0.35">
      <c r="A9" s="147" t="s">
        <v>88</v>
      </c>
      <c r="B9" s="148"/>
      <c r="C9" s="148"/>
      <c r="D9" s="148"/>
      <c r="E9" s="148"/>
      <c r="F9" s="44"/>
    </row>
    <row r="10" spans="1:6" ht="27" customHeight="1" x14ac:dyDescent="0.25">
      <c r="A10" s="37" t="s">
        <v>112</v>
      </c>
      <c r="B10" s="37" t="s">
        <v>15</v>
      </c>
      <c r="C10" s="37" t="s">
        <v>56</v>
      </c>
      <c r="D10" s="37" t="s">
        <v>54</v>
      </c>
      <c r="E10" s="37" t="s">
        <v>45</v>
      </c>
      <c r="F10" s="25"/>
    </row>
    <row r="11" spans="1:6" s="70" customFormat="1" hidden="1" x14ac:dyDescent="0.25">
      <c r="A11" s="90"/>
      <c r="B11" s="91"/>
      <c r="C11" s="95"/>
      <c r="D11" s="95"/>
      <c r="E11" s="96"/>
      <c r="F11" s="2"/>
    </row>
    <row r="12" spans="1:6" s="70" customFormat="1" x14ac:dyDescent="0.25">
      <c r="A12" s="90"/>
      <c r="B12" s="91"/>
      <c r="C12" s="95"/>
      <c r="D12" s="95"/>
      <c r="E12" s="96"/>
      <c r="F12" s="2"/>
    </row>
    <row r="13" spans="1:6" s="70" customFormat="1" x14ac:dyDescent="0.25">
      <c r="A13" s="90"/>
      <c r="B13" s="91"/>
      <c r="C13" s="95"/>
      <c r="D13" s="95"/>
      <c r="E13" s="96"/>
      <c r="F13" s="2"/>
    </row>
    <row r="14" spans="1:6" s="70" customFormat="1" ht="11.25" hidden="1" customHeight="1" x14ac:dyDescent="0.25">
      <c r="A14" s="90"/>
      <c r="B14" s="91"/>
      <c r="C14" s="95"/>
      <c r="D14" s="95"/>
      <c r="E14" s="96"/>
      <c r="F14" s="2"/>
    </row>
    <row r="15" spans="1:6" ht="34.5" customHeight="1" x14ac:dyDescent="0.25">
      <c r="A15" s="71" t="s">
        <v>85</v>
      </c>
      <c r="B15" s="83">
        <f>SUM(B11:B14)</f>
        <v>0</v>
      </c>
      <c r="C15" s="101" t="str">
        <f>IF(SUBTOTAL(3,B11:B14)=SUBTOTAL(103,B11:B14),'Summary and sign-off'!$A$47,'Summary and sign-off'!$A$48)</f>
        <v>Check - there are no hidden rows with data</v>
      </c>
      <c r="D15" s="140" t="str">
        <f>IF('Summary and sign-off'!F57='Summary and sign-off'!F53,'Summary and sign-off'!A50,'Summary and sign-off'!A49)</f>
        <v>Check - each entry provides sufficient information</v>
      </c>
      <c r="E15" s="140"/>
      <c r="F15" s="2"/>
    </row>
    <row r="16" spans="1:6" ht="13" x14ac:dyDescent="0.3">
      <c r="A16" s="23"/>
      <c r="B16" s="22"/>
      <c r="C16" s="22"/>
      <c r="D16" s="22"/>
      <c r="E16" s="22"/>
      <c r="F16" s="40"/>
    </row>
    <row r="17" spans="1:6" ht="13" x14ac:dyDescent="0.3">
      <c r="A17" s="23" t="s">
        <v>7</v>
      </c>
      <c r="B17" s="24"/>
      <c r="C17" s="29"/>
      <c r="D17" s="22"/>
      <c r="E17" s="22"/>
      <c r="F17" s="40"/>
    </row>
    <row r="18" spans="1:6" ht="12.75" customHeight="1" x14ac:dyDescent="0.25">
      <c r="A18" s="25" t="s">
        <v>111</v>
      </c>
      <c r="B18" s="25"/>
      <c r="C18" s="25"/>
      <c r="D18" s="25"/>
      <c r="E18" s="25"/>
      <c r="F18" s="40"/>
    </row>
    <row r="19" spans="1:6" x14ac:dyDescent="0.25">
      <c r="A19" s="25" t="s">
        <v>110</v>
      </c>
      <c r="B19" s="33"/>
      <c r="C19" s="45"/>
      <c r="D19" s="46"/>
      <c r="E19" s="46"/>
      <c r="F19" s="40"/>
    </row>
    <row r="20" spans="1:6" ht="13" x14ac:dyDescent="0.3">
      <c r="A20" s="25" t="s">
        <v>108</v>
      </c>
      <c r="B20" s="27"/>
      <c r="C20" s="28"/>
      <c r="D20" s="28"/>
      <c r="E20" s="28"/>
      <c r="F20" s="29"/>
    </row>
    <row r="21" spans="1:6" x14ac:dyDescent="0.25">
      <c r="A21" s="33" t="s">
        <v>10</v>
      </c>
      <c r="B21" s="33"/>
      <c r="C21" s="45"/>
      <c r="D21" s="45"/>
      <c r="E21" s="45"/>
      <c r="F21" s="40"/>
    </row>
    <row r="22" spans="1:6" ht="12.75" customHeight="1" x14ac:dyDescent="0.25">
      <c r="A22" s="33" t="s">
        <v>117</v>
      </c>
      <c r="B22" s="33"/>
      <c r="C22" s="47"/>
      <c r="D22" s="47"/>
      <c r="E22" s="35"/>
      <c r="F22" s="40"/>
    </row>
    <row r="23" spans="1:6" x14ac:dyDescent="0.25">
      <c r="A23" s="22"/>
      <c r="B23" s="22"/>
      <c r="C23" s="22"/>
      <c r="D23" s="22"/>
      <c r="E23" s="22"/>
      <c r="F23" s="40"/>
    </row>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4" x14ac:dyDescent="0.25"/>
    <row r="35" x14ac:dyDescent="0.25"/>
    <row r="36" x14ac:dyDescent="0.25"/>
    <row r="37" x14ac:dyDescent="0.25"/>
    <row r="38" x14ac:dyDescent="0.25"/>
    <row r="39"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83"/>
  <sheetViews>
    <sheetView zoomScaleNormal="100" workbookViewId="0">
      <selection activeCell="C28" sqref="C28"/>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36" t="s">
        <v>5</v>
      </c>
      <c r="B1" s="136"/>
      <c r="C1" s="136"/>
      <c r="D1" s="136"/>
      <c r="E1" s="136"/>
      <c r="F1" s="26"/>
    </row>
    <row r="2" spans="1:6" ht="21" customHeight="1" x14ac:dyDescent="0.25">
      <c r="A2" s="4" t="s">
        <v>2</v>
      </c>
      <c r="B2" s="139" t="str">
        <f>'Summary and sign-off'!B2:F2</f>
        <v>Waka Kotahi NZ Transport Agency</v>
      </c>
      <c r="C2" s="139"/>
      <c r="D2" s="139"/>
      <c r="E2" s="139"/>
      <c r="F2" s="26"/>
    </row>
    <row r="3" spans="1:6" ht="21" customHeight="1" x14ac:dyDescent="0.25">
      <c r="A3" s="4" t="s">
        <v>3</v>
      </c>
      <c r="B3" s="139" t="str">
        <f>'Summary and sign-off'!B3:F3</f>
        <v>Nicole Rosie</v>
      </c>
      <c r="C3" s="139"/>
      <c r="D3" s="139"/>
      <c r="E3" s="139"/>
      <c r="F3" s="26"/>
    </row>
    <row r="4" spans="1:6" ht="21" customHeight="1" x14ac:dyDescent="0.25">
      <c r="A4" s="4" t="s">
        <v>46</v>
      </c>
      <c r="B4" s="139">
        <f>'Summary and sign-off'!B4:F4</f>
        <v>44378</v>
      </c>
      <c r="C4" s="139"/>
      <c r="D4" s="139"/>
      <c r="E4" s="139"/>
      <c r="F4" s="26"/>
    </row>
    <row r="5" spans="1:6" ht="21" customHeight="1" x14ac:dyDescent="0.25">
      <c r="A5" s="4" t="s">
        <v>47</v>
      </c>
      <c r="B5" s="139">
        <f>'Summary and sign-off'!B5:F5</f>
        <v>44742</v>
      </c>
      <c r="C5" s="139"/>
      <c r="D5" s="139"/>
      <c r="E5" s="139"/>
      <c r="F5" s="26"/>
    </row>
    <row r="6" spans="1:6" ht="21" customHeight="1" x14ac:dyDescent="0.25">
      <c r="A6" s="4" t="s">
        <v>13</v>
      </c>
      <c r="B6" s="134" t="s">
        <v>12</v>
      </c>
      <c r="C6" s="134"/>
      <c r="D6" s="134"/>
      <c r="E6" s="134"/>
      <c r="F6" s="36"/>
    </row>
    <row r="7" spans="1:6" ht="21" customHeight="1" x14ac:dyDescent="0.25">
      <c r="A7" s="4" t="s">
        <v>69</v>
      </c>
      <c r="B7" s="134" t="s">
        <v>80</v>
      </c>
      <c r="C7" s="134"/>
      <c r="D7" s="134"/>
      <c r="E7" s="134"/>
      <c r="F7" s="36"/>
    </row>
    <row r="8" spans="1:6" ht="35.25" customHeight="1" x14ac:dyDescent="0.25">
      <c r="A8" s="143" t="s">
        <v>0</v>
      </c>
      <c r="B8" s="143"/>
      <c r="C8" s="150"/>
      <c r="D8" s="150"/>
      <c r="E8" s="150"/>
      <c r="F8" s="26"/>
    </row>
    <row r="9" spans="1:6" ht="35.25" customHeight="1" x14ac:dyDescent="0.25">
      <c r="A9" s="151" t="s">
        <v>84</v>
      </c>
      <c r="B9" s="152"/>
      <c r="C9" s="152"/>
      <c r="D9" s="152"/>
      <c r="E9" s="152"/>
      <c r="F9" s="26"/>
    </row>
    <row r="10" spans="1:6" ht="27" customHeight="1" x14ac:dyDescent="0.25">
      <c r="A10" s="37" t="s">
        <v>33</v>
      </c>
      <c r="B10" s="37" t="s">
        <v>15</v>
      </c>
      <c r="C10" s="37" t="s">
        <v>35</v>
      </c>
      <c r="D10" s="37" t="s">
        <v>113</v>
      </c>
      <c r="E10" s="37" t="s">
        <v>45</v>
      </c>
      <c r="F10" s="38"/>
    </row>
    <row r="11" spans="1:6" s="70" customFormat="1" hidden="1" x14ac:dyDescent="0.25">
      <c r="A11" s="90"/>
      <c r="B11" s="91"/>
      <c r="C11" s="95"/>
      <c r="D11" s="95"/>
      <c r="E11" s="96"/>
      <c r="F11" s="3"/>
    </row>
    <row r="12" spans="1:6" s="70" customFormat="1" x14ac:dyDescent="0.25">
      <c r="A12" s="90">
        <v>44408</v>
      </c>
      <c r="B12" s="91">
        <v>24.78</v>
      </c>
      <c r="C12" s="95" t="s">
        <v>134</v>
      </c>
      <c r="D12" s="95" t="s">
        <v>133</v>
      </c>
      <c r="E12" s="96" t="s">
        <v>122</v>
      </c>
      <c r="F12" s="3"/>
    </row>
    <row r="13" spans="1:6" s="70" customFormat="1" x14ac:dyDescent="0.25">
      <c r="A13" s="90">
        <v>44439</v>
      </c>
      <c r="B13" s="91">
        <v>33.21</v>
      </c>
      <c r="C13" s="95" t="s">
        <v>134</v>
      </c>
      <c r="D13" s="95" t="s">
        <v>133</v>
      </c>
      <c r="E13" s="96" t="s">
        <v>122</v>
      </c>
      <c r="F13" s="3"/>
    </row>
    <row r="14" spans="1:6" s="70" customFormat="1" x14ac:dyDescent="0.25">
      <c r="A14" s="90">
        <v>44447</v>
      </c>
      <c r="B14" s="91">
        <v>750</v>
      </c>
      <c r="C14" s="95" t="s">
        <v>123</v>
      </c>
      <c r="D14" s="95" t="s">
        <v>124</v>
      </c>
      <c r="E14" s="96" t="s">
        <v>122</v>
      </c>
      <c r="F14" s="3"/>
    </row>
    <row r="15" spans="1:6" s="70" customFormat="1" x14ac:dyDescent="0.25">
      <c r="A15" s="90">
        <v>44469</v>
      </c>
      <c r="B15" s="91">
        <v>24.340000000000003</v>
      </c>
      <c r="C15" s="95" t="s">
        <v>134</v>
      </c>
      <c r="D15" s="95" t="s">
        <v>133</v>
      </c>
      <c r="E15" s="96" t="s">
        <v>122</v>
      </c>
      <c r="F15" s="3"/>
    </row>
    <row r="16" spans="1:6" s="70" customFormat="1" x14ac:dyDescent="0.25">
      <c r="A16" s="90">
        <v>44500</v>
      </c>
      <c r="B16" s="91">
        <v>26.37</v>
      </c>
      <c r="C16" s="95" t="s">
        <v>134</v>
      </c>
      <c r="D16" s="95" t="s">
        <v>133</v>
      </c>
      <c r="E16" s="96" t="s">
        <v>122</v>
      </c>
      <c r="F16" s="3"/>
    </row>
    <row r="17" spans="1:6" s="70" customFormat="1" x14ac:dyDescent="0.25">
      <c r="A17" s="90">
        <v>44530</v>
      </c>
      <c r="B17" s="91">
        <v>26.830000000000002</v>
      </c>
      <c r="C17" s="95" t="s">
        <v>134</v>
      </c>
      <c r="D17" s="95" t="s">
        <v>133</v>
      </c>
      <c r="E17" s="96" t="s">
        <v>122</v>
      </c>
      <c r="F17" s="3"/>
    </row>
    <row r="18" spans="1:6" s="70" customFormat="1" x14ac:dyDescent="0.25">
      <c r="A18" s="90">
        <v>44561</v>
      </c>
      <c r="B18" s="91">
        <v>29.55</v>
      </c>
      <c r="C18" s="95" t="s">
        <v>134</v>
      </c>
      <c r="D18" s="95" t="s">
        <v>133</v>
      </c>
      <c r="E18" s="96" t="s">
        <v>122</v>
      </c>
      <c r="F18" s="3"/>
    </row>
    <row r="19" spans="1:6" s="70" customFormat="1" x14ac:dyDescent="0.25">
      <c r="A19" s="90">
        <v>44578</v>
      </c>
      <c r="B19" s="91">
        <v>482.61</v>
      </c>
      <c r="C19" s="95" t="s">
        <v>137</v>
      </c>
      <c r="D19" s="95" t="s">
        <v>125</v>
      </c>
      <c r="E19" s="96" t="s">
        <v>122</v>
      </c>
      <c r="F19" s="3"/>
    </row>
    <row r="20" spans="1:6" s="70" customFormat="1" x14ac:dyDescent="0.25">
      <c r="A20" s="90">
        <v>44592</v>
      </c>
      <c r="B20" s="91">
        <v>25.25</v>
      </c>
      <c r="C20" s="95" t="s">
        <v>134</v>
      </c>
      <c r="D20" s="95" t="s">
        <v>133</v>
      </c>
      <c r="E20" s="96" t="s">
        <v>122</v>
      </c>
      <c r="F20" s="3"/>
    </row>
    <row r="21" spans="1:6" s="70" customFormat="1" x14ac:dyDescent="0.25">
      <c r="A21" s="90">
        <v>44620</v>
      </c>
      <c r="B21" s="91">
        <v>25.830000000000002</v>
      </c>
      <c r="C21" s="95" t="s">
        <v>134</v>
      </c>
      <c r="D21" s="95" t="s">
        <v>133</v>
      </c>
      <c r="E21" s="96" t="s">
        <v>122</v>
      </c>
      <c r="F21" s="3"/>
    </row>
    <row r="22" spans="1:6" s="70" customFormat="1" x14ac:dyDescent="0.25">
      <c r="A22" s="90">
        <v>44651</v>
      </c>
      <c r="B22" s="91">
        <v>28.130000000000003</v>
      </c>
      <c r="C22" s="95" t="s">
        <v>134</v>
      </c>
      <c r="D22" s="95" t="s">
        <v>133</v>
      </c>
      <c r="E22" s="96" t="s">
        <v>122</v>
      </c>
      <c r="F22" s="3"/>
    </row>
    <row r="23" spans="1:6" s="70" customFormat="1" x14ac:dyDescent="0.25">
      <c r="A23" s="90">
        <v>44662</v>
      </c>
      <c r="B23" s="91">
        <v>750</v>
      </c>
      <c r="C23" s="95" t="s">
        <v>123</v>
      </c>
      <c r="D23" s="95" t="s">
        <v>124</v>
      </c>
      <c r="E23" s="96" t="s">
        <v>122</v>
      </c>
      <c r="F23" s="3"/>
    </row>
    <row r="24" spans="1:6" s="70" customFormat="1" x14ac:dyDescent="0.25">
      <c r="A24" s="90">
        <v>44673</v>
      </c>
      <c r="B24" s="91">
        <v>8.6999999999999993</v>
      </c>
      <c r="C24" s="95" t="s">
        <v>138</v>
      </c>
      <c r="D24" s="95" t="s">
        <v>139</v>
      </c>
      <c r="E24" s="96" t="s">
        <v>122</v>
      </c>
      <c r="F24" s="3"/>
    </row>
    <row r="25" spans="1:6" s="70" customFormat="1" x14ac:dyDescent="0.25">
      <c r="A25" s="90">
        <v>44681</v>
      </c>
      <c r="B25" s="91">
        <v>34.630000000000003</v>
      </c>
      <c r="C25" s="95" t="s">
        <v>134</v>
      </c>
      <c r="D25" s="95" t="s">
        <v>133</v>
      </c>
      <c r="E25" s="96" t="s">
        <v>122</v>
      </c>
      <c r="F25" s="3"/>
    </row>
    <row r="26" spans="1:6" s="70" customFormat="1" x14ac:dyDescent="0.25">
      <c r="A26" s="90">
        <v>44701</v>
      </c>
      <c r="B26" s="91">
        <v>1641.6</v>
      </c>
      <c r="C26" s="95" t="s">
        <v>167</v>
      </c>
      <c r="D26" s="95" t="s">
        <v>126</v>
      </c>
      <c r="E26" s="96" t="s">
        <v>130</v>
      </c>
      <c r="F26" s="3"/>
    </row>
    <row r="27" spans="1:6" s="70" customFormat="1" x14ac:dyDescent="0.25">
      <c r="A27" s="90">
        <v>44712</v>
      </c>
      <c r="B27" s="91">
        <v>29.150000000000002</v>
      </c>
      <c r="C27" s="95" t="s">
        <v>134</v>
      </c>
      <c r="D27" s="95" t="s">
        <v>133</v>
      </c>
      <c r="E27" s="96" t="s">
        <v>122</v>
      </c>
      <c r="F27" s="3"/>
    </row>
    <row r="28" spans="1:6" s="70" customFormat="1" x14ac:dyDescent="0.25">
      <c r="A28" s="90">
        <v>44722</v>
      </c>
      <c r="B28" s="91">
        <v>750</v>
      </c>
      <c r="C28" s="95" t="s">
        <v>123</v>
      </c>
      <c r="D28" s="95" t="s">
        <v>124</v>
      </c>
      <c r="E28" s="96" t="s">
        <v>122</v>
      </c>
      <c r="F28" s="3"/>
    </row>
    <row r="29" spans="1:6" s="70" customFormat="1" x14ac:dyDescent="0.25">
      <c r="A29" s="90">
        <v>44742</v>
      </c>
      <c r="B29" s="91">
        <v>29.79</v>
      </c>
      <c r="C29" s="95" t="s">
        <v>134</v>
      </c>
      <c r="D29" s="95" t="s">
        <v>133</v>
      </c>
      <c r="E29" s="96" t="s">
        <v>122</v>
      </c>
      <c r="F29" s="3"/>
    </row>
    <row r="30" spans="1:6" s="70" customFormat="1" hidden="1" x14ac:dyDescent="0.25">
      <c r="A30" s="90"/>
      <c r="B30" s="91"/>
      <c r="C30" s="95"/>
      <c r="D30" s="95"/>
      <c r="E30" s="96"/>
      <c r="F30" s="3"/>
    </row>
    <row r="31" spans="1:6" ht="34.5" customHeight="1" x14ac:dyDescent="0.25">
      <c r="A31" s="71" t="s">
        <v>89</v>
      </c>
      <c r="B31" s="83">
        <f>SUM(B11:B30)</f>
        <v>4720.7699999999995</v>
      </c>
      <c r="C31" s="101" t="str">
        <f>IF(SUBTOTAL(3,B11:B30)=SUBTOTAL(103,B11:B30),'Summary and sign-off'!$A$47,'Summary and sign-off'!$A$48)</f>
        <v>Check - there are no hidden rows with data</v>
      </c>
      <c r="D31" s="140" t="str">
        <f>IF('Summary and sign-off'!F58='Summary and sign-off'!F53,'Summary and sign-off'!A50,'Summary and sign-off'!A49)</f>
        <v>Check - each entry provides sufficient information</v>
      </c>
      <c r="E31" s="140"/>
      <c r="F31" s="39"/>
    </row>
    <row r="32" spans="1:6" ht="14.15" customHeight="1" x14ac:dyDescent="0.25">
      <c r="A32" s="40"/>
      <c r="B32" s="29"/>
      <c r="C32" s="22"/>
      <c r="D32" s="22"/>
      <c r="E32" s="22"/>
      <c r="F32" s="26"/>
    </row>
    <row r="33" spans="1:6" ht="13" x14ac:dyDescent="0.3">
      <c r="A33" s="23" t="s">
        <v>6</v>
      </c>
      <c r="B33" s="22"/>
      <c r="C33" s="22"/>
      <c r="D33" s="22"/>
      <c r="E33" s="22"/>
      <c r="F33" s="26"/>
    </row>
    <row r="34" spans="1:6" ht="12.65" customHeight="1" x14ac:dyDescent="0.25">
      <c r="A34" s="25" t="s">
        <v>34</v>
      </c>
      <c r="B34" s="22"/>
      <c r="C34" s="22"/>
      <c r="D34" s="22"/>
      <c r="E34" s="22"/>
      <c r="F34" s="26"/>
    </row>
    <row r="35" spans="1:6" ht="13" x14ac:dyDescent="0.3">
      <c r="A35" s="25" t="s">
        <v>108</v>
      </c>
      <c r="B35" s="27"/>
      <c r="C35" s="28"/>
      <c r="D35" s="28"/>
      <c r="E35" s="28"/>
      <c r="F35" s="29"/>
    </row>
    <row r="36" spans="1:6" x14ac:dyDescent="0.25">
      <c r="A36" s="33" t="s">
        <v>10</v>
      </c>
      <c r="B36" s="34"/>
      <c r="C36" s="29"/>
      <c r="D36" s="29"/>
      <c r="E36" s="29"/>
      <c r="F36" s="29"/>
    </row>
    <row r="37" spans="1:6" ht="12.75" customHeight="1" x14ac:dyDescent="0.25">
      <c r="A37" s="33" t="s">
        <v>117</v>
      </c>
      <c r="B37" s="41"/>
      <c r="C37" s="35"/>
      <c r="D37" s="35"/>
      <c r="E37" s="35"/>
      <c r="F37" s="35"/>
    </row>
    <row r="38" spans="1:6" x14ac:dyDescent="0.25">
      <c r="A38" s="40"/>
      <c r="B38" s="42"/>
      <c r="C38" s="22"/>
      <c r="D38" s="22"/>
      <c r="E38" s="22"/>
      <c r="F38" s="40"/>
    </row>
    <row r="39" spans="1:6" hidden="1" x14ac:dyDescent="0.25">
      <c r="A39" s="22"/>
      <c r="B39" s="22"/>
      <c r="C39" s="22"/>
      <c r="D39" s="22"/>
      <c r="E39" s="40"/>
    </row>
    <row r="40" spans="1:6" ht="12.75" hidden="1" customHeight="1" x14ac:dyDescent="0.25"/>
    <row r="41" spans="1:6" hidden="1" x14ac:dyDescent="0.25">
      <c r="A41" s="43"/>
      <c r="B41" s="43"/>
      <c r="C41" s="43"/>
      <c r="D41" s="43"/>
      <c r="E41" s="43"/>
      <c r="F41" s="26"/>
    </row>
    <row r="42" spans="1:6" hidden="1" x14ac:dyDescent="0.25">
      <c r="A42" s="43"/>
      <c r="B42" s="43"/>
      <c r="C42" s="43"/>
      <c r="D42" s="43"/>
      <c r="E42" s="43"/>
      <c r="F42" s="26"/>
    </row>
    <row r="43" spans="1:6" hidden="1" x14ac:dyDescent="0.25">
      <c r="A43" s="43"/>
      <c r="B43" s="43"/>
      <c r="C43" s="43"/>
      <c r="D43" s="43"/>
      <c r="E43" s="43"/>
      <c r="F43" s="26"/>
    </row>
    <row r="44" spans="1:6" hidden="1" x14ac:dyDescent="0.25">
      <c r="A44" s="43"/>
      <c r="B44" s="43"/>
      <c r="C44" s="43"/>
      <c r="D44" s="43"/>
      <c r="E44" s="43"/>
      <c r="F44" s="26"/>
    </row>
    <row r="45" spans="1:6" hidden="1" x14ac:dyDescent="0.25">
      <c r="A45" s="43"/>
      <c r="B45" s="43"/>
      <c r="C45" s="43"/>
      <c r="D45" s="43"/>
      <c r="E45" s="43"/>
      <c r="F45" s="26"/>
    </row>
    <row r="47" spans="1:6" x14ac:dyDescent="0.25"/>
    <row r="48" spans="1:6" x14ac:dyDescent="0.25"/>
    <row r="49"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sheetData>
  <sheetProtection sheet="1" formatCells="0" insertRows="0" deleteRows="0"/>
  <mergeCells count="10">
    <mergeCell ref="D31:E31"/>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0"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7"/>
  <sheetViews>
    <sheetView zoomScaleNormal="100" workbookViewId="0">
      <selection activeCell="E18" sqref="E18"/>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7" ht="26.25" customHeight="1" x14ac:dyDescent="0.25">
      <c r="A1" s="136" t="s">
        <v>16</v>
      </c>
      <c r="B1" s="136"/>
      <c r="C1" s="136"/>
      <c r="D1" s="136"/>
      <c r="E1" s="136"/>
      <c r="F1" s="136"/>
    </row>
    <row r="2" spans="1:7" ht="21" customHeight="1" x14ac:dyDescent="0.25">
      <c r="A2" s="4" t="s">
        <v>2</v>
      </c>
      <c r="B2" s="139" t="str">
        <f>'Summary and sign-off'!B2:F2</f>
        <v>Waka Kotahi NZ Transport Agency</v>
      </c>
      <c r="C2" s="139"/>
      <c r="D2" s="139"/>
      <c r="E2" s="139"/>
      <c r="F2" s="139"/>
    </row>
    <row r="3" spans="1:7" ht="21" customHeight="1" x14ac:dyDescent="0.25">
      <c r="A3" s="4" t="s">
        <v>3</v>
      </c>
      <c r="B3" s="139" t="str">
        <f>'Summary and sign-off'!B3:F3</f>
        <v>Nicole Rosie</v>
      </c>
      <c r="C3" s="139"/>
      <c r="D3" s="139"/>
      <c r="E3" s="139"/>
      <c r="F3" s="139"/>
    </row>
    <row r="4" spans="1:7" ht="21" customHeight="1" x14ac:dyDescent="0.25">
      <c r="A4" s="4" t="s">
        <v>46</v>
      </c>
      <c r="B4" s="139">
        <f>'Summary and sign-off'!B4:F4</f>
        <v>44378</v>
      </c>
      <c r="C4" s="139"/>
      <c r="D4" s="139"/>
      <c r="E4" s="139"/>
      <c r="F4" s="139"/>
    </row>
    <row r="5" spans="1:7" ht="21" customHeight="1" x14ac:dyDescent="0.25">
      <c r="A5" s="4" t="s">
        <v>47</v>
      </c>
      <c r="B5" s="139">
        <f>'Summary and sign-off'!B5:F5</f>
        <v>44742</v>
      </c>
      <c r="C5" s="139"/>
      <c r="D5" s="139"/>
      <c r="E5" s="139"/>
      <c r="F5" s="139"/>
    </row>
    <row r="6" spans="1:7" ht="21" customHeight="1" x14ac:dyDescent="0.25">
      <c r="A6" s="4" t="s">
        <v>118</v>
      </c>
      <c r="B6" s="134" t="s">
        <v>12</v>
      </c>
      <c r="C6" s="134"/>
      <c r="D6" s="134"/>
      <c r="E6" s="134"/>
      <c r="F6" s="134"/>
    </row>
    <row r="7" spans="1:7" ht="21" customHeight="1" x14ac:dyDescent="0.25">
      <c r="A7" s="4" t="s">
        <v>69</v>
      </c>
      <c r="B7" s="134" t="s">
        <v>80</v>
      </c>
      <c r="C7" s="134"/>
      <c r="D7" s="134"/>
      <c r="E7" s="134"/>
      <c r="F7" s="134"/>
    </row>
    <row r="8" spans="1:7" ht="36" customHeight="1" x14ac:dyDescent="0.25">
      <c r="A8" s="143" t="s">
        <v>36</v>
      </c>
      <c r="B8" s="143"/>
      <c r="C8" s="143"/>
      <c r="D8" s="143"/>
      <c r="E8" s="143"/>
      <c r="F8" s="143"/>
    </row>
    <row r="9" spans="1:7" ht="36" customHeight="1" x14ac:dyDescent="0.25">
      <c r="A9" s="151" t="s">
        <v>87</v>
      </c>
      <c r="B9" s="152"/>
      <c r="C9" s="152"/>
      <c r="D9" s="152"/>
      <c r="E9" s="152"/>
      <c r="F9" s="152"/>
    </row>
    <row r="10" spans="1:7" ht="39" customHeight="1" x14ac:dyDescent="0.25">
      <c r="A10" s="18" t="s">
        <v>33</v>
      </c>
      <c r="B10" s="9" t="s">
        <v>114</v>
      </c>
      <c r="C10" s="9" t="s">
        <v>51</v>
      </c>
      <c r="D10" s="9" t="s">
        <v>17</v>
      </c>
      <c r="E10" s="9" t="s">
        <v>52</v>
      </c>
      <c r="F10" s="9" t="s">
        <v>83</v>
      </c>
    </row>
    <row r="11" spans="1:7" s="70" customFormat="1" hidden="1" x14ac:dyDescent="0.25">
      <c r="A11" s="94"/>
      <c r="B11" s="95"/>
      <c r="C11" s="100"/>
      <c r="D11" s="95"/>
      <c r="E11" s="97"/>
      <c r="F11" s="96"/>
    </row>
    <row r="12" spans="1:7" s="70" customFormat="1" x14ac:dyDescent="0.25">
      <c r="A12" s="94">
        <v>44441</v>
      </c>
      <c r="B12" s="95" t="s">
        <v>179</v>
      </c>
      <c r="C12" s="100" t="s">
        <v>20</v>
      </c>
      <c r="D12" s="95" t="s">
        <v>180</v>
      </c>
      <c r="E12" s="97" t="s">
        <v>25</v>
      </c>
      <c r="F12" s="96"/>
    </row>
    <row r="13" spans="1:7" s="70" customFormat="1" x14ac:dyDescent="0.25">
      <c r="A13" s="94">
        <v>44540</v>
      </c>
      <c r="B13" s="98" t="s">
        <v>181</v>
      </c>
      <c r="C13" s="100" t="s">
        <v>20</v>
      </c>
      <c r="D13" s="98" t="s">
        <v>182</v>
      </c>
      <c r="E13" s="97" t="s">
        <v>23</v>
      </c>
      <c r="F13" s="96"/>
    </row>
    <row r="14" spans="1:7" s="70" customFormat="1" x14ac:dyDescent="0.25">
      <c r="A14" s="94">
        <v>44733</v>
      </c>
      <c r="B14" s="98" t="s">
        <v>183</v>
      </c>
      <c r="C14" s="100" t="s">
        <v>20</v>
      </c>
      <c r="D14" s="98" t="s">
        <v>184</v>
      </c>
      <c r="E14" s="97" t="s">
        <v>25</v>
      </c>
      <c r="F14" s="99"/>
    </row>
    <row r="15" spans="1:7" s="70" customFormat="1" hidden="1" x14ac:dyDescent="0.25">
      <c r="A15" s="94"/>
      <c r="B15" s="95"/>
      <c r="C15" s="100"/>
      <c r="D15" s="95"/>
      <c r="E15" s="97"/>
      <c r="F15" s="96"/>
    </row>
    <row r="16" spans="1:7" ht="34.5" customHeight="1" x14ac:dyDescent="0.25">
      <c r="A16" s="72" t="s">
        <v>115</v>
      </c>
      <c r="B16" s="73" t="s">
        <v>19</v>
      </c>
      <c r="C16" s="74">
        <f>C17+C18</f>
        <v>3</v>
      </c>
      <c r="D16" s="109" t="str">
        <f>IF(SUBTOTAL(3,C11:C15)=SUBTOTAL(103,C11:C15),'Summary and sign-off'!$A$47,'Summary and sign-off'!$A$48)</f>
        <v>Check - there are no hidden rows with data</v>
      </c>
      <c r="E16" s="153" t="str">
        <f>IF('Summary and sign-off'!F59='Summary and sign-off'!F53,'Summary and sign-off'!A51,'Summary and sign-off'!A49)</f>
        <v>Check - each entry provides sufficient information</v>
      </c>
      <c r="F16" s="153"/>
      <c r="G16" s="70"/>
    </row>
    <row r="17" spans="1:6" ht="25.5" customHeight="1" x14ac:dyDescent="0.35">
      <c r="A17" s="75"/>
      <c r="B17" s="76" t="s">
        <v>20</v>
      </c>
      <c r="C17" s="77">
        <f>COUNTIF(C11:C15,'Summary and sign-off'!A44)</f>
        <v>3</v>
      </c>
      <c r="D17" s="19"/>
      <c r="E17" s="20"/>
      <c r="F17" s="21"/>
    </row>
    <row r="18" spans="1:6" ht="25.5" customHeight="1" x14ac:dyDescent="0.35">
      <c r="A18" s="75"/>
      <c r="B18" s="76" t="s">
        <v>18</v>
      </c>
      <c r="C18" s="77">
        <f>COUNTIF(C11:C15,'Summary and sign-off'!A45)</f>
        <v>0</v>
      </c>
      <c r="D18" s="19"/>
      <c r="E18" s="20"/>
      <c r="F18" s="21"/>
    </row>
    <row r="19" spans="1:6" ht="13" x14ac:dyDescent="0.3">
      <c r="A19" s="22"/>
      <c r="B19" s="23"/>
      <c r="C19" s="22"/>
      <c r="D19" s="24"/>
      <c r="E19" s="24"/>
      <c r="F19" s="22"/>
    </row>
    <row r="20" spans="1:6" ht="13" x14ac:dyDescent="0.3">
      <c r="A20" s="23" t="s">
        <v>6</v>
      </c>
      <c r="B20" s="23"/>
      <c r="C20" s="23"/>
      <c r="D20" s="23"/>
      <c r="E20" s="23"/>
      <c r="F20" s="23"/>
    </row>
    <row r="21" spans="1:6" ht="12.65" customHeight="1" x14ac:dyDescent="0.25">
      <c r="A21" s="25" t="s">
        <v>34</v>
      </c>
      <c r="B21" s="22"/>
      <c r="C21" s="22"/>
      <c r="D21" s="22"/>
      <c r="E21" s="22"/>
      <c r="F21" s="26"/>
    </row>
    <row r="22" spans="1:6" ht="13" x14ac:dyDescent="0.3">
      <c r="A22" s="25" t="s">
        <v>108</v>
      </c>
      <c r="B22" s="27"/>
      <c r="C22" s="28"/>
      <c r="D22" s="28"/>
      <c r="E22" s="28"/>
      <c r="F22" s="29"/>
    </row>
    <row r="23" spans="1:6" ht="13" x14ac:dyDescent="0.3">
      <c r="A23" s="25" t="s">
        <v>11</v>
      </c>
      <c r="B23" s="30"/>
      <c r="C23" s="30"/>
      <c r="D23" s="30"/>
      <c r="E23" s="30"/>
      <c r="F23" s="30"/>
    </row>
    <row r="24" spans="1:6" ht="12.75" customHeight="1" x14ac:dyDescent="0.25">
      <c r="A24" s="25" t="s">
        <v>59</v>
      </c>
      <c r="B24" s="22"/>
      <c r="C24" s="22"/>
      <c r="D24" s="22"/>
      <c r="E24" s="22"/>
      <c r="F24" s="22"/>
    </row>
    <row r="25" spans="1:6" ht="13" customHeight="1" x14ac:dyDescent="0.25">
      <c r="A25" s="31" t="s">
        <v>21</v>
      </c>
      <c r="B25" s="32"/>
      <c r="C25" s="32"/>
      <c r="D25" s="32"/>
      <c r="E25" s="32"/>
      <c r="F25" s="32"/>
    </row>
    <row r="26" spans="1:6" x14ac:dyDescent="0.25">
      <c r="A26" s="33" t="s">
        <v>37</v>
      </c>
      <c r="B26" s="34"/>
      <c r="C26" s="29"/>
      <c r="D26" s="29"/>
      <c r="E26" s="29"/>
      <c r="F26" s="29"/>
    </row>
    <row r="27" spans="1:6" ht="12.75" customHeight="1" x14ac:dyDescent="0.25">
      <c r="A27" s="33" t="s">
        <v>117</v>
      </c>
      <c r="B27" s="25"/>
      <c r="C27" s="35"/>
      <c r="D27" s="35"/>
      <c r="E27" s="35"/>
      <c r="F27" s="35"/>
    </row>
    <row r="28" spans="1:6" ht="12.75" customHeight="1" x14ac:dyDescent="0.25">
      <c r="A28" s="25"/>
      <c r="B28" s="25"/>
      <c r="C28" s="35"/>
      <c r="D28" s="35"/>
      <c r="E28" s="35"/>
      <c r="F28" s="35"/>
    </row>
    <row r="29" spans="1:6" ht="12.75" hidden="1" customHeight="1" x14ac:dyDescent="0.25">
      <c r="A29" s="25"/>
      <c r="B29" s="25"/>
      <c r="C29" s="35"/>
      <c r="D29" s="35"/>
      <c r="E29" s="35"/>
      <c r="F29" s="35"/>
    </row>
    <row r="32" spans="1:6" ht="13" hidden="1" x14ac:dyDescent="0.3">
      <c r="A32" s="23"/>
      <c r="B32" s="23"/>
      <c r="C32" s="23"/>
      <c r="D32" s="23"/>
      <c r="E32" s="23"/>
      <c r="F32" s="23"/>
    </row>
    <row r="33" spans="1:6" ht="13" hidden="1" x14ac:dyDescent="0.3">
      <c r="A33" s="23"/>
      <c r="B33" s="23"/>
      <c r="C33" s="23"/>
      <c r="D33" s="23"/>
      <c r="E33" s="23"/>
      <c r="F33" s="23"/>
    </row>
    <row r="34" spans="1:6" ht="13" hidden="1" x14ac:dyDescent="0.3">
      <c r="A34" s="23"/>
      <c r="B34" s="23"/>
      <c r="C34" s="23"/>
      <c r="D34" s="23"/>
      <c r="E34" s="23"/>
      <c r="F34" s="23"/>
    </row>
    <row r="35" spans="1:6" ht="13" hidden="1" x14ac:dyDescent="0.3">
      <c r="A35" s="23"/>
      <c r="B35" s="23"/>
      <c r="C35" s="23"/>
      <c r="D35" s="23"/>
      <c r="E35" s="23"/>
      <c r="F35" s="23"/>
    </row>
    <row r="36" spans="1:6" ht="13" hidden="1" x14ac:dyDescent="0.3">
      <c r="A36" s="23"/>
      <c r="B36" s="23"/>
      <c r="C36" s="23"/>
      <c r="D36" s="23"/>
      <c r="E36" s="23"/>
      <c r="F36" s="23"/>
    </row>
    <row r="49"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sheetProtection sheet="1" formatCells="0" insertRows="0" deleteRows="0"/>
  <mergeCells count="10">
    <mergeCell ref="E16:F16"/>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5 A11:A13"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C15 C11:C13</xm:sqref>
        </x14:dataValidation>
        <x14:dataValidation type="list" errorStyle="information" operator="greaterThan" allowBlank="1" showInputMessage="1" prompt="Provide specific $ value if possible" xr:uid="{00000000-0002-0000-0500-000003000000}">
          <x14:formula1>
            <xm:f>'Summary and sign-off'!$A$38:$A$43</xm:f>
          </x14:formula1>
          <xm:sqref>E15 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12165527-d881-4234-97f9-ee139a3f0c31"/>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Hannah O'Grady</cp:lastModifiedBy>
  <cp:lastPrinted>2019-07-26T03:48:31Z</cp:lastPrinted>
  <dcterms:created xsi:type="dcterms:W3CDTF">2010-10-17T20:59:02Z</dcterms:created>
  <dcterms:modified xsi:type="dcterms:W3CDTF">2022-08-29T22:40:08Z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