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0F74B799-71B4-488A-B204-14DF66D7E52B}" xr6:coauthVersionLast="31" xr6:coauthVersionMax="31" xr10:uidLastSave="{00000000-0000-0000-0000-000000000000}"/>
  <bookViews>
    <workbookView xWindow="0" yWindow="0" windowWidth="28800" windowHeight="14565"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expenses'!$A$1:$E$25</definedName>
    <definedName name="_xlnm.Print_Area" localSheetId="4">'Gifts and benefits'!$A$1:$F$25</definedName>
    <definedName name="_xlnm.Print_Area" localSheetId="2">Hospitality!$A$1:$E$21</definedName>
    <definedName name="_xlnm.Print_Area" localSheetId="0">'Summary and sign-off'!$A$1:$F$23</definedName>
    <definedName name="_xlnm.Print_Area" localSheetId="1">Travel!$A$1:$E$72</definedName>
  </definedNames>
  <calcPr calcId="179017"/>
</workbook>
</file>

<file path=xl/calcChain.xml><?xml version="1.0" encoding="utf-8"?>
<calcChain xmlns="http://schemas.openxmlformats.org/spreadsheetml/2006/main">
  <c r="D14" i="4" l="1"/>
  <c r="C19" i="3"/>
  <c r="C14" i="2"/>
  <c r="C54" i="1"/>
  <c r="C61" i="1"/>
  <c r="C15" i="1"/>
  <c r="B6" i="13" l="1"/>
  <c r="E59" i="13"/>
  <c r="C59" i="13"/>
  <c r="C16" i="4"/>
  <c r="C15" i="4"/>
  <c r="B59" i="13" l="1"/>
  <c r="B58" i="13"/>
  <c r="D58" i="13"/>
  <c r="B57" i="13"/>
  <c r="D57" i="13"/>
  <c r="D56" i="13"/>
  <c r="B56" i="13"/>
  <c r="D55" i="13"/>
  <c r="B55" i="13"/>
  <c r="D54" i="13"/>
  <c r="B54" i="13"/>
  <c r="B2" i="4"/>
  <c r="B3" i="4"/>
  <c r="B2" i="3"/>
  <c r="B3" i="3"/>
  <c r="B2" i="2"/>
  <c r="B3" i="2"/>
  <c r="B2" i="1"/>
  <c r="B3" i="1"/>
  <c r="F57" i="13" l="1"/>
  <c r="D14" i="2" s="1"/>
  <c r="F59" i="13"/>
  <c r="E14" i="4" s="1"/>
  <c r="F58" i="13"/>
  <c r="D19" i="3" s="1"/>
  <c r="F56" i="13"/>
  <c r="D61" i="1" s="1"/>
  <c r="F55" i="13"/>
  <c r="D54" i="1" s="1"/>
  <c r="F54" i="13"/>
  <c r="D15" i="1" s="1"/>
  <c r="C13" i="13"/>
  <c r="C12" i="13"/>
  <c r="C11" i="13"/>
  <c r="C16" i="13" l="1"/>
  <c r="C17" i="13"/>
  <c r="B5" i="4" l="1"/>
  <c r="B4" i="4"/>
  <c r="B5" i="3"/>
  <c r="B4" i="3"/>
  <c r="B5" i="2"/>
  <c r="B4" i="2"/>
  <c r="B5" i="1"/>
  <c r="B4" i="1"/>
  <c r="C15" i="13" l="1"/>
  <c r="F12" i="13" l="1"/>
  <c r="C14" i="4"/>
  <c r="F11" i="13" s="1"/>
  <c r="F13" i="13" l="1"/>
  <c r="B61" i="1"/>
  <c r="B17" i="13" s="1"/>
  <c r="B54" i="1"/>
  <c r="B16" i="13" s="1"/>
  <c r="B15" i="1"/>
  <c r="B15" i="13" s="1"/>
  <c r="B19" i="3" l="1"/>
  <c r="B13" i="13" s="1"/>
  <c r="B14" i="2"/>
  <c r="B12" i="13" s="1"/>
  <c r="B11" i="13" l="1"/>
  <c r="B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<sst xmlns="http://schemas.openxmlformats.org/spreadsheetml/2006/main" count="300" uniqueCount="157">
  <si>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</si>
  <si>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</si>
  <si>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</si>
  <si>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</si>
  <si>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</si>
  <si>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</si>
  <si>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</si>
  <si>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</si>
  <si>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</si>
  <si>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</si>
  <si>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</si>
  <si>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</si>
  <si>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</si>
  <si>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</si>
  <si>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</si>
  <si>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</si>
  <si>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</si>
  <si>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</si>
  <si>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</si>
  <si>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</si>
  <si>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</si>
  <si>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</si>
  <si>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</si>
  <si>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</si>
  <si>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</si>
  <si>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</si>
  <si>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</si>
  <si>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</si>
  <si>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</si>
  <si>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</si>
  <si>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</si>
  <si>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</si>
  <si>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</si>
  <si>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</si>
  <si>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</si>
  <si>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</si>
  <si>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</si>
  <si>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</si>
  <si>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</si>
  <si>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</si>
  <si>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</si>
  <si>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</si>
  <si>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</si>
  <si>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</si>
  <si>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</si>
  <si>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</si>
  <si>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</si>
  <si>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</si>
  <si>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</si>
  <si>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</si>
  <si>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</si>
  <si>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</si>
  <si>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</si>
  <si>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</si>
  <si>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</si>
  <si>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</si>
  <si>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</si>
  <si>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</si>
  <si>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</si>
  <si>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</si>
  <si>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</si>
  <si>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</si>
  <si>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</si>
  <si>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</si>
  <si>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</si>
  <si>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</si>
  <si>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</si>
  <si>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</si>
  <si>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</si>
  <si>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</si>
  <si>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</si>
  <si>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</si>
  <si>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</si>
  <si>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</si>
  <si>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</si>
  <si>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</si>
  <si>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</si>
  <si>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</si>
  <si>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</si>
  <si>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</si>
  <si>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</si>
  <si>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</si>
  <si>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</si>
  <si>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</si>
  <si>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</si>
  <si>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</si>
  <si>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</si>
  <si>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</si>
  <si>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</si>
  <si>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</si>
  <si>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</si>
  <si>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</si>
  <si>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</si>
  <si>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</si>
  <si>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</si>
  <si>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</si>
  <si>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</si>
  <si>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</si>
  <si>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</si>
  <si>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</si>
  <si>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</si>
  <si>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</si>
  <si>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</si>
  <si>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</si>
  <si>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</si>
  <si>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</si>
  <si>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</si>
  <si>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</si>
  <si>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</si>
  <si>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</si>
  <si>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</si>
  <si>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</si>
  <si>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</si>
  <si>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</si>
  <si>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</si>
  <si>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</si>
  <si>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</si>
  <si>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</si>
  <si>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</si>
  <si>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Fergus Gammie</t>
  </si>
  <si>
    <t>NZ Transport Agency</t>
  </si>
  <si>
    <t>Internal Staff Meetings</t>
  </si>
  <si>
    <t>Airfares</t>
  </si>
  <si>
    <t>Auckland</t>
  </si>
  <si>
    <t>Internal Staff Meetings/Industry Meeting/Conference</t>
  </si>
  <si>
    <t>Internal Staff Meetings/Industry Meeting/NZTA Board Meeting</t>
  </si>
  <si>
    <t>National Land Transport Programe Launch</t>
  </si>
  <si>
    <t>Stakeholder Meeting</t>
  </si>
  <si>
    <t>Christchurch/Dunedin</t>
  </si>
  <si>
    <t>Napier/Hastings</t>
  </si>
  <si>
    <t>NZTA Board Meeting</t>
  </si>
  <si>
    <t>Auckland/New Plymouth</t>
  </si>
  <si>
    <t>Auckland/Whangarei</t>
  </si>
  <si>
    <t>Hotel</t>
  </si>
  <si>
    <t>Whangarei</t>
  </si>
  <si>
    <t>Blenheim/Christchurch/Queenstown</t>
  </si>
  <si>
    <t>Christchurch</t>
  </si>
  <si>
    <t>Internal Staff Meetings/NZTA Board Meeting</t>
  </si>
  <si>
    <t>Wellington</t>
  </si>
  <si>
    <t>Auckland/Wellington</t>
  </si>
  <si>
    <t>Internal Staff Meetings/Industry Meetings</t>
  </si>
  <si>
    <t>Rental Car</t>
  </si>
  <si>
    <t>No expenses incurred in this period</t>
  </si>
  <si>
    <t>Internal Staff Meetings/Stakeholder/NZTA Board Meeting</t>
  </si>
  <si>
    <t>Auckland/Whangarei/
Wellington</t>
  </si>
  <si>
    <t>Customer visit</t>
  </si>
  <si>
    <t>Mobile Phone</t>
  </si>
  <si>
    <t>Phone and data costs</t>
  </si>
  <si>
    <t>No gifts or benefits received</t>
  </si>
  <si>
    <t>No expenses incurred within this period</t>
  </si>
  <si>
    <t>June 2018 Taxi Fares Home/Airport</t>
  </si>
  <si>
    <t>Taxi</t>
  </si>
  <si>
    <t>Wellington/Auckland</t>
  </si>
  <si>
    <t>September 2018 Taxi Fares Home/Airport</t>
  </si>
  <si>
    <t>October 2018 Taxi Fares Home/Airport</t>
  </si>
  <si>
    <t>November 2018 Taxi Fares Home/Airport</t>
  </si>
  <si>
    <t>Mark Darrow, Audit Risk and Assurance Committee Chair, NZ Transport Agency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</si>
</sst>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5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7" fillId="9" borderId="4" xfId="0" applyFont="1" applyFill="1" applyBorder="1" applyAlignment="1" applyProtection="1">
      <alignment vertical="center" wrapText="1"/>
      <protection locked="0"/>
    </xf>
    <xf numFmtId="167" fontId="17" fillId="9" borderId="3"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76"/>
  <sheetViews>
    <sheetView tabSelected="1" zoomScaleNormal="100" workbookViewId="0">
      <selection activeCell="B8" sqref="B8:F8"/>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8" t="s">
        <v>64</v>
      </c>
      <c r="B1" s="138"/>
      <c r="C1" s="138"/>
      <c r="D1" s="138"/>
      <c r="E1" s="138"/>
      <c r="F1" s="138"/>
      <c r="G1" s="48"/>
      <c r="H1" s="48"/>
      <c r="I1" s="48"/>
      <c r="J1" s="48"/>
      <c r="K1" s="48"/>
    </row>
    <row r="2" spans="1:11" ht="21" customHeight="1" x14ac:dyDescent="0.2">
      <c r="A2" s="4" t="s">
        <v>2</v>
      </c>
      <c r="B2" s="139" t="s">
        <v>120</v>
      </c>
      <c r="C2" s="139"/>
      <c r="D2" s="139"/>
      <c r="E2" s="139"/>
      <c r="F2" s="139"/>
      <c r="G2" s="48"/>
      <c r="H2" s="48"/>
      <c r="I2" s="48"/>
      <c r="J2" s="48"/>
      <c r="K2" s="48"/>
    </row>
    <row r="3" spans="1:11" ht="21" customHeight="1" x14ac:dyDescent="0.2">
      <c r="A3" s="4" t="s">
        <v>65</v>
      </c>
      <c r="B3" s="139" t="s">
        <v>119</v>
      </c>
      <c r="C3" s="139"/>
      <c r="D3" s="139"/>
      <c r="E3" s="139"/>
      <c r="F3" s="139"/>
      <c r="G3" s="48"/>
      <c r="H3" s="48"/>
      <c r="I3" s="48"/>
      <c r="J3" s="48"/>
      <c r="K3" s="48"/>
    </row>
    <row r="4" spans="1:11" ht="21" customHeight="1" x14ac:dyDescent="0.2">
      <c r="A4" s="4" t="s">
        <v>48</v>
      </c>
      <c r="B4" s="140">
        <v>43282</v>
      </c>
      <c r="C4" s="140"/>
      <c r="D4" s="140"/>
      <c r="E4" s="140"/>
      <c r="F4" s="140"/>
      <c r="G4" s="48"/>
      <c r="H4" s="48"/>
      <c r="I4" s="48"/>
      <c r="J4" s="48"/>
      <c r="K4" s="48"/>
    </row>
    <row r="5" spans="1:11" ht="21" customHeight="1" x14ac:dyDescent="0.2">
      <c r="A5" s="4" t="s">
        <v>49</v>
      </c>
      <c r="B5" s="140">
        <v>43455</v>
      </c>
      <c r="C5" s="140"/>
      <c r="D5" s="140"/>
      <c r="E5" s="140"/>
      <c r="F5" s="140"/>
      <c r="G5" s="48"/>
      <c r="H5" s="48"/>
      <c r="I5" s="48"/>
      <c r="J5" s="48"/>
      <c r="K5" s="48"/>
    </row>
    <row r="6" spans="1:11" ht="21" customHeight="1" x14ac:dyDescent="0.2">
      <c r="A6" s="4" t="s">
        <v>69</v>
      </c>
      <c r="B6" s="137" t="str">
        <f>IF(AND(Travel!B7&lt;&gt;A30,Hospitality!B7&lt;&gt;A30,'All other expenses'!B7&lt;&gt;A30,'Gifts and benefits'!B7&lt;&gt;A30),A31,IF(AND(Travel!B7=A30,Hospitality!B7=A30,'All other expenses'!B7=A30,'Gifts and benefits'!B7=A30),A33,A32))</f>
        <v>Data and totals checked on all sheets</v>
      </c>
      <c r="C6" s="137"/>
      <c r="D6" s="137"/>
      <c r="E6" s="137"/>
      <c r="F6" s="137"/>
      <c r="G6" s="36"/>
      <c r="H6" s="48"/>
      <c r="I6" s="48"/>
      <c r="J6" s="48"/>
      <c r="K6" s="48"/>
    </row>
    <row r="7" spans="1:11" ht="21" customHeight="1" x14ac:dyDescent="0.2">
      <c r="A7" s="4" t="s">
        <v>86</v>
      </c>
      <c r="B7" s="136" t="s">
        <v>38</v>
      </c>
      <c r="C7" s="136"/>
      <c r="D7" s="136"/>
      <c r="E7" s="136"/>
      <c r="F7" s="136"/>
      <c r="G7" s="36"/>
      <c r="H7" s="48"/>
      <c r="I7" s="48"/>
      <c r="J7" s="48"/>
      <c r="K7" s="48"/>
    </row>
    <row r="8" spans="1:11" ht="21" customHeight="1" x14ac:dyDescent="0.2">
      <c r="A8" s="4" t="s">
        <v>66</v>
      </c>
      <c r="B8" s="136" t="s">
        <v>156</v>
      </c>
      <c r="C8" s="136"/>
      <c r="D8" s="136"/>
      <c r="E8" s="136"/>
      <c r="F8" s="136"/>
      <c r="G8" s="36"/>
      <c r="H8" s="48"/>
      <c r="I8" s="48"/>
      <c r="J8" s="48"/>
      <c r="K8" s="48"/>
    </row>
    <row r="9" spans="1:11" ht="66.75" customHeight="1" x14ac:dyDescent="0.2">
      <c r="A9" s="135" t="s">
        <v>82</v>
      </c>
      <c r="B9" s="135"/>
      <c r="C9" s="135"/>
      <c r="D9" s="135"/>
      <c r="E9" s="135"/>
      <c r="F9" s="135"/>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17356.11</v>
      </c>
      <c r="C11" s="87" t="str">
        <f>IF(Travel!B6="",A34,Travel!B6)</f>
        <v>Figures include GST (where applicable)</v>
      </c>
      <c r="D11" s="8"/>
      <c r="E11" s="11" t="s">
        <v>61</v>
      </c>
      <c r="F11" s="58">
        <f>'Gifts and benefits'!C14</f>
        <v>0</v>
      </c>
      <c r="G11" s="49"/>
      <c r="H11" s="49"/>
      <c r="I11" s="49"/>
      <c r="J11" s="49"/>
      <c r="K11" s="49"/>
    </row>
    <row r="12" spans="1:11" ht="27.75" customHeight="1" x14ac:dyDescent="0.2">
      <c r="A12" s="11" t="s">
        <v>9</v>
      </c>
      <c r="B12" s="80">
        <f>Hospitality!B14</f>
        <v>0</v>
      </c>
      <c r="C12" s="87" t="str">
        <f>IF(Hospitality!B6="",A34,Hospitality!B6)</f>
        <v>Figures include GST (where applicable)</v>
      </c>
      <c r="D12" s="8"/>
      <c r="E12" s="11" t="s">
        <v>62</v>
      </c>
      <c r="F12" s="58">
        <f>'Gifts and benefits'!C15</f>
        <v>0</v>
      </c>
      <c r="G12" s="49"/>
      <c r="H12" s="49"/>
      <c r="I12" s="49"/>
      <c r="J12" s="49"/>
      <c r="K12" s="49"/>
    </row>
    <row r="13" spans="1:11" ht="27.75" customHeight="1" x14ac:dyDescent="0.2">
      <c r="A13" s="11" t="s">
        <v>14</v>
      </c>
      <c r="B13" s="80">
        <f>'All other expenses'!B19</f>
        <v>292.21000000000004</v>
      </c>
      <c r="C13" s="87" t="str">
        <f>IF('All other expenses'!B6="",A34,'All other expenses'!B6)</f>
        <v>Figures include GST (where applicable)</v>
      </c>
      <c r="D13" s="8"/>
      <c r="E13" s="11" t="s">
        <v>63</v>
      </c>
      <c r="F13" s="58">
        <f>'Gifts and benefits'!C16</f>
        <v>0</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Travel!B15</f>
        <v>0</v>
      </c>
      <c r="C15" s="89" t="str">
        <f>C11</f>
        <v>Figures include GST (where applicable)</v>
      </c>
      <c r="D15" s="8"/>
      <c r="E15" s="8"/>
      <c r="F15" s="60"/>
      <c r="G15" s="48"/>
      <c r="H15" s="48"/>
      <c r="I15" s="48"/>
      <c r="J15" s="48"/>
      <c r="K15" s="48"/>
    </row>
    <row r="16" spans="1:11" ht="27.75" customHeight="1" x14ac:dyDescent="0.2">
      <c r="A16" s="12" t="s">
        <v>57</v>
      </c>
      <c r="B16" s="82">
        <f>Travel!B54</f>
        <v>17356.11</v>
      </c>
      <c r="C16" s="89" t="str">
        <f>C11</f>
        <v>Figures include GST (where applicable)</v>
      </c>
      <c r="D16" s="61"/>
      <c r="E16" s="8"/>
      <c r="F16" s="62"/>
      <c r="G16" s="48"/>
      <c r="H16" s="48"/>
      <c r="I16" s="48"/>
      <c r="J16" s="48"/>
      <c r="K16" s="48"/>
    </row>
    <row r="17" spans="1:11" ht="27.75" customHeight="1" x14ac:dyDescent="0.2">
      <c r="A17" s="12" t="s">
        <v>30</v>
      </c>
      <c r="B17" s="82">
        <f>Travel!B61</f>
        <v>0</v>
      </c>
      <c r="C17" s="8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COUNT(Travel!B12:B14)</f>
        <v>1</v>
      </c>
      <c r="C54" s="112"/>
      <c r="D54" s="112">
        <f>COUNTIF(Travel!D12:D14,"*")</f>
        <v>0</v>
      </c>
      <c r="E54" s="113"/>
      <c r="F54" s="113" t="b">
        <f>MIN(B54,D54)=MAX(B54,D54)</f>
        <v>0</v>
      </c>
      <c r="G54" s="48"/>
      <c r="H54" s="48"/>
      <c r="I54" s="48"/>
      <c r="J54" s="48"/>
      <c r="K54" s="48"/>
    </row>
    <row r="55" spans="1:11" hidden="1" x14ac:dyDescent="0.2">
      <c r="A55" s="122" t="s">
        <v>76</v>
      </c>
      <c r="B55" s="112">
        <f>COUNT(Travel!B19:B53)</f>
        <v>32</v>
      </c>
      <c r="C55" s="112"/>
      <c r="D55" s="112">
        <f>COUNTIF(Travel!D19:D53,"*")</f>
        <v>33</v>
      </c>
      <c r="E55" s="113"/>
      <c r="F55" s="113" t="b">
        <f>MIN(B55,D55)=MAX(B55,D55)</f>
        <v>0</v>
      </c>
    </row>
    <row r="56" spans="1:11" hidden="1" x14ac:dyDescent="0.2">
      <c r="A56" s="123"/>
      <c r="B56" s="112">
        <f>COUNT(Travel!B58:B60)</f>
        <v>1</v>
      </c>
      <c r="C56" s="112"/>
      <c r="D56" s="112">
        <f>COUNTIF(Travel!D58:D60,"*")</f>
        <v>0</v>
      </c>
      <c r="E56" s="113"/>
      <c r="F56" s="113" t="b">
        <f>MIN(B56,D56)=MAX(B56,D56)</f>
        <v>0</v>
      </c>
    </row>
    <row r="57" spans="1:11" hidden="1" x14ac:dyDescent="0.2">
      <c r="A57" s="124" t="s">
        <v>74</v>
      </c>
      <c r="B57" s="114">
        <f>COUNT(Hospitality!B11:B13)</f>
        <v>1</v>
      </c>
      <c r="C57" s="114"/>
      <c r="D57" s="114">
        <f>COUNTIF(Hospitality!D11:D13,"*")</f>
        <v>0</v>
      </c>
      <c r="E57" s="115"/>
      <c r="F57" s="115" t="b">
        <f>MIN(B57,D57)=MAX(B57,D57)</f>
        <v>0</v>
      </c>
    </row>
    <row r="58" spans="1:11" hidden="1" x14ac:dyDescent="0.2">
      <c r="A58" s="125" t="s">
        <v>75</v>
      </c>
      <c r="B58" s="113">
        <f>COUNT('All other expenses'!B11:B18)</f>
        <v>6</v>
      </c>
      <c r="C58" s="113"/>
      <c r="D58" s="113">
        <f>COUNTIF('All other expenses'!D11:D18,"*")</f>
        <v>6</v>
      </c>
      <c r="E58" s="113"/>
      <c r="F58" s="113" t="b">
        <f>MIN(B58,D58)=MAX(B58,D58)</f>
        <v>1</v>
      </c>
    </row>
    <row r="59" spans="1:11" hidden="1" x14ac:dyDescent="0.2">
      <c r="A59" s="124" t="s">
        <v>73</v>
      </c>
      <c r="B59" s="114">
        <f>COUNTIF('Gifts and benefits'!B11:B13,"*")</f>
        <v>1</v>
      </c>
      <c r="C59" s="114">
        <f>COUNTIF('Gifts and benefits'!C11:C13,"*")</f>
        <v>0</v>
      </c>
      <c r="D59" s="114"/>
      <c r="E59" s="114">
        <f>COUNTA('Gifts and benefits'!E11:E13)</f>
        <v>0</v>
      </c>
      <c r="F59" s="115"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16"/>
  <sheetViews>
    <sheetView zoomScaleNormal="100" workbookViewId="0">
      <selection activeCell="A60" sqref="A60:XFD62"/>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8" t="s">
        <v>5</v>
      </c>
      <c r="B1" s="138"/>
      <c r="C1" s="138"/>
      <c r="D1" s="138"/>
      <c r="E1" s="138"/>
      <c r="F1" s="48"/>
    </row>
    <row r="2" spans="1:6" ht="21" customHeight="1" x14ac:dyDescent="0.2">
      <c r="A2" s="4" t="s">
        <v>2</v>
      </c>
      <c r="B2" s="141" t="str">
        <f>'Summary and sign-off'!B2:F2</f>
        <v>NZ Transport Agency</v>
      </c>
      <c r="C2" s="141"/>
      <c r="D2" s="141"/>
      <c r="E2" s="141"/>
      <c r="F2" s="48"/>
    </row>
    <row r="3" spans="1:6" ht="21" customHeight="1" x14ac:dyDescent="0.2">
      <c r="A3" s="4" t="s">
        <v>3</v>
      </c>
      <c r="B3" s="141" t="str">
        <f>'Summary and sign-off'!B3:F3</f>
        <v>Fergus Gammie</v>
      </c>
      <c r="C3" s="141"/>
      <c r="D3" s="141"/>
      <c r="E3" s="141"/>
      <c r="F3" s="48"/>
    </row>
    <row r="4" spans="1:6" ht="21" customHeight="1" x14ac:dyDescent="0.2">
      <c r="A4" s="4" t="s">
        <v>46</v>
      </c>
      <c r="B4" s="141">
        <f>'Summary and sign-off'!B4:F4</f>
        <v>43282</v>
      </c>
      <c r="C4" s="141"/>
      <c r="D4" s="141"/>
      <c r="E4" s="141"/>
      <c r="F4" s="48"/>
    </row>
    <row r="5" spans="1:6" ht="21" customHeight="1" x14ac:dyDescent="0.2">
      <c r="A5" s="4" t="s">
        <v>47</v>
      </c>
      <c r="B5" s="141">
        <f>'Summary and sign-off'!B5:F5</f>
        <v>43455</v>
      </c>
      <c r="C5" s="141"/>
      <c r="D5" s="141"/>
      <c r="E5" s="141"/>
      <c r="F5" s="48"/>
    </row>
    <row r="6" spans="1:6" ht="21" customHeight="1" x14ac:dyDescent="0.2">
      <c r="A6" s="4" t="s">
        <v>13</v>
      </c>
      <c r="B6" s="136" t="s">
        <v>39</v>
      </c>
      <c r="C6" s="136"/>
      <c r="D6" s="136"/>
      <c r="E6" s="136"/>
      <c r="F6" s="48"/>
    </row>
    <row r="7" spans="1:6" ht="21" customHeight="1" x14ac:dyDescent="0.2">
      <c r="A7" s="4" t="s">
        <v>69</v>
      </c>
      <c r="B7" s="136" t="s">
        <v>80</v>
      </c>
      <c r="C7" s="136"/>
      <c r="D7" s="136"/>
      <c r="E7" s="136"/>
      <c r="F7" s="48"/>
    </row>
    <row r="8" spans="1:6" ht="36" customHeight="1" x14ac:dyDescent="0.2">
      <c r="A8" s="144" t="s">
        <v>4</v>
      </c>
      <c r="B8" s="145"/>
      <c r="C8" s="145"/>
      <c r="D8" s="145"/>
      <c r="E8" s="145"/>
      <c r="F8" s="24"/>
    </row>
    <row r="9" spans="1:6" ht="36" customHeight="1" x14ac:dyDescent="0.2">
      <c r="A9" s="146" t="s">
        <v>95</v>
      </c>
      <c r="B9" s="147"/>
      <c r="C9" s="147"/>
      <c r="D9" s="147"/>
      <c r="E9" s="147"/>
      <c r="F9" s="24"/>
    </row>
    <row r="10" spans="1:6" ht="24.75" customHeight="1" x14ac:dyDescent="0.2">
      <c r="A10" s="143" t="s">
        <v>96</v>
      </c>
      <c r="B10" s="148"/>
      <c r="C10" s="143"/>
      <c r="D10" s="143"/>
      <c r="E10" s="143"/>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x14ac:dyDescent="0.2">
      <c r="A13" s="134"/>
      <c r="B13" s="91">
        <v>0</v>
      </c>
      <c r="C13" s="133" t="s">
        <v>142</v>
      </c>
      <c r="D13" s="133"/>
      <c r="E13" s="93"/>
      <c r="F13" s="1"/>
    </row>
    <row r="14" spans="1:6" s="70" customFormat="1" hidden="1" x14ac:dyDescent="0.2">
      <c r="A14" s="102"/>
      <c r="B14" s="103"/>
      <c r="C14" s="104"/>
      <c r="D14" s="104"/>
      <c r="E14" s="105"/>
      <c r="F14" s="1"/>
    </row>
    <row r="15" spans="1:6" ht="19.5" customHeight="1" x14ac:dyDescent="0.2">
      <c r="A15" s="106" t="s">
        <v>105</v>
      </c>
      <c r="B15" s="107">
        <f>SUM(B12:B14)</f>
        <v>0</v>
      </c>
      <c r="C15" s="108" t="str">
        <f>IF(SUBTOTAL(3,B12:B14)=SUBTOTAL(103,B12:B14),'Summary and sign-off'!$A$47,'Summary and sign-off'!$A$48)</f>
        <v>Check - there are no hidden rows with data</v>
      </c>
      <c r="D15" s="142" t="str">
        <f>IF('Summary and sign-off'!F54='Summary and sign-off'!F53,'Summary and sign-off'!A50,'Summary and sign-off'!A49)</f>
        <v>Not all lines have an entry for "Cost in NZ$" and "Type of expense"</v>
      </c>
      <c r="E15" s="142"/>
      <c r="F15" s="48"/>
    </row>
    <row r="16" spans="1:6" ht="10.5" customHeight="1" x14ac:dyDescent="0.2">
      <c r="A16" s="29"/>
      <c r="B16" s="24"/>
      <c r="C16" s="29"/>
      <c r="D16" s="29"/>
      <c r="E16" s="29"/>
      <c r="F16" s="29"/>
    </row>
    <row r="17" spans="1:6" ht="24.75" customHeight="1" x14ac:dyDescent="0.2">
      <c r="A17" s="143" t="s">
        <v>58</v>
      </c>
      <c r="B17" s="143"/>
      <c r="C17" s="143"/>
      <c r="D17" s="143"/>
      <c r="E17" s="143"/>
      <c r="F17" s="49"/>
    </row>
    <row r="18" spans="1:6" ht="27" customHeight="1" x14ac:dyDescent="0.2">
      <c r="A18" s="37" t="s">
        <v>33</v>
      </c>
      <c r="B18" s="37" t="s">
        <v>15</v>
      </c>
      <c r="C18" s="37" t="s">
        <v>99</v>
      </c>
      <c r="D18" s="37" t="s">
        <v>68</v>
      </c>
      <c r="E18" s="37" t="s">
        <v>45</v>
      </c>
      <c r="F18" s="50"/>
    </row>
    <row r="19" spans="1:6" s="70" customFormat="1" hidden="1" x14ac:dyDescent="0.2">
      <c r="A19" s="94"/>
      <c r="B19" s="91"/>
      <c r="C19" s="92"/>
      <c r="D19" s="92"/>
      <c r="E19" s="93"/>
      <c r="F19" s="1"/>
    </row>
    <row r="20" spans="1:6" s="70" customFormat="1" x14ac:dyDescent="0.2">
      <c r="A20" s="94">
        <v>43286</v>
      </c>
      <c r="B20" s="91">
        <v>467</v>
      </c>
      <c r="C20" s="92" t="s">
        <v>121</v>
      </c>
      <c r="D20" s="92" t="s">
        <v>122</v>
      </c>
      <c r="E20" s="93" t="s">
        <v>123</v>
      </c>
      <c r="F20" s="1"/>
    </row>
    <row r="21" spans="1:6" s="70" customFormat="1" x14ac:dyDescent="0.2">
      <c r="A21" s="94">
        <v>43311</v>
      </c>
      <c r="B21" s="91">
        <v>547</v>
      </c>
      <c r="C21" s="92" t="s">
        <v>124</v>
      </c>
      <c r="D21" s="92" t="s">
        <v>122</v>
      </c>
      <c r="E21" s="93" t="s">
        <v>123</v>
      </c>
      <c r="F21" s="1"/>
    </row>
    <row r="22" spans="1:6" s="70" customFormat="1" x14ac:dyDescent="0.2">
      <c r="A22" s="94">
        <v>43311</v>
      </c>
      <c r="B22" s="91">
        <v>562.08000000000004</v>
      </c>
      <c r="C22" s="92" t="s">
        <v>150</v>
      </c>
      <c r="D22" s="92" t="s">
        <v>151</v>
      </c>
      <c r="E22" s="93" t="s">
        <v>152</v>
      </c>
      <c r="F22" s="1"/>
    </row>
    <row r="23" spans="1:6" s="70" customFormat="1" x14ac:dyDescent="0.2">
      <c r="A23" s="94">
        <v>43327</v>
      </c>
      <c r="B23" s="91">
        <v>807</v>
      </c>
      <c r="C23" s="92" t="s">
        <v>125</v>
      </c>
      <c r="D23" s="92" t="s">
        <v>122</v>
      </c>
      <c r="E23" s="93" t="s">
        <v>123</v>
      </c>
      <c r="F23" s="1"/>
    </row>
    <row r="24" spans="1:6" s="70" customFormat="1" x14ac:dyDescent="0.2">
      <c r="A24" s="94">
        <v>43342</v>
      </c>
      <c r="B24" s="91">
        <v>521</v>
      </c>
      <c r="C24" s="92" t="s">
        <v>126</v>
      </c>
      <c r="D24" s="92" t="s">
        <v>122</v>
      </c>
      <c r="E24" s="93" t="s">
        <v>123</v>
      </c>
      <c r="F24" s="1"/>
    </row>
    <row r="25" spans="1:6" s="70" customFormat="1" x14ac:dyDescent="0.2">
      <c r="A25" s="94">
        <v>43355</v>
      </c>
      <c r="B25" s="91">
        <v>593</v>
      </c>
      <c r="C25" s="92" t="s">
        <v>127</v>
      </c>
      <c r="D25" s="92" t="s">
        <v>122</v>
      </c>
      <c r="E25" s="93" t="s">
        <v>128</v>
      </c>
      <c r="F25" s="1"/>
    </row>
    <row r="26" spans="1:6" s="70" customFormat="1" x14ac:dyDescent="0.2">
      <c r="A26" s="94">
        <v>43356</v>
      </c>
      <c r="B26" s="91">
        <v>52.17</v>
      </c>
      <c r="C26" s="92" t="s">
        <v>127</v>
      </c>
      <c r="D26" s="92" t="s">
        <v>122</v>
      </c>
      <c r="E26" s="93" t="s">
        <v>129</v>
      </c>
      <c r="F26" s="1"/>
    </row>
    <row r="27" spans="1:6" s="70" customFormat="1" x14ac:dyDescent="0.2">
      <c r="A27" s="94">
        <v>43357</v>
      </c>
      <c r="B27" s="91">
        <v>560</v>
      </c>
      <c r="C27" s="92" t="s">
        <v>121</v>
      </c>
      <c r="D27" s="92" t="s">
        <v>122</v>
      </c>
      <c r="E27" s="93" t="s">
        <v>123</v>
      </c>
      <c r="F27" s="1"/>
    </row>
    <row r="28" spans="1:6" s="70" customFormat="1" x14ac:dyDescent="0.2">
      <c r="A28" s="94">
        <v>43361</v>
      </c>
      <c r="B28" s="91">
        <v>358</v>
      </c>
      <c r="C28" s="92" t="s">
        <v>127</v>
      </c>
      <c r="D28" s="92" t="s">
        <v>122</v>
      </c>
      <c r="E28" s="93" t="s">
        <v>123</v>
      </c>
      <c r="F28" s="1"/>
    </row>
    <row r="29" spans="1:6" s="70" customFormat="1" x14ac:dyDescent="0.2">
      <c r="A29" s="94">
        <v>43364</v>
      </c>
      <c r="B29" s="91">
        <v>114</v>
      </c>
      <c r="C29" s="92" t="s">
        <v>130</v>
      </c>
      <c r="D29" s="92" t="s">
        <v>122</v>
      </c>
      <c r="E29" s="93" t="s">
        <v>123</v>
      </c>
      <c r="F29" s="1"/>
    </row>
    <row r="30" spans="1:6" s="70" customFormat="1" ht="25.5" x14ac:dyDescent="0.2">
      <c r="A30" s="94">
        <v>43367</v>
      </c>
      <c r="B30" s="91">
        <v>382.6</v>
      </c>
      <c r="C30" s="92" t="s">
        <v>127</v>
      </c>
      <c r="D30" s="92" t="s">
        <v>122</v>
      </c>
      <c r="E30" s="93" t="s">
        <v>131</v>
      </c>
      <c r="F30" s="1"/>
    </row>
    <row r="31" spans="1:6" s="70" customFormat="1" x14ac:dyDescent="0.2">
      <c r="A31" s="94">
        <v>43373</v>
      </c>
      <c r="B31" s="91">
        <v>1093.07</v>
      </c>
      <c r="C31" s="92" t="s">
        <v>153</v>
      </c>
      <c r="D31" s="92" t="s">
        <v>151</v>
      </c>
      <c r="E31" s="93" t="s">
        <v>152</v>
      </c>
      <c r="F31" s="1"/>
    </row>
    <row r="32" spans="1:6" s="70" customFormat="1" x14ac:dyDescent="0.2">
      <c r="A32" s="94">
        <v>43375</v>
      </c>
      <c r="B32" s="91">
        <v>600</v>
      </c>
      <c r="C32" s="92" t="s">
        <v>121</v>
      </c>
      <c r="D32" s="92" t="s">
        <v>122</v>
      </c>
      <c r="E32" s="93" t="s">
        <v>123</v>
      </c>
      <c r="F32" s="1"/>
    </row>
    <row r="33" spans="1:6" s="70" customFormat="1" x14ac:dyDescent="0.2">
      <c r="A33" s="94">
        <v>43383</v>
      </c>
      <c r="B33" s="91"/>
      <c r="C33" s="92" t="s">
        <v>127</v>
      </c>
      <c r="D33" s="92" t="s">
        <v>122</v>
      </c>
      <c r="E33" s="93" t="s">
        <v>132</v>
      </c>
      <c r="F33" s="1"/>
    </row>
    <row r="34" spans="1:6" s="70" customFormat="1" x14ac:dyDescent="0.2">
      <c r="A34" s="94">
        <v>43383</v>
      </c>
      <c r="B34" s="91">
        <v>140</v>
      </c>
      <c r="C34" s="92" t="s">
        <v>127</v>
      </c>
      <c r="D34" s="92" t="s">
        <v>133</v>
      </c>
      <c r="E34" s="93" t="s">
        <v>134</v>
      </c>
      <c r="F34" s="1"/>
    </row>
    <row r="35" spans="1:6" s="70" customFormat="1" ht="25.5" x14ac:dyDescent="0.2">
      <c r="A35" s="94">
        <v>43388</v>
      </c>
      <c r="B35" s="91">
        <v>913</v>
      </c>
      <c r="C35" s="92" t="s">
        <v>127</v>
      </c>
      <c r="D35" s="92" t="s">
        <v>122</v>
      </c>
      <c r="E35" s="93" t="s">
        <v>135</v>
      </c>
      <c r="F35" s="1"/>
    </row>
    <row r="36" spans="1:6" s="70" customFormat="1" x14ac:dyDescent="0.2">
      <c r="A36" s="94">
        <v>43388</v>
      </c>
      <c r="B36" s="91">
        <v>197</v>
      </c>
      <c r="C36" s="92" t="s">
        <v>127</v>
      </c>
      <c r="D36" s="92" t="s">
        <v>133</v>
      </c>
      <c r="E36" s="93" t="s">
        <v>136</v>
      </c>
      <c r="F36" s="1"/>
    </row>
    <row r="37" spans="1:6" s="70" customFormat="1" x14ac:dyDescent="0.2">
      <c r="A37" s="94">
        <v>43391</v>
      </c>
      <c r="B37" s="91">
        <v>358</v>
      </c>
      <c r="C37" s="92" t="s">
        <v>137</v>
      </c>
      <c r="D37" s="92" t="s">
        <v>122</v>
      </c>
      <c r="E37" s="93" t="s">
        <v>123</v>
      </c>
      <c r="F37" s="1"/>
    </row>
    <row r="38" spans="1:6" s="70" customFormat="1" x14ac:dyDescent="0.2">
      <c r="A38" s="94">
        <v>43398</v>
      </c>
      <c r="B38" s="91">
        <v>782</v>
      </c>
      <c r="C38" s="92" t="s">
        <v>137</v>
      </c>
      <c r="D38" s="92" t="s">
        <v>122</v>
      </c>
      <c r="E38" s="93" t="s">
        <v>139</v>
      </c>
      <c r="F38" s="1"/>
    </row>
    <row r="39" spans="1:6" s="70" customFormat="1" x14ac:dyDescent="0.2">
      <c r="A39" s="94">
        <v>43404</v>
      </c>
      <c r="B39" s="91">
        <v>172</v>
      </c>
      <c r="C39" s="92" t="s">
        <v>121</v>
      </c>
      <c r="D39" s="92" t="s">
        <v>122</v>
      </c>
      <c r="E39" s="93" t="s">
        <v>138</v>
      </c>
      <c r="F39" s="1"/>
    </row>
    <row r="40" spans="1:6" s="70" customFormat="1" x14ac:dyDescent="0.2">
      <c r="A40" s="94">
        <v>43404</v>
      </c>
      <c r="B40" s="91">
        <v>1223.32</v>
      </c>
      <c r="C40" s="92" t="s">
        <v>154</v>
      </c>
      <c r="D40" s="92" t="s">
        <v>151</v>
      </c>
      <c r="E40" s="93" t="s">
        <v>152</v>
      </c>
      <c r="F40" s="1"/>
    </row>
    <row r="41" spans="1:6" s="70" customFormat="1" x14ac:dyDescent="0.2">
      <c r="A41" s="94">
        <v>43408</v>
      </c>
      <c r="B41" s="91">
        <v>457</v>
      </c>
      <c r="C41" s="92" t="s">
        <v>121</v>
      </c>
      <c r="D41" s="92" t="s">
        <v>122</v>
      </c>
      <c r="E41" s="93" t="s">
        <v>123</v>
      </c>
      <c r="F41" s="1"/>
    </row>
    <row r="42" spans="1:6" s="70" customFormat="1" x14ac:dyDescent="0.2">
      <c r="A42" s="94">
        <v>43418</v>
      </c>
      <c r="B42" s="91">
        <v>358</v>
      </c>
      <c r="C42" s="92" t="s">
        <v>140</v>
      </c>
      <c r="D42" s="92" t="s">
        <v>122</v>
      </c>
      <c r="E42" s="93" t="s">
        <v>123</v>
      </c>
      <c r="F42" s="1"/>
    </row>
    <row r="43" spans="1:6" s="70" customFormat="1" x14ac:dyDescent="0.2">
      <c r="A43" s="94">
        <v>43423</v>
      </c>
      <c r="B43" s="91">
        <v>424</v>
      </c>
      <c r="C43" s="92" t="s">
        <v>121</v>
      </c>
      <c r="D43" s="92" t="s">
        <v>122</v>
      </c>
      <c r="E43" s="93" t="s">
        <v>138</v>
      </c>
      <c r="F43" s="1"/>
    </row>
    <row r="44" spans="1:6" s="70" customFormat="1" ht="25.5" x14ac:dyDescent="0.2">
      <c r="A44" s="94">
        <v>43424</v>
      </c>
      <c r="B44" s="91">
        <v>909</v>
      </c>
      <c r="C44" s="92" t="s">
        <v>145</v>
      </c>
      <c r="D44" s="92" t="s">
        <v>122</v>
      </c>
      <c r="E44" s="93" t="s">
        <v>144</v>
      </c>
      <c r="F44" s="1"/>
    </row>
    <row r="45" spans="1:6" s="70" customFormat="1" x14ac:dyDescent="0.2">
      <c r="A45" s="94">
        <v>43424</v>
      </c>
      <c r="B45" s="91">
        <v>104</v>
      </c>
      <c r="C45" s="92" t="s">
        <v>145</v>
      </c>
      <c r="D45" s="92" t="s">
        <v>141</v>
      </c>
      <c r="E45" s="93" t="s">
        <v>134</v>
      </c>
      <c r="F45" s="1"/>
    </row>
    <row r="46" spans="1:6" s="70" customFormat="1" x14ac:dyDescent="0.2">
      <c r="A46" s="94">
        <v>43426</v>
      </c>
      <c r="B46" s="91">
        <v>770</v>
      </c>
      <c r="C46" s="92" t="s">
        <v>140</v>
      </c>
      <c r="D46" s="92" t="s">
        <v>122</v>
      </c>
      <c r="E46" s="93" t="s">
        <v>123</v>
      </c>
      <c r="F46" s="1"/>
    </row>
    <row r="47" spans="1:6" s="70" customFormat="1" x14ac:dyDescent="0.2">
      <c r="A47" s="94">
        <v>43430</v>
      </c>
      <c r="B47" s="91">
        <v>247</v>
      </c>
      <c r="C47" s="92" t="s">
        <v>121</v>
      </c>
      <c r="D47" s="92" t="s">
        <v>122</v>
      </c>
      <c r="E47" s="93" t="s">
        <v>138</v>
      </c>
      <c r="F47" s="1"/>
    </row>
    <row r="48" spans="1:6" s="70" customFormat="1" x14ac:dyDescent="0.2">
      <c r="A48" s="94">
        <v>43432</v>
      </c>
      <c r="B48" s="91">
        <v>459</v>
      </c>
      <c r="C48" s="92" t="s">
        <v>121</v>
      </c>
      <c r="D48" s="92" t="s">
        <v>122</v>
      </c>
      <c r="E48" s="93" t="s">
        <v>138</v>
      </c>
      <c r="F48" s="1"/>
    </row>
    <row r="49" spans="1:6" s="70" customFormat="1" x14ac:dyDescent="0.2">
      <c r="A49" s="94">
        <v>43433</v>
      </c>
      <c r="B49" s="91">
        <v>735</v>
      </c>
      <c r="C49" s="92" t="s">
        <v>121</v>
      </c>
      <c r="D49" s="92" t="s">
        <v>122</v>
      </c>
      <c r="E49" s="93" t="s">
        <v>123</v>
      </c>
      <c r="F49" s="1"/>
    </row>
    <row r="50" spans="1:6" s="70" customFormat="1" x14ac:dyDescent="0.2">
      <c r="A50" s="94">
        <v>43434</v>
      </c>
      <c r="B50" s="91">
        <v>1143.8699999999999</v>
      </c>
      <c r="C50" s="92" t="s">
        <v>155</v>
      </c>
      <c r="D50" s="92" t="s">
        <v>151</v>
      </c>
      <c r="E50" s="93" t="s">
        <v>152</v>
      </c>
      <c r="F50" s="1"/>
    </row>
    <row r="51" spans="1:6" s="70" customFormat="1" x14ac:dyDescent="0.2">
      <c r="A51" s="94">
        <v>43440</v>
      </c>
      <c r="B51" s="91">
        <v>782</v>
      </c>
      <c r="C51" s="92" t="s">
        <v>140</v>
      </c>
      <c r="D51" s="92" t="s">
        <v>122</v>
      </c>
      <c r="E51" s="93" t="s">
        <v>123</v>
      </c>
      <c r="F51" s="1"/>
    </row>
    <row r="52" spans="1:6" s="70" customFormat="1" x14ac:dyDescent="0.2">
      <c r="A52" s="94">
        <v>43446</v>
      </c>
      <c r="B52" s="91">
        <v>525</v>
      </c>
      <c r="C52" s="92" t="s">
        <v>143</v>
      </c>
      <c r="D52" s="92" t="s">
        <v>122</v>
      </c>
      <c r="E52" s="93" t="s">
        <v>123</v>
      </c>
      <c r="F52" s="1"/>
    </row>
    <row r="53" spans="1:6" s="70" customFormat="1" hidden="1" x14ac:dyDescent="0.2">
      <c r="A53" s="94"/>
      <c r="B53" s="91"/>
      <c r="C53" s="92"/>
      <c r="D53" s="92"/>
      <c r="E53" s="93"/>
      <c r="F53" s="1"/>
    </row>
    <row r="54" spans="1:6" ht="19.5" customHeight="1" x14ac:dyDescent="0.2">
      <c r="A54" s="106" t="s">
        <v>106</v>
      </c>
      <c r="B54" s="107">
        <f>SUM(B19:B53)</f>
        <v>17356.11</v>
      </c>
      <c r="C54" s="108" t="str">
        <f>IF(SUBTOTAL(3,B19:B53)=SUBTOTAL(103,B19:B53),'Summary and sign-off'!$A$47,'Summary and sign-off'!$A$48)</f>
        <v>Check - there are no hidden rows with data</v>
      </c>
      <c r="D54" s="142" t="str">
        <f>IF('Summary and sign-off'!F55='Summary and sign-off'!F53,'Summary and sign-off'!A50,'Summary and sign-off'!A49)</f>
        <v>Not all lines have an entry for "Cost in NZ$" and "Type of expense"</v>
      </c>
      <c r="E54" s="142"/>
      <c r="F54" s="48"/>
    </row>
    <row r="55" spans="1:6" ht="10.5" customHeight="1" x14ac:dyDescent="0.2">
      <c r="A55" s="29"/>
      <c r="B55" s="24"/>
      <c r="C55" s="29"/>
      <c r="D55" s="29"/>
      <c r="E55" s="29"/>
      <c r="F55" s="29"/>
    </row>
    <row r="56" spans="1:6" ht="24.75" customHeight="1" x14ac:dyDescent="0.2">
      <c r="A56" s="143" t="s">
        <v>28</v>
      </c>
      <c r="B56" s="143"/>
      <c r="C56" s="143"/>
      <c r="D56" s="143"/>
      <c r="E56" s="143"/>
      <c r="F56" s="48"/>
    </row>
    <row r="57" spans="1:6" ht="27" customHeight="1" x14ac:dyDescent="0.2">
      <c r="A57" s="37" t="s">
        <v>33</v>
      </c>
      <c r="B57" s="37" t="s">
        <v>15</v>
      </c>
      <c r="C57" s="37" t="s">
        <v>100</v>
      </c>
      <c r="D57" s="37" t="s">
        <v>55</v>
      </c>
      <c r="E57" s="37" t="s">
        <v>45</v>
      </c>
      <c r="F57" s="51"/>
    </row>
    <row r="58" spans="1:6" s="70" customFormat="1" hidden="1" x14ac:dyDescent="0.2">
      <c r="A58" s="94"/>
      <c r="B58" s="91"/>
      <c r="C58" s="92"/>
      <c r="D58" s="92"/>
      <c r="E58" s="93"/>
      <c r="F58" s="1"/>
    </row>
    <row r="59" spans="1:6" s="70" customFormat="1" x14ac:dyDescent="0.2">
      <c r="A59" s="94"/>
      <c r="B59" s="91">
        <v>0</v>
      </c>
      <c r="C59" s="92" t="s">
        <v>149</v>
      </c>
      <c r="D59" s="92"/>
      <c r="E59" s="93"/>
      <c r="F59" s="1"/>
    </row>
    <row r="60" spans="1:6" s="70" customFormat="1" hidden="1" x14ac:dyDescent="0.2">
      <c r="A60" s="94"/>
      <c r="B60" s="91"/>
      <c r="C60" s="92"/>
      <c r="D60" s="92"/>
      <c r="E60" s="93"/>
      <c r="F60" s="1"/>
    </row>
    <row r="61" spans="1:6" ht="19.5" customHeight="1" x14ac:dyDescent="0.2">
      <c r="A61" s="106" t="s">
        <v>103</v>
      </c>
      <c r="B61" s="107">
        <f>SUM(B58:B60)</f>
        <v>0</v>
      </c>
      <c r="C61" s="108" t="str">
        <f>IF(SUBTOTAL(3,B58:B60)=SUBTOTAL(103,B58:B60),'Summary and sign-off'!$A$47,'Summary and sign-off'!$A$48)</f>
        <v>Check - there are no hidden rows with data</v>
      </c>
      <c r="D61" s="142" t="str">
        <f>IF('Summary and sign-off'!F56='Summary and sign-off'!F53,'Summary and sign-off'!A50,'Summary and sign-off'!A49)</f>
        <v>Not all lines have an entry for "Cost in NZ$" and "Type of expense"</v>
      </c>
      <c r="E61" s="142"/>
      <c r="F61" s="48"/>
    </row>
    <row r="62" spans="1:6" ht="10.5" customHeight="1" x14ac:dyDescent="0.2">
      <c r="A62" s="29"/>
      <c r="B62" s="78"/>
      <c r="C62" s="24"/>
      <c r="D62" s="29"/>
      <c r="E62" s="29"/>
      <c r="F62" s="29"/>
    </row>
    <row r="63" spans="1:6" ht="34.5" customHeight="1" x14ac:dyDescent="0.2">
      <c r="A63" s="52" t="s">
        <v>1</v>
      </c>
      <c r="B63" s="79">
        <f>B15+B54+B61</f>
        <v>17356.11</v>
      </c>
      <c r="C63" s="53"/>
      <c r="D63" s="53"/>
      <c r="E63" s="53"/>
      <c r="F63" s="28"/>
    </row>
    <row r="64" spans="1:6" x14ac:dyDescent="0.2">
      <c r="A64" s="29"/>
      <c r="B64" s="24"/>
      <c r="C64" s="29"/>
      <c r="D64" s="29"/>
      <c r="E64" s="29"/>
      <c r="F64" s="29"/>
    </row>
    <row r="65" spans="1:6" x14ac:dyDescent="0.2">
      <c r="A65" s="54" t="s">
        <v>7</v>
      </c>
      <c r="B65" s="27"/>
      <c r="C65" s="28"/>
      <c r="D65" s="28"/>
      <c r="E65" s="28"/>
      <c r="F65" s="29"/>
    </row>
    <row r="66" spans="1:6" ht="12.6" customHeight="1" x14ac:dyDescent="0.2">
      <c r="A66" s="25" t="s">
        <v>34</v>
      </c>
      <c r="B66" s="55"/>
      <c r="C66" s="55"/>
      <c r="D66" s="34"/>
      <c r="E66" s="34"/>
      <c r="F66" s="29"/>
    </row>
    <row r="67" spans="1:6" ht="12.95" customHeight="1" x14ac:dyDescent="0.2">
      <c r="A67" s="33" t="s">
        <v>107</v>
      </c>
      <c r="B67" s="29"/>
      <c r="C67" s="34"/>
      <c r="D67" s="29"/>
      <c r="E67" s="34"/>
      <c r="F67" s="29"/>
    </row>
    <row r="68" spans="1:6" x14ac:dyDescent="0.2">
      <c r="A68" s="33" t="s">
        <v>102</v>
      </c>
      <c r="B68" s="34"/>
      <c r="C68" s="34"/>
      <c r="D68" s="34"/>
      <c r="E68" s="56"/>
      <c r="F68" s="48"/>
    </row>
    <row r="69" spans="1:6" x14ac:dyDescent="0.2">
      <c r="A69" s="25" t="s">
        <v>108</v>
      </c>
      <c r="B69" s="27"/>
      <c r="C69" s="28"/>
      <c r="D69" s="28"/>
      <c r="E69" s="28"/>
      <c r="F69" s="29"/>
    </row>
    <row r="70" spans="1:6" ht="12.95" customHeight="1" x14ac:dyDescent="0.2">
      <c r="A70" s="33" t="s">
        <v>101</v>
      </c>
      <c r="B70" s="29"/>
      <c r="C70" s="34"/>
      <c r="D70" s="29"/>
      <c r="E70" s="34"/>
      <c r="F70" s="29"/>
    </row>
    <row r="71" spans="1:6" x14ac:dyDescent="0.2">
      <c r="A71" s="33" t="s">
        <v>104</v>
      </c>
      <c r="B71" s="34"/>
      <c r="C71" s="34"/>
      <c r="D71" s="34"/>
      <c r="E71" s="56"/>
      <c r="F71" s="48"/>
    </row>
    <row r="72" spans="1:6" x14ac:dyDescent="0.2">
      <c r="A72" s="38" t="s">
        <v>116</v>
      </c>
      <c r="B72" s="38"/>
      <c r="C72" s="38"/>
      <c r="D72" s="38"/>
      <c r="E72" s="56"/>
      <c r="F72" s="48"/>
    </row>
    <row r="73" spans="1:6" x14ac:dyDescent="0.2">
      <c r="A73" s="42"/>
      <c r="B73" s="29"/>
      <c r="C73" s="29"/>
      <c r="D73" s="29"/>
      <c r="E73" s="48"/>
      <c r="F73" s="48"/>
    </row>
    <row r="74" spans="1:6" hidden="1" x14ac:dyDescent="0.2">
      <c r="A74" s="42"/>
      <c r="B74" s="29"/>
      <c r="C74" s="29"/>
      <c r="D74" s="29"/>
      <c r="E74" s="48"/>
      <c r="F74" s="48"/>
    </row>
    <row r="75" spans="1:6" hidden="1" x14ac:dyDescent="0.2"/>
    <row r="76" spans="1:6" hidden="1" x14ac:dyDescent="0.2"/>
    <row r="77" spans="1:6" hidden="1" x14ac:dyDescent="0.2"/>
    <row r="78" spans="1:6" hidden="1" x14ac:dyDescent="0.2"/>
    <row r="79" spans="1:6" ht="12.75" hidden="1" customHeight="1" x14ac:dyDescent="0.2"/>
    <row r="80" spans="1:6" hidden="1" x14ac:dyDescent="0.2"/>
    <row r="81" spans="1:6" hidden="1" x14ac:dyDescent="0.2"/>
    <row r="82" spans="1:6" hidden="1" x14ac:dyDescent="0.2">
      <c r="A82" s="57"/>
      <c r="B82" s="48"/>
      <c r="C82" s="48"/>
      <c r="D82" s="48"/>
      <c r="E82" s="48"/>
      <c r="F82" s="48"/>
    </row>
    <row r="83" spans="1:6" hidden="1" x14ac:dyDescent="0.2">
      <c r="A83" s="57"/>
      <c r="B83" s="48"/>
      <c r="C83" s="48"/>
      <c r="D83" s="48"/>
      <c r="E83" s="48"/>
      <c r="F83" s="48"/>
    </row>
    <row r="84" spans="1:6" hidden="1" x14ac:dyDescent="0.2">
      <c r="A84" s="57"/>
      <c r="B84" s="48"/>
      <c r="C84" s="48"/>
      <c r="D84" s="48"/>
      <c r="E84" s="48"/>
      <c r="F84" s="48"/>
    </row>
    <row r="85" spans="1:6" hidden="1" x14ac:dyDescent="0.2">
      <c r="A85" s="57"/>
      <c r="B85" s="48"/>
      <c r="C85" s="48"/>
      <c r="D85" s="48"/>
      <c r="E85" s="48"/>
      <c r="F85" s="48"/>
    </row>
    <row r="86" spans="1:6" hidden="1" x14ac:dyDescent="0.2">
      <c r="A86" s="57"/>
      <c r="B86" s="48"/>
      <c r="C86" s="48"/>
      <c r="D86" s="48"/>
      <c r="E86" s="48"/>
      <c r="F86" s="48"/>
    </row>
    <row r="87" spans="1:6" hidden="1" x14ac:dyDescent="0.2"/>
    <row r="88" spans="1:6" hidden="1" x14ac:dyDescent="0.2"/>
    <row r="89" spans="1:6" hidden="1" x14ac:dyDescent="0.2"/>
    <row r="90" spans="1:6" hidden="1" x14ac:dyDescent="0.2"/>
    <row r="91" spans="1:6" hidden="1" x14ac:dyDescent="0.2"/>
    <row r="92" spans="1:6" hidden="1" x14ac:dyDescent="0.2"/>
    <row r="93" spans="1:6" hidden="1" x14ac:dyDescent="0.2"/>
    <row r="94" spans="1:6" x14ac:dyDescent="0.2"/>
    <row r="95" spans="1:6" x14ac:dyDescent="0.2"/>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sheetData>
  <sheetProtection sheet="1" formatCells="0" formatRows="0" insertColumns="0" insertRows="0" deleteRows="0"/>
  <mergeCells count="15">
    <mergeCell ref="B7:E7"/>
    <mergeCell ref="B5:E5"/>
    <mergeCell ref="D61:E61"/>
    <mergeCell ref="A1:E1"/>
    <mergeCell ref="A17:E17"/>
    <mergeCell ref="A56:E56"/>
    <mergeCell ref="B2:E2"/>
    <mergeCell ref="B3:E3"/>
    <mergeCell ref="B4:E4"/>
    <mergeCell ref="A8:E8"/>
    <mergeCell ref="A9:E9"/>
    <mergeCell ref="B6:E6"/>
    <mergeCell ref="D15:E15"/>
    <mergeCell ref="D54:E54"/>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14 A19:A53 A58:A6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57 A18 A11" xr:uid="{00000000-0002-0000-0200-000001000000}"/>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sign-off'!$A$46</xm:f>
          </x14:formula1>
          <xm:sqref>B12:B14 B19:B53 B58:B60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topLeftCell="A4"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8" t="s">
        <v>5</v>
      </c>
      <c r="B1" s="138"/>
      <c r="C1" s="138"/>
      <c r="D1" s="138"/>
      <c r="E1" s="138"/>
      <c r="F1" s="40"/>
    </row>
    <row r="2" spans="1:6" ht="21" customHeight="1" x14ac:dyDescent="0.2">
      <c r="A2" s="4" t="s">
        <v>2</v>
      </c>
      <c r="B2" s="141" t="str">
        <f>'Summary and sign-off'!B2:F2</f>
        <v>NZ Transport Agency</v>
      </c>
      <c r="C2" s="141"/>
      <c r="D2" s="141"/>
      <c r="E2" s="141"/>
      <c r="F2" s="40"/>
    </row>
    <row r="3" spans="1:6" ht="21" customHeight="1" x14ac:dyDescent="0.2">
      <c r="A3" s="4" t="s">
        <v>3</v>
      </c>
      <c r="B3" s="141" t="str">
        <f>'Summary and sign-off'!B3:F3</f>
        <v>Fergus Gammie</v>
      </c>
      <c r="C3" s="141"/>
      <c r="D3" s="141"/>
      <c r="E3" s="141"/>
      <c r="F3" s="40"/>
    </row>
    <row r="4" spans="1:6" ht="21" customHeight="1" x14ac:dyDescent="0.2">
      <c r="A4" s="4" t="s">
        <v>46</v>
      </c>
      <c r="B4" s="141">
        <f>'Summary and sign-off'!B4:F4</f>
        <v>43282</v>
      </c>
      <c r="C4" s="141"/>
      <c r="D4" s="141"/>
      <c r="E4" s="141"/>
      <c r="F4" s="40"/>
    </row>
    <row r="5" spans="1:6" ht="21" customHeight="1" x14ac:dyDescent="0.2">
      <c r="A5" s="4" t="s">
        <v>47</v>
      </c>
      <c r="B5" s="141">
        <f>'Summary and sign-off'!B5:F5</f>
        <v>43455</v>
      </c>
      <c r="C5" s="141"/>
      <c r="D5" s="141"/>
      <c r="E5" s="141"/>
      <c r="F5" s="40"/>
    </row>
    <row r="6" spans="1:6" ht="21" customHeight="1" x14ac:dyDescent="0.2">
      <c r="A6" s="4" t="s">
        <v>13</v>
      </c>
      <c r="B6" s="136" t="s">
        <v>39</v>
      </c>
      <c r="C6" s="136"/>
      <c r="D6" s="136"/>
      <c r="E6" s="136"/>
      <c r="F6" s="40"/>
    </row>
    <row r="7" spans="1:6" ht="21" customHeight="1" x14ac:dyDescent="0.2">
      <c r="A7" s="4" t="s">
        <v>69</v>
      </c>
      <c r="B7" s="136" t="s">
        <v>80</v>
      </c>
      <c r="C7" s="136"/>
      <c r="D7" s="136"/>
      <c r="E7" s="136"/>
      <c r="F7" s="40"/>
    </row>
    <row r="8" spans="1:6" ht="35.25" customHeight="1" x14ac:dyDescent="0.25">
      <c r="A8" s="151" t="s">
        <v>109</v>
      </c>
      <c r="B8" s="151"/>
      <c r="C8" s="152"/>
      <c r="D8" s="152"/>
      <c r="E8" s="152"/>
      <c r="F8" s="44"/>
    </row>
    <row r="9" spans="1:6" ht="35.25" customHeight="1" x14ac:dyDescent="0.25">
      <c r="A9" s="149" t="s">
        <v>88</v>
      </c>
      <c r="B9" s="150"/>
      <c r="C9" s="150"/>
      <c r="D9" s="150"/>
      <c r="E9" s="150"/>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94"/>
      <c r="B12" s="91">
        <v>0</v>
      </c>
      <c r="C12" s="95" t="s">
        <v>142</v>
      </c>
      <c r="D12" s="95"/>
      <c r="E12" s="96"/>
      <c r="F12" s="2"/>
    </row>
    <row r="13" spans="1:6" s="70" customFormat="1" ht="11.25" hidden="1" customHeight="1" x14ac:dyDescent="0.2">
      <c r="A13" s="90"/>
      <c r="B13" s="91"/>
      <c r="C13" s="95"/>
      <c r="D13" s="95"/>
      <c r="E13" s="96"/>
      <c r="F13" s="2"/>
    </row>
    <row r="14" spans="1:6" ht="34.5" customHeight="1" x14ac:dyDescent="0.2">
      <c r="A14" s="71" t="s">
        <v>85</v>
      </c>
      <c r="B14" s="83">
        <f>SUM(B11:B13)</f>
        <v>0</v>
      </c>
      <c r="C14" s="101" t="str">
        <f>IF(SUBTOTAL(3,B11:B13)=SUBTOTAL(103,B11:B13),'Summary and sign-off'!$A$47,'Summary and sign-off'!$A$48)</f>
        <v>Check - there are no hidden rows with data</v>
      </c>
      <c r="D14" s="142" t="str">
        <f>IF('Summary and sign-off'!F57='Summary and sign-off'!F53,'Summary and sign-off'!A50,'Summary and sign-off'!A49)</f>
        <v>Not all lines have an entry for "Cost in NZ$" and "Type of expense"</v>
      </c>
      <c r="E14" s="142"/>
      <c r="F14" s="2"/>
    </row>
    <row r="15" spans="1:6" x14ac:dyDescent="0.2">
      <c r="A15" s="23"/>
      <c r="B15" s="22"/>
      <c r="C15" s="22"/>
      <c r="D15" s="22"/>
      <c r="E15" s="22"/>
      <c r="F15" s="40"/>
    </row>
    <row r="16" spans="1:6" x14ac:dyDescent="0.2">
      <c r="A16" s="23" t="s">
        <v>7</v>
      </c>
      <c r="B16" s="24"/>
      <c r="C16" s="29"/>
      <c r="D16" s="22"/>
      <c r="E16" s="22"/>
      <c r="F16" s="40"/>
    </row>
    <row r="17" spans="1:6" ht="12.75" customHeight="1" x14ac:dyDescent="0.2">
      <c r="A17" s="25" t="s">
        <v>111</v>
      </c>
      <c r="B17" s="25"/>
      <c r="C17" s="25"/>
      <c r="D17" s="25"/>
      <c r="E17" s="25"/>
      <c r="F17" s="40"/>
    </row>
    <row r="18" spans="1:6" x14ac:dyDescent="0.2">
      <c r="A18" s="25" t="s">
        <v>110</v>
      </c>
      <c r="B18" s="33"/>
      <c r="C18" s="45"/>
      <c r="D18" s="46"/>
      <c r="E18" s="46"/>
      <c r="F18" s="40"/>
    </row>
    <row r="19" spans="1:6" x14ac:dyDescent="0.2">
      <c r="A19" s="25" t="s">
        <v>108</v>
      </c>
      <c r="B19" s="27"/>
      <c r="C19" s="28"/>
      <c r="D19" s="28"/>
      <c r="E19" s="28"/>
      <c r="F19" s="29"/>
    </row>
    <row r="20" spans="1:6" x14ac:dyDescent="0.2">
      <c r="A20" s="33" t="s">
        <v>10</v>
      </c>
      <c r="B20" s="33"/>
      <c r="C20" s="45"/>
      <c r="D20" s="45"/>
      <c r="E20" s="45"/>
      <c r="F20" s="40"/>
    </row>
    <row r="21" spans="1:6" ht="12.75" customHeight="1" x14ac:dyDescent="0.2">
      <c r="A21" s="33" t="s">
        <v>117</v>
      </c>
      <c r="B21" s="33"/>
      <c r="C21" s="47"/>
      <c r="D21" s="47"/>
      <c r="E21" s="35"/>
      <c r="F21" s="40"/>
    </row>
    <row r="22" spans="1:6" x14ac:dyDescent="0.2">
      <c r="A22" s="22"/>
      <c r="B22" s="22"/>
      <c r="C22" s="22"/>
      <c r="D22" s="22"/>
      <c r="E22" s="22"/>
      <c r="F22" s="40"/>
    </row>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xr:uid="{00000000-0002-0000-03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sign-off'!$A$46</xm:f>
          </x14:formula1>
          <xm:sqref>B11:B13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8" t="s">
        <v>5</v>
      </c>
      <c r="B1" s="138"/>
      <c r="C1" s="138"/>
      <c r="D1" s="138"/>
      <c r="E1" s="138"/>
      <c r="F1" s="26"/>
    </row>
    <row r="2" spans="1:6" ht="21" customHeight="1" x14ac:dyDescent="0.2">
      <c r="A2" s="4" t="s">
        <v>2</v>
      </c>
      <c r="B2" s="141" t="str">
        <f>'Summary and sign-off'!B2:F2</f>
        <v>NZ Transport Agency</v>
      </c>
      <c r="C2" s="141"/>
      <c r="D2" s="141"/>
      <c r="E2" s="141"/>
      <c r="F2" s="26"/>
    </row>
    <row r="3" spans="1:6" ht="21" customHeight="1" x14ac:dyDescent="0.2">
      <c r="A3" s="4" t="s">
        <v>3</v>
      </c>
      <c r="B3" s="141" t="str">
        <f>'Summary and sign-off'!B3:F3</f>
        <v>Fergus Gammie</v>
      </c>
      <c r="C3" s="141"/>
      <c r="D3" s="141"/>
      <c r="E3" s="141"/>
      <c r="F3" s="26"/>
    </row>
    <row r="4" spans="1:6" ht="21" customHeight="1" x14ac:dyDescent="0.2">
      <c r="A4" s="4" t="s">
        <v>46</v>
      </c>
      <c r="B4" s="141">
        <f>'Summary and sign-off'!B4:F4</f>
        <v>43282</v>
      </c>
      <c r="C4" s="141"/>
      <c r="D4" s="141"/>
      <c r="E4" s="141"/>
      <c r="F4" s="26"/>
    </row>
    <row r="5" spans="1:6" ht="21" customHeight="1" x14ac:dyDescent="0.2">
      <c r="A5" s="4" t="s">
        <v>47</v>
      </c>
      <c r="B5" s="141">
        <f>'Summary and sign-off'!B5:F5</f>
        <v>43455</v>
      </c>
      <c r="C5" s="141"/>
      <c r="D5" s="141"/>
      <c r="E5" s="141"/>
      <c r="F5" s="26"/>
    </row>
    <row r="6" spans="1:6" ht="21" customHeight="1" x14ac:dyDescent="0.2">
      <c r="A6" s="4" t="s">
        <v>13</v>
      </c>
      <c r="B6" s="136" t="s">
        <v>39</v>
      </c>
      <c r="C6" s="136"/>
      <c r="D6" s="136"/>
      <c r="E6" s="136"/>
      <c r="F6" s="36"/>
    </row>
    <row r="7" spans="1:6" ht="21" customHeight="1" x14ac:dyDescent="0.2">
      <c r="A7" s="4" t="s">
        <v>69</v>
      </c>
      <c r="B7" s="136" t="s">
        <v>80</v>
      </c>
      <c r="C7" s="136"/>
      <c r="D7" s="136"/>
      <c r="E7" s="136"/>
      <c r="F7" s="36"/>
    </row>
    <row r="8" spans="1:6" ht="35.25" customHeight="1" x14ac:dyDescent="0.2">
      <c r="A8" s="145" t="s">
        <v>0</v>
      </c>
      <c r="B8" s="145"/>
      <c r="C8" s="152"/>
      <c r="D8" s="152"/>
      <c r="E8" s="152"/>
      <c r="F8" s="26"/>
    </row>
    <row r="9" spans="1:6" ht="35.25" customHeight="1" x14ac:dyDescent="0.2">
      <c r="A9" s="153" t="s">
        <v>84</v>
      </c>
      <c r="B9" s="154"/>
      <c r="C9" s="154"/>
      <c r="D9" s="154"/>
      <c r="E9" s="154"/>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4">
        <v>43312</v>
      </c>
      <c r="B12" s="91">
        <v>52.78</v>
      </c>
      <c r="C12" s="95" t="s">
        <v>146</v>
      </c>
      <c r="D12" s="95" t="s">
        <v>147</v>
      </c>
      <c r="E12" s="96" t="s">
        <v>138</v>
      </c>
      <c r="F12" s="3"/>
    </row>
    <row r="13" spans="1:6" s="70" customFormat="1" x14ac:dyDescent="0.2">
      <c r="A13" s="94">
        <v>43343</v>
      </c>
      <c r="B13" s="91">
        <v>48.4</v>
      </c>
      <c r="C13" s="95" t="s">
        <v>146</v>
      </c>
      <c r="D13" s="95" t="s">
        <v>147</v>
      </c>
      <c r="E13" s="96" t="s">
        <v>138</v>
      </c>
      <c r="F13" s="3"/>
    </row>
    <row r="14" spans="1:6" s="70" customFormat="1" x14ac:dyDescent="0.2">
      <c r="A14" s="94">
        <v>43373</v>
      </c>
      <c r="B14" s="91">
        <v>49.43</v>
      </c>
      <c r="C14" s="95" t="s">
        <v>146</v>
      </c>
      <c r="D14" s="95" t="s">
        <v>147</v>
      </c>
      <c r="E14" s="96" t="s">
        <v>138</v>
      </c>
      <c r="F14" s="3"/>
    </row>
    <row r="15" spans="1:6" s="70" customFormat="1" x14ac:dyDescent="0.2">
      <c r="A15" s="94">
        <v>43404</v>
      </c>
      <c r="B15" s="91">
        <v>46.77</v>
      </c>
      <c r="C15" s="95" t="s">
        <v>146</v>
      </c>
      <c r="D15" s="95" t="s">
        <v>147</v>
      </c>
      <c r="E15" s="96" t="s">
        <v>138</v>
      </c>
      <c r="F15" s="3"/>
    </row>
    <row r="16" spans="1:6" s="70" customFormat="1" x14ac:dyDescent="0.2">
      <c r="A16" s="94">
        <v>43434</v>
      </c>
      <c r="B16" s="91">
        <v>48.83</v>
      </c>
      <c r="C16" s="95" t="s">
        <v>146</v>
      </c>
      <c r="D16" s="95" t="s">
        <v>147</v>
      </c>
      <c r="E16" s="96" t="s">
        <v>138</v>
      </c>
      <c r="F16" s="3"/>
    </row>
    <row r="17" spans="1:6" s="70" customFormat="1" x14ac:dyDescent="0.2">
      <c r="A17" s="94">
        <v>43455</v>
      </c>
      <c r="B17" s="91">
        <v>46</v>
      </c>
      <c r="C17" s="95" t="s">
        <v>146</v>
      </c>
      <c r="D17" s="95" t="s">
        <v>147</v>
      </c>
      <c r="E17" s="96" t="s">
        <v>138</v>
      </c>
      <c r="F17" s="3"/>
    </row>
    <row r="18" spans="1:6" s="70" customFormat="1" hidden="1" x14ac:dyDescent="0.2">
      <c r="A18" s="90"/>
      <c r="B18" s="91"/>
      <c r="C18" s="95"/>
      <c r="D18" s="95"/>
      <c r="E18" s="96"/>
      <c r="F18" s="3"/>
    </row>
    <row r="19" spans="1:6" ht="34.5" customHeight="1" x14ac:dyDescent="0.2">
      <c r="A19" s="71" t="s">
        <v>89</v>
      </c>
      <c r="B19" s="83">
        <f>SUM(B11:B18)</f>
        <v>292.21000000000004</v>
      </c>
      <c r="C19" s="101" t="str">
        <f>IF(SUBTOTAL(3,B11:B18)=SUBTOTAL(103,B11:B18),'Summary and sign-off'!$A$47,'Summary and sign-off'!$A$48)</f>
        <v>Check - there are no hidden rows with data</v>
      </c>
      <c r="D19" s="142" t="str">
        <f>IF('Summary and sign-off'!F58='Summary and sign-off'!F53,'Summary and sign-off'!A50,'Summary and sign-off'!A49)</f>
        <v>Check - each entry provides sufficient information</v>
      </c>
      <c r="E19" s="142"/>
      <c r="F19" s="39"/>
    </row>
    <row r="20" spans="1:6" ht="14.1" customHeight="1" x14ac:dyDescent="0.2">
      <c r="A20" s="40"/>
      <c r="B20" s="29"/>
      <c r="C20" s="22"/>
      <c r="D20" s="22"/>
      <c r="E20" s="22"/>
      <c r="F20" s="26"/>
    </row>
    <row r="21" spans="1:6" x14ac:dyDescent="0.2">
      <c r="A21" s="23" t="s">
        <v>6</v>
      </c>
      <c r="B21" s="22"/>
      <c r="C21" s="22"/>
      <c r="D21" s="22"/>
      <c r="E21" s="22"/>
      <c r="F21" s="26"/>
    </row>
    <row r="22" spans="1:6" ht="12.6" customHeight="1" x14ac:dyDescent="0.2">
      <c r="A22" s="25" t="s">
        <v>34</v>
      </c>
      <c r="B22" s="22"/>
      <c r="C22" s="22"/>
      <c r="D22" s="22"/>
      <c r="E22" s="22"/>
      <c r="F22" s="26"/>
    </row>
    <row r="23" spans="1:6" x14ac:dyDescent="0.2">
      <c r="A23" s="25" t="s">
        <v>108</v>
      </c>
      <c r="B23" s="27"/>
      <c r="C23" s="28"/>
      <c r="D23" s="28"/>
      <c r="E23" s="28"/>
      <c r="F23" s="29"/>
    </row>
    <row r="24" spans="1:6" x14ac:dyDescent="0.2">
      <c r="A24" s="33" t="s">
        <v>10</v>
      </c>
      <c r="B24" s="34"/>
      <c r="C24" s="29"/>
      <c r="D24" s="29"/>
      <c r="E24" s="29"/>
      <c r="F24" s="29"/>
    </row>
    <row r="25" spans="1:6" ht="12.75" customHeight="1" x14ac:dyDescent="0.2">
      <c r="A25" s="33" t="s">
        <v>117</v>
      </c>
      <c r="B25" s="41"/>
      <c r="C25" s="35"/>
      <c r="D25" s="35"/>
      <c r="E25" s="35"/>
      <c r="F25" s="35"/>
    </row>
    <row r="26" spans="1:6" x14ac:dyDescent="0.2">
      <c r="A26" s="40"/>
      <c r="B26" s="42"/>
      <c r="C26" s="22"/>
      <c r="D26" s="22"/>
      <c r="E26" s="22"/>
      <c r="F26" s="40"/>
    </row>
    <row r="27" spans="1:6" hidden="1" x14ac:dyDescent="0.2">
      <c r="A27" s="22"/>
      <c r="B27" s="22"/>
      <c r="C27" s="22"/>
      <c r="D27" s="22"/>
      <c r="E27" s="40"/>
    </row>
    <row r="28" spans="1:6" ht="12.75" hidden="1" customHeight="1" x14ac:dyDescent="0.2"/>
    <row r="29" spans="1:6" hidden="1" x14ac:dyDescent="0.2">
      <c r="A29" s="43"/>
      <c r="B29" s="43"/>
      <c r="C29" s="43"/>
      <c r="D29" s="43"/>
      <c r="E29" s="43"/>
      <c r="F29" s="26"/>
    </row>
    <row r="30" spans="1:6" hidden="1" x14ac:dyDescent="0.2">
      <c r="A30" s="43"/>
      <c r="B30" s="43"/>
      <c r="C30" s="43"/>
      <c r="D30" s="43"/>
      <c r="E30" s="43"/>
      <c r="F30" s="26"/>
    </row>
    <row r="31" spans="1:6" hidden="1" x14ac:dyDescent="0.2">
      <c r="A31" s="43"/>
      <c r="B31" s="43"/>
      <c r="C31" s="43"/>
      <c r="D31" s="43"/>
      <c r="E31" s="43"/>
      <c r="F31" s="26"/>
    </row>
    <row r="32" spans="1:6" hidden="1" x14ac:dyDescent="0.2">
      <c r="A32" s="43"/>
      <c r="B32" s="43"/>
      <c r="C32" s="43"/>
      <c r="D32" s="43"/>
      <c r="E32" s="43"/>
      <c r="F32" s="26"/>
    </row>
    <row r="33" spans="1:6" hidden="1" x14ac:dyDescent="0.2">
      <c r="A33" s="43"/>
      <c r="B33" s="43"/>
      <c r="C33" s="43"/>
      <c r="D33" s="43"/>
      <c r="E33" s="43"/>
      <c r="F33" s="26"/>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x14ac:dyDescent="0.2"/>
    <row r="46" spans="1:6" x14ac:dyDescent="0.2"/>
    <row r="47" spans="1:6" x14ac:dyDescent="0.2"/>
    <row r="48" spans="1:6" x14ac:dyDescent="0.2"/>
    <row r="49" x14ac:dyDescent="0.2"/>
    <row r="50" x14ac:dyDescent="0.2"/>
  </sheetData>
  <sheetProtection sheet="1" formatCells="0" insertRows="0" deleteRows="0"/>
  <mergeCells count="10">
    <mergeCell ref="D19:E19"/>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8"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sign-off'!$A$46</xm:f>
          </x14:formula1>
          <xm:sqref>B11:B18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7" ht="26.25" customHeight="1" x14ac:dyDescent="0.2">
      <c r="A1" s="138" t="s">
        <v>16</v>
      </c>
      <c r="B1" s="138"/>
      <c r="C1" s="138"/>
      <c r="D1" s="138"/>
      <c r="E1" s="138"/>
      <c r="F1" s="138"/>
    </row>
    <row r="2" spans="1:7" ht="21" customHeight="1" x14ac:dyDescent="0.2">
      <c r="A2" s="4" t="s">
        <v>2</v>
      </c>
      <c r="B2" s="141" t="str">
        <f>'Summary and sign-off'!B2:F2</f>
        <v>NZ Transport Agency</v>
      </c>
      <c r="C2" s="141"/>
      <c r="D2" s="141"/>
      <c r="E2" s="141"/>
      <c r="F2" s="141"/>
    </row>
    <row r="3" spans="1:7" ht="21" customHeight="1" x14ac:dyDescent="0.2">
      <c r="A3" s="4" t="s">
        <v>3</v>
      </c>
      <c r="B3" s="141" t="str">
        <f>'Summary and sign-off'!B3:F3</f>
        <v>Fergus Gammie</v>
      </c>
      <c r="C3" s="141"/>
      <c r="D3" s="141"/>
      <c r="E3" s="141"/>
      <c r="F3" s="141"/>
    </row>
    <row r="4" spans="1:7" ht="21" customHeight="1" x14ac:dyDescent="0.2">
      <c r="A4" s="4" t="s">
        <v>46</v>
      </c>
      <c r="B4" s="141">
        <f>'Summary and sign-off'!B4:F4</f>
        <v>43282</v>
      </c>
      <c r="C4" s="141"/>
      <c r="D4" s="141"/>
      <c r="E4" s="141"/>
      <c r="F4" s="141"/>
    </row>
    <row r="5" spans="1:7" ht="21" customHeight="1" x14ac:dyDescent="0.2">
      <c r="A5" s="4" t="s">
        <v>47</v>
      </c>
      <c r="B5" s="141">
        <f>'Summary and sign-off'!B5:F5</f>
        <v>43455</v>
      </c>
      <c r="C5" s="141"/>
      <c r="D5" s="141"/>
      <c r="E5" s="141"/>
      <c r="F5" s="141"/>
    </row>
    <row r="6" spans="1:7" ht="21" customHeight="1" x14ac:dyDescent="0.2">
      <c r="A6" s="4" t="s">
        <v>118</v>
      </c>
      <c r="B6" s="136" t="s">
        <v>39</v>
      </c>
      <c r="C6" s="136"/>
      <c r="D6" s="136"/>
      <c r="E6" s="136"/>
      <c r="F6" s="136"/>
    </row>
    <row r="7" spans="1:7" ht="21" customHeight="1" x14ac:dyDescent="0.2">
      <c r="A7" s="4" t="s">
        <v>69</v>
      </c>
      <c r="B7" s="136" t="s">
        <v>80</v>
      </c>
      <c r="C7" s="136"/>
      <c r="D7" s="136"/>
      <c r="E7" s="136"/>
      <c r="F7" s="136"/>
    </row>
    <row r="8" spans="1:7" ht="36" customHeight="1" x14ac:dyDescent="0.2">
      <c r="A8" s="145" t="s">
        <v>36</v>
      </c>
      <c r="B8" s="145"/>
      <c r="C8" s="145"/>
      <c r="D8" s="145"/>
      <c r="E8" s="145"/>
      <c r="F8" s="145"/>
    </row>
    <row r="9" spans="1:7" ht="36" customHeight="1" x14ac:dyDescent="0.2">
      <c r="A9" s="153" t="s">
        <v>87</v>
      </c>
      <c r="B9" s="154"/>
      <c r="C9" s="154"/>
      <c r="D9" s="154"/>
      <c r="E9" s="154"/>
      <c r="F9" s="154"/>
    </row>
    <row r="10" spans="1:7" ht="39" customHeight="1" x14ac:dyDescent="0.2">
      <c r="A10" s="18" t="s">
        <v>33</v>
      </c>
      <c r="B10" s="9" t="s">
        <v>114</v>
      </c>
      <c r="C10" s="9" t="s">
        <v>51</v>
      </c>
      <c r="D10" s="9" t="s">
        <v>17</v>
      </c>
      <c r="E10" s="9" t="s">
        <v>52</v>
      </c>
      <c r="F10" s="9" t="s">
        <v>83</v>
      </c>
    </row>
    <row r="11" spans="1:7" s="70" customFormat="1" hidden="1" x14ac:dyDescent="0.2">
      <c r="A11" s="94"/>
      <c r="B11" s="95"/>
      <c r="C11" s="100"/>
      <c r="D11" s="95"/>
      <c r="E11" s="97"/>
      <c r="F11" s="96"/>
    </row>
    <row r="12" spans="1:7" s="70" customFormat="1" x14ac:dyDescent="0.2">
      <c r="A12" s="94"/>
      <c r="B12" s="98" t="s">
        <v>148</v>
      </c>
      <c r="C12" s="100"/>
      <c r="D12" s="98"/>
      <c r="E12" s="97"/>
      <c r="F12" s="99"/>
    </row>
    <row r="13" spans="1:7" s="70" customFormat="1" hidden="1" x14ac:dyDescent="0.2">
      <c r="A13" s="94"/>
      <c r="B13" s="95"/>
      <c r="C13" s="100"/>
      <c r="D13" s="95"/>
      <c r="E13" s="97"/>
      <c r="F13" s="96"/>
    </row>
    <row r="14" spans="1:7" ht="34.5" customHeight="1" x14ac:dyDescent="0.2">
      <c r="A14" s="72" t="s">
        <v>115</v>
      </c>
      <c r="B14" s="73" t="s">
        <v>19</v>
      </c>
      <c r="C14" s="74">
        <f>C15+C16</f>
        <v>0</v>
      </c>
      <c r="D14" s="109" t="str">
        <f>IF(SUBTOTAL(3,C11:C13)=SUBTOTAL(103,C11:C13),'Summary and sign-off'!$A$47,'Summary and sign-off'!$A$48)</f>
        <v>Check - there are no hidden rows with data</v>
      </c>
      <c r="E14" s="155" t="str">
        <f>IF('Summary and sign-off'!F59='Summary and sign-off'!F53,'Summary and sign-off'!A51,'Summary and sign-off'!A49)</f>
        <v>Not all lines have an entry for "Description", "Was the gift accepted?" and "Estimated value in NZ$"</v>
      </c>
      <c r="F14" s="155"/>
      <c r="G14" s="70"/>
    </row>
    <row r="15" spans="1:7" ht="25.5" customHeight="1" x14ac:dyDescent="0.25">
      <c r="A15" s="75"/>
      <c r="B15" s="76" t="s">
        <v>20</v>
      </c>
      <c r="C15" s="77">
        <f>COUNTIF(C11:C13,'Summary and sign-off'!A44)</f>
        <v>0</v>
      </c>
      <c r="D15" s="19"/>
      <c r="E15" s="20"/>
      <c r="F15" s="21"/>
    </row>
    <row r="16" spans="1:7" ht="25.5" customHeight="1" x14ac:dyDescent="0.25">
      <c r="A16" s="75"/>
      <c r="B16" s="76" t="s">
        <v>18</v>
      </c>
      <c r="C16" s="77">
        <f>COUNTIF(C11:C13,'Summary and sign-off'!A45)</f>
        <v>0</v>
      </c>
      <c r="D16" s="19"/>
      <c r="E16" s="20"/>
      <c r="F16" s="21"/>
    </row>
    <row r="17" spans="1:6" x14ac:dyDescent="0.2">
      <c r="A17" s="22"/>
      <c r="B17" s="23"/>
      <c r="C17" s="22"/>
      <c r="D17" s="24"/>
      <c r="E17" s="24"/>
      <c r="F17" s="22"/>
    </row>
    <row r="18" spans="1:6" x14ac:dyDescent="0.2">
      <c r="A18" s="23" t="s">
        <v>6</v>
      </c>
      <c r="B18" s="23"/>
      <c r="C18" s="23"/>
      <c r="D18" s="23"/>
      <c r="E18" s="23"/>
      <c r="F18" s="23"/>
    </row>
    <row r="19" spans="1:6" ht="12.6" customHeight="1" x14ac:dyDescent="0.2">
      <c r="A19" s="25" t="s">
        <v>34</v>
      </c>
      <c r="B19" s="22"/>
      <c r="C19" s="22"/>
      <c r="D19" s="22"/>
      <c r="E19" s="22"/>
      <c r="F19" s="26"/>
    </row>
    <row r="20" spans="1:6" x14ac:dyDescent="0.2">
      <c r="A20" s="25" t="s">
        <v>108</v>
      </c>
      <c r="B20" s="27"/>
      <c r="C20" s="28"/>
      <c r="D20" s="28"/>
      <c r="E20" s="28"/>
      <c r="F20" s="29"/>
    </row>
    <row r="21" spans="1:6" x14ac:dyDescent="0.2">
      <c r="A21" s="25" t="s">
        <v>11</v>
      </c>
      <c r="B21" s="30"/>
      <c r="C21" s="30"/>
      <c r="D21" s="30"/>
      <c r="E21" s="30"/>
      <c r="F21" s="30"/>
    </row>
    <row r="22" spans="1:6" ht="12.75" customHeight="1" x14ac:dyDescent="0.2">
      <c r="A22" s="25" t="s">
        <v>59</v>
      </c>
      <c r="B22" s="22"/>
      <c r="C22" s="22"/>
      <c r="D22" s="22"/>
      <c r="E22" s="22"/>
      <c r="F22" s="22"/>
    </row>
    <row r="23" spans="1:6" ht="12.95" customHeight="1" x14ac:dyDescent="0.2">
      <c r="A23" s="31" t="s">
        <v>21</v>
      </c>
      <c r="B23" s="32"/>
      <c r="C23" s="32"/>
      <c r="D23" s="32"/>
      <c r="E23" s="32"/>
      <c r="F23" s="32"/>
    </row>
    <row r="24" spans="1:6" x14ac:dyDescent="0.2">
      <c r="A24" s="33" t="s">
        <v>37</v>
      </c>
      <c r="B24" s="34"/>
      <c r="C24" s="29"/>
      <c r="D24" s="29"/>
      <c r="E24" s="29"/>
      <c r="F24" s="29"/>
    </row>
    <row r="25" spans="1:6" ht="12.75" customHeight="1" x14ac:dyDescent="0.2">
      <c r="A25" s="33" t="s">
        <v>117</v>
      </c>
      <c r="B25" s="25"/>
      <c r="C25" s="35"/>
      <c r="D25" s="35"/>
      <c r="E25" s="35"/>
      <c r="F25" s="35"/>
    </row>
    <row r="26" spans="1:6" ht="12.75" customHeight="1" x14ac:dyDescent="0.2">
      <c r="A26" s="25"/>
      <c r="B26" s="25"/>
      <c r="C26" s="35"/>
      <c r="D26" s="35"/>
      <c r="E26" s="35"/>
      <c r="F26" s="35"/>
    </row>
    <row r="27" spans="1:6" ht="12.75" hidden="1" customHeight="1" x14ac:dyDescent="0.2">
      <c r="A27" s="25"/>
      <c r="B27" s="25"/>
      <c r="C27" s="35"/>
      <c r="D27" s="35"/>
      <c r="E27" s="35"/>
      <c r="F27" s="35"/>
    </row>
    <row r="28" spans="1:6" hidden="1" x14ac:dyDescent="0.2"/>
    <row r="29" spans="1:6" hidden="1" x14ac:dyDescent="0.2"/>
    <row r="30" spans="1:6" hidden="1" x14ac:dyDescent="0.2">
      <c r="A30" s="23"/>
      <c r="B30" s="23"/>
      <c r="C30" s="23"/>
      <c r="D30" s="23"/>
      <c r="E30" s="23"/>
      <c r="F30" s="23"/>
    </row>
    <row r="31" spans="1:6" hidden="1" x14ac:dyDescent="0.2">
      <c r="A31" s="23"/>
      <c r="B31" s="23"/>
      <c r="C31" s="23"/>
      <c r="D31" s="23"/>
      <c r="E31" s="23"/>
      <c r="F31" s="23"/>
    </row>
    <row r="32" spans="1:6" hidden="1" x14ac:dyDescent="0.2">
      <c r="A32" s="23"/>
      <c r="B32" s="23"/>
      <c r="C32" s="23"/>
      <c r="D32" s="23"/>
      <c r="E32" s="23"/>
      <c r="F32" s="23"/>
    </row>
    <row r="33" spans="1:6" hidden="1" x14ac:dyDescent="0.2">
      <c r="A33" s="23"/>
      <c r="B33" s="23"/>
      <c r="C33" s="23"/>
      <c r="D33" s="23"/>
      <c r="E33" s="23"/>
      <c r="F33" s="23"/>
    </row>
    <row r="34" spans="1:6" hidden="1" x14ac:dyDescent="0.2">
      <c r="A34" s="23"/>
      <c r="B34" s="23"/>
      <c r="C34" s="23"/>
      <c r="D34" s="23"/>
      <c r="E34" s="23"/>
      <c r="F34" s="23"/>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mergeCells count="10">
    <mergeCell ref="E14:F14"/>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xr:uid="{00000000-0002-0000-05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sign-off'!$A$44:$A$45</xm:f>
          </x14:formula1>
          <xm:sqref>C11:C13</xm:sqref>
        </x14:dataValidation>
        <x14:dataValidation type="list" errorStyle="information" operator="greaterThan" allowBlank="1" showInputMessage="1" prompt="Provide specific $ value if possible" xr:uid="{00000000-0002-0000-0500-000003000000}">
          <x14:formula1>
            <xm:f>'Summary and sign-off'!$A$38:$A$43</xm:f>
          </x14:formula1>
          <xm:sqref>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79D7F4-D0D7-4BCB-BBEA-E7C37A64913E}">
  <ds:schemaRef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12165527-d881-4234-97f9-ee139a3f0c31"/>
    <ds:schemaRef ds:uri="http://schemas.openxmlformats.org/package/2006/metadata/core-properties"/>
    <ds:schemaRef ds:uri="http://purl.org/dc/terms/"/>
    <ds:schemaRef ds:uri="http://purl.org/dc/dcmitype/"/>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NZ Transport Agency</dc:creator>
  <dc:description>Version 7 - for review by SIT - ready 2/10/18</dc:description>
  <cp:lastPrinted>2018-10-07T21:08:03Z</cp:lastPrinted>
  <dcterms:created xsi:type="dcterms:W3CDTF">2010-10-17T20:59:02Z</dcterms:created>
  <dcterms:modified xsi:type="dcterms:W3CDTF">2019-07-31T04:34:27Z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