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C:\Users\AdamLa\AppData\Local\Temp\MicrosoftEdgeDownloads\44891a67-ca23-4300-ae65-59ae9e42c71e\"/>
    </mc:Choice>
  </mc:AlternateContent>
  <xr:revisionPtr revIDLastSave="0" documentId="13_ncr:1_{D86167B3-E955-4567-BEE2-D736443A1928}" xr6:coauthVersionLast="47" xr6:coauthVersionMax="47" xr10:uidLastSave="{00000000-0000-0000-0000-000000000000}"/>
  <bookViews>
    <workbookView xWindow="10440" yWindow="-19440" windowWidth="25380" windowHeight="18150" xr2:uid="{AEF2D119-7F66-42EF-A181-A04E72CBDF09}"/>
  </bookViews>
  <sheets>
    <sheet name="Instructions" sheetId="5" r:id="rId1"/>
    <sheet name="Performance" sheetId="2" r:id="rId2"/>
    <sheet name="Satisfaction Area 1" sheetId="4" r:id="rId3"/>
    <sheet name="Satisfaction Area 2" sheetId="8" r:id="rId4"/>
    <sheet name="Satisfaction Area 3" sheetId="9" r:id="rId5"/>
    <sheet name="Data" sheetId="1" state="hidden" r:id="rId6"/>
    <sheet name="Lookup" sheetId="3" state="hidden" r:id="rId7"/>
  </sheets>
  <definedNames>
    <definedName name="_xlnm._FilterDatabase" localSheetId="5" hidden="1">Data!$A$4:$J$3182</definedName>
    <definedName name="Mode">Lookup!$T$3:$T$6</definedName>
    <definedName name="Service_areas">Lookup!$P$3:$P$27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32" i="2" l="1"/>
  <c r="C131" i="2"/>
  <c r="C130" i="2"/>
  <c r="C136" i="2" a="1"/>
  <c r="C136" i="2" s="1"/>
  <c r="C137" i="2" a="1"/>
  <c r="C137" i="2" s="1"/>
  <c r="D133" i="2"/>
  <c r="D129" i="2"/>
  <c r="D124" i="2"/>
  <c r="C107" i="2"/>
  <c r="C108" i="2"/>
  <c r="C109" i="2"/>
  <c r="C79" i="2"/>
  <c r="C78" i="2"/>
  <c r="C77" i="2"/>
  <c r="C75" i="2"/>
  <c r="C74" i="2"/>
  <c r="C69" i="2"/>
  <c r="C68" i="2"/>
  <c r="C67" i="2"/>
  <c r="C66" i="2"/>
  <c r="C64" i="2"/>
  <c r="C63" i="2"/>
  <c r="C62" i="2"/>
  <c r="C39" i="2"/>
  <c r="D39" i="2" s="1"/>
  <c r="C40" i="2"/>
  <c r="C41" i="2"/>
  <c r="C43" i="2"/>
  <c r="C44" i="2"/>
  <c r="C45" i="2"/>
  <c r="C46" i="2"/>
  <c r="C51" i="2"/>
  <c r="C52" i="2"/>
  <c r="C54" i="2"/>
  <c r="C55" i="2"/>
  <c r="C56" i="2"/>
  <c r="C57" i="2"/>
  <c r="C58" i="2"/>
  <c r="C31" i="2"/>
  <c r="C33" i="2"/>
  <c r="C17" i="2"/>
  <c r="C18" i="2"/>
  <c r="C21" i="2"/>
  <c r="C22" i="2"/>
  <c r="C23" i="2"/>
  <c r="C25" i="2"/>
  <c r="C26" i="2"/>
  <c r="C27" i="2"/>
  <c r="E3" i="3" a="1"/>
  <c r="E3" i="3" s="1"/>
  <c r="D36" i="9"/>
  <c r="I33" i="9"/>
  <c r="D30" i="9"/>
  <c r="M27" i="9"/>
  <c r="M26" i="9"/>
  <c r="M25" i="9"/>
  <c r="M24" i="9"/>
  <c r="M23" i="9"/>
  <c r="M22" i="9"/>
  <c r="M21" i="9"/>
  <c r="M20" i="9"/>
  <c r="M19" i="9"/>
  <c r="M18" i="9"/>
  <c r="M17" i="9"/>
  <c r="M16" i="9"/>
  <c r="M15" i="9"/>
  <c r="M14" i="9"/>
  <c r="D36" i="8"/>
  <c r="I33" i="8"/>
  <c r="D30" i="8"/>
  <c r="M27" i="8"/>
  <c r="M26" i="8"/>
  <c r="M25" i="8"/>
  <c r="M24" i="8"/>
  <c r="M23" i="8"/>
  <c r="M22" i="8"/>
  <c r="M21" i="8"/>
  <c r="M20" i="8"/>
  <c r="M19" i="8"/>
  <c r="M18" i="8"/>
  <c r="M17" i="8"/>
  <c r="M16" i="8"/>
  <c r="M15" i="8"/>
  <c r="M14" i="8"/>
  <c r="C102" i="2"/>
  <c r="E102" i="2" l="1"/>
  <c r="E17" i="2"/>
  <c r="E82" i="2"/>
  <c r="D138" i="2"/>
  <c r="D139" i="2" s="1"/>
  <c r="D96" i="2"/>
  <c r="D95" i="2"/>
  <c r="D94" i="2"/>
  <c r="D72" i="2"/>
  <c r="D71" i="2"/>
  <c r="D70" i="2"/>
  <c r="D49" i="2"/>
  <c r="D48" i="2"/>
  <c r="D47" i="2"/>
  <c r="D36" i="4"/>
  <c r="I33" i="4"/>
  <c r="D30" i="4"/>
  <c r="M27" i="4"/>
  <c r="M26" i="4"/>
  <c r="M25" i="4"/>
  <c r="M24" i="4"/>
  <c r="M23" i="4"/>
  <c r="M22" i="4"/>
  <c r="M21" i="4"/>
  <c r="M20" i="4"/>
  <c r="M19" i="4"/>
  <c r="M18" i="4"/>
  <c r="M17" i="4"/>
  <c r="M16" i="4"/>
  <c r="M15" i="4"/>
  <c r="M14" i="4"/>
  <c r="P26" i="3"/>
  <c r="P24" i="3"/>
  <c r="P25" i="3"/>
  <c r="P23" i="3"/>
  <c r="P22" i="3"/>
  <c r="P21" i="3"/>
  <c r="P20" i="3"/>
  <c r="P19" i="3"/>
  <c r="P18" i="3"/>
  <c r="P17" i="3"/>
  <c r="P16" i="3"/>
  <c r="P15" i="3"/>
  <c r="P13" i="3"/>
  <c r="P14" i="3"/>
  <c r="P12" i="3"/>
  <c r="P11" i="3"/>
  <c r="P10" i="3"/>
  <c r="P9" i="3"/>
  <c r="P8" i="3"/>
  <c r="P5" i="3"/>
  <c r="P6" i="3"/>
  <c r="P7" i="3"/>
  <c r="P4" i="3"/>
  <c r="E137" i="2"/>
  <c r="E132" i="2"/>
  <c r="E131" i="2"/>
  <c r="E130" i="2"/>
  <c r="C125" i="2" a="1"/>
  <c r="C125" i="2" s="1"/>
  <c r="E125" i="2" s="1"/>
  <c r="C123" i="2" a="1"/>
  <c r="C123" i="2" s="1"/>
  <c r="E123" i="2" s="1"/>
  <c r="C122" i="2" a="1"/>
  <c r="C122" i="2" s="1"/>
  <c r="C119" i="2" a="1"/>
  <c r="C119" i="2" s="1"/>
  <c r="E119" i="2" s="1"/>
  <c r="C117" i="2" a="1"/>
  <c r="C117" i="2" s="1"/>
  <c r="E117" i="2" s="1"/>
  <c r="C116" i="2" a="1"/>
  <c r="C116" i="2" s="1"/>
  <c r="E116" i="2" s="1"/>
  <c r="C115" i="2" a="1"/>
  <c r="C115" i="2" s="1"/>
  <c r="E115" i="2" s="1"/>
  <c r="C113" i="2" a="1"/>
  <c r="C113" i="2" s="1"/>
  <c r="E113" i="2" s="1"/>
  <c r="C112" i="2" a="1"/>
  <c r="C112" i="2" s="1"/>
  <c r="E112" i="2" s="1"/>
  <c r="E109" i="2"/>
  <c r="E108" i="2"/>
  <c r="E107" i="2"/>
  <c r="C103" i="2"/>
  <c r="E103" i="2" s="1"/>
  <c r="C101" i="2"/>
  <c r="E101" i="2" s="1"/>
  <c r="C99" i="2"/>
  <c r="E99" i="2" s="1"/>
  <c r="C98" i="2"/>
  <c r="E98" i="2" s="1"/>
  <c r="C93" i="2"/>
  <c r="C92" i="2"/>
  <c r="E92" i="2" s="1"/>
  <c r="C91" i="2"/>
  <c r="E91" i="2" s="1"/>
  <c r="C90" i="2"/>
  <c r="C88" i="2"/>
  <c r="E88" i="2" s="1"/>
  <c r="C87" i="2"/>
  <c r="E87" i="2" s="1"/>
  <c r="C86" i="2"/>
  <c r="E86" i="2" s="1"/>
  <c r="E81" i="2"/>
  <c r="E78" i="2"/>
  <c r="E79" i="2"/>
  <c r="E77" i="2"/>
  <c r="E75" i="2"/>
  <c r="E74" i="2"/>
  <c r="E69" i="2"/>
  <c r="E68" i="2"/>
  <c r="E67" i="2"/>
  <c r="E64" i="2"/>
  <c r="E63" i="2"/>
  <c r="E62" i="2"/>
  <c r="E58" i="2"/>
  <c r="E55" i="2"/>
  <c r="E57" i="2"/>
  <c r="E56" i="2"/>
  <c r="E54" i="2"/>
  <c r="E53" i="2"/>
  <c r="E52" i="2"/>
  <c r="E51" i="2"/>
  <c r="E46" i="2"/>
  <c r="E45" i="2"/>
  <c r="E41" i="2"/>
  <c r="E40" i="2"/>
  <c r="E39" i="2"/>
  <c r="E33" i="2"/>
  <c r="E31" i="2"/>
  <c r="E27" i="2"/>
  <c r="E26" i="2"/>
  <c r="E25" i="2"/>
  <c r="E23" i="2"/>
  <c r="E22" i="2"/>
  <c r="E21" i="2"/>
  <c r="E18" i="2"/>
  <c r="J3138" i="1"/>
  <c r="J3137" i="1"/>
  <c r="J3136" i="1"/>
  <c r="J3135" i="1"/>
  <c r="J3134" i="1"/>
  <c r="J3133" i="1"/>
  <c r="J3132" i="1"/>
  <c r="J3131" i="1"/>
  <c r="J3130" i="1"/>
  <c r="J3129" i="1"/>
  <c r="J3128" i="1"/>
  <c r="J3127" i="1"/>
  <c r="C120" i="2" s="1" a="1"/>
  <c r="C120" i="2" s="1"/>
  <c r="E120" i="2" s="1"/>
  <c r="J3126" i="1"/>
  <c r="C47" i="2" l="1"/>
  <c r="E47" i="2" s="1"/>
  <c r="C48" i="2"/>
  <c r="E48" i="2" s="1"/>
  <c r="C94" i="2"/>
  <c r="C49" i="2"/>
  <c r="E49" i="2" s="1"/>
  <c r="C72" i="2"/>
  <c r="E72" i="2" s="1"/>
  <c r="C71" i="2"/>
  <c r="E71" i="2" s="1"/>
  <c r="C95" i="2"/>
  <c r="C129" i="2"/>
  <c r="C133" i="2" s="1"/>
  <c r="C96" i="2"/>
  <c r="C70" i="2"/>
  <c r="E70" i="2" s="1"/>
  <c r="E90" i="2"/>
  <c r="E96" i="2"/>
  <c r="E95" i="2"/>
  <c r="E94" i="2"/>
  <c r="E122" i="2"/>
  <c r="C124" i="2"/>
  <c r="E124" i="2" s="1"/>
  <c r="C138" i="2"/>
  <c r="E136" i="2"/>
  <c r="E43" i="2"/>
  <c r="E44" i="2"/>
  <c r="E66" i="2"/>
  <c r="E93" i="2"/>
  <c r="C139" i="2" l="1"/>
  <c r="E138" i="2"/>
  <c r="E129" i="2"/>
  <c r="E139" i="2" l="1"/>
  <c r="E133" i="2"/>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<sst xmlns="http://schemas.openxmlformats.org/spreadsheetml/2006/main" count="9434" uniqueCount="469">
  <si>
    <t>End of year reporting template for public transport authorities - instructions</t>
  </si>
  <si>
    <r>
      <t xml:space="preserve">This template replaces the end-of-year reporting process to NZTA that previously occurred within the Transport Investment Online (TIO) portal. Please note that you must continue to separately submit your monthly return as per usual (monthly returns must balance to your annual return where applicable). Further details and instructions are provided in the </t>
    </r>
    <r>
      <rPr>
        <i/>
        <sz val="12"/>
        <color rgb="FF000000"/>
        <rFont val="Arial"/>
        <family val="2"/>
      </rPr>
      <t xml:space="preserve">Annual reporting requirements for public transport authorities </t>
    </r>
    <r>
      <rPr>
        <sz val="12"/>
        <color rgb="FF000000"/>
        <rFont val="Arial"/>
        <family val="2"/>
      </rPr>
      <t>document which can be accessed from the link below (navigate to annual achievement returns).</t>
    </r>
  </si>
  <si>
    <t>Monitoring and review webpage</t>
  </si>
  <si>
    <t>There are two templates: a Performance template, and a  Satisfaction template.</t>
  </si>
  <si>
    <t>a) The Performance template is used to collect all end-of-year non-financial data apart from Customer Satisfaction Surveys.</t>
  </si>
  <si>
    <t>b) The Satisfaction template is used to collect annual customer satisfaction surveys.</t>
  </si>
  <si>
    <t>For each template, please enter results for the year ended June 2025 in the orange boxes. Data is presented by mode - only fill out the modes that are related to your region. For any significant percentage changes, please comment on why this has occurred in the corresponding green box. You are not required to fill in each green box.  Year ended June 2024 should be filled automatically within the blue boxes. All dollar figures must exclude GST.</t>
  </si>
  <si>
    <t>Please email this template to pt.reporting@nzta.govt.nz by the date specified, or  uploaded to the secure PTA folder as previously arranged with NZTA. To request access to a secure folder for PTAs, please send an email to pt.reporting@nzta.govt.nz.</t>
  </si>
  <si>
    <t xml:space="preserve">Please direct any questions on this template to your Regional Delivery contact or to pt.reporting@nzta.govt.nz and we will get back to you as soon as possible. </t>
  </si>
  <si>
    <t>End of year reporting template for public transport authorities - Service performance</t>
  </si>
  <si>
    <t>How to interpret this template:</t>
  </si>
  <si>
    <t xml:space="preserve">Please enter results for the year ended June 2025 in the orange boxes. For any significant percentage changes, please comment on why this has occurred in the corresponding green box. You are not required to fill in each green box.  Year ended June 2024 automatically filled out below within the blue boxes. All dollar figures must exclude GST. </t>
  </si>
  <si>
    <t xml:space="preserve">Step 1: Select the correct Public Transport Authority in cell C9 from the drop down box. </t>
  </si>
  <si>
    <t>Step 2: Under Population of serviced community, select relevant communities from the drop down boxes in B19-B21 and under Population of the serviced community that is within 500m of a bus stop, select relevant communties from the drop down boxes in B23-B25 as needed.</t>
  </si>
  <si>
    <t>Step 3: Check the numbers populated for the previous financial year in the blue boxes are accurate, and highlight and replace any incorrect data by overwriting the formula. White boxes are simple calculations and must not be touched.</t>
  </si>
  <si>
    <t xml:space="preserve">Step 4: Please enter results for the orange numbers (mainly for 2024/25, but for some questions we don't have historical data for 2023/24 as well - they are clearly highlighted in orange). Data is presented by mode below - only fill out the modes that are related to your region </t>
  </si>
  <si>
    <t xml:space="preserve">Step 5: For any large changes between years, please add a comment in the green cells explaining why the change has occurred. </t>
  </si>
  <si>
    <t>Public transport authority</t>
  </si>
  <si>
    <t>&lt;&lt;Select public transport authority&gt;&gt;</t>
  </si>
  <si>
    <t>Blue boxes are automatically generated. Double check this column and highlight and replace any incorrect data by overwriting any formula.</t>
  </si>
  <si>
    <t>Please fill in orange boxes.</t>
  </si>
  <si>
    <t>Please add any comments for any significant changes between years in this column</t>
  </si>
  <si>
    <t>Code</t>
  </si>
  <si>
    <t>Network and demographics</t>
  </si>
  <si>
    <t>2023/24</t>
  </si>
  <si>
    <t>2024/25</t>
  </si>
  <si>
    <t>% change</t>
  </si>
  <si>
    <t>Comment on any major changes</t>
  </si>
  <si>
    <t>Region as a whole</t>
  </si>
  <si>
    <t>Q1</t>
  </si>
  <si>
    <t xml:space="preserve">Total population of serviced community </t>
  </si>
  <si>
    <t>Q2</t>
  </si>
  <si>
    <t xml:space="preserve">Total population within 500m of a public transport stop </t>
  </si>
  <si>
    <t>By serviced community</t>
  </si>
  <si>
    <t>Q1.1</t>
  </si>
  <si>
    <t>Q1.1a</t>
  </si>
  <si>
    <t>&lt;Select serviced community (only if available)&gt;</t>
  </si>
  <si>
    <t>Q1.1b</t>
  </si>
  <si>
    <t>Q1.1c</t>
  </si>
  <si>
    <t>Q2.1</t>
  </si>
  <si>
    <t>Q2.1a</t>
  </si>
  <si>
    <t>Q2.1b</t>
  </si>
  <si>
    <t>Q2.1c</t>
  </si>
  <si>
    <t>Crown fare substitutes</t>
  </si>
  <si>
    <t>Comment on major changes</t>
  </si>
  <si>
    <t>SuperGold</t>
  </si>
  <si>
    <t>Q3</t>
  </si>
  <si>
    <r>
      <t xml:space="preserve">Number of SerupGold (SGC) </t>
    </r>
    <r>
      <rPr>
        <b/>
        <sz val="9"/>
        <color rgb="FF000000"/>
        <rFont val="Arial"/>
        <family val="2"/>
      </rPr>
      <t>off-peak</t>
    </r>
    <r>
      <rPr>
        <sz val="9"/>
        <color rgb="FF000000"/>
        <rFont val="Arial"/>
        <family val="2"/>
      </rPr>
      <t xml:space="preserve"> boardings</t>
    </r>
  </si>
  <si>
    <t>Community Connect</t>
  </si>
  <si>
    <t>Q4</t>
  </si>
  <si>
    <t>Number of Community Services Card (CSC) boardings</t>
  </si>
  <si>
    <t>Public transport services</t>
  </si>
  <si>
    <t>Bus</t>
  </si>
  <si>
    <t>Patronage and fares</t>
  </si>
  <si>
    <t>Q5.1</t>
  </si>
  <si>
    <t>Passenger boardings</t>
  </si>
  <si>
    <t>Q6.1</t>
  </si>
  <si>
    <t>Fare revenue (excl GST)</t>
  </si>
  <si>
    <t>Q7.1</t>
  </si>
  <si>
    <t>Passenger kilometres</t>
  </si>
  <si>
    <t>Service performance</t>
  </si>
  <si>
    <t>Q8.1</t>
  </si>
  <si>
    <t>Scheduled trips</t>
  </si>
  <si>
    <t>Q9.1</t>
  </si>
  <si>
    <t>Operated trips</t>
  </si>
  <si>
    <t>Q10.1</t>
  </si>
  <si>
    <t>Depart on time</t>
  </si>
  <si>
    <t>Q11.1</t>
  </si>
  <si>
    <t>Arrive on time</t>
  </si>
  <si>
    <t>Reliability (calculated)</t>
  </si>
  <si>
    <t>Punctuality (calculated)</t>
  </si>
  <si>
    <t>Cancellations (calculated)</t>
  </si>
  <si>
    <t>Service delivery</t>
  </si>
  <si>
    <t>Q12.1</t>
  </si>
  <si>
    <t>Service-kms scheduled</t>
  </si>
  <si>
    <t>Q13.1</t>
  </si>
  <si>
    <t>Service-kms operated</t>
  </si>
  <si>
    <t>Fleet</t>
  </si>
  <si>
    <t>Q14.1</t>
  </si>
  <si>
    <t>Total fleet size</t>
  </si>
  <si>
    <t>Q15.1</t>
  </si>
  <si>
    <t>Number of vehicles that are wheelchair accessible</t>
  </si>
  <si>
    <t>Q16.1</t>
  </si>
  <si>
    <t>Number of vehicles that can carry one or more bikes</t>
  </si>
  <si>
    <t>Q17</t>
  </si>
  <si>
    <t>Number of vehicles older than 10 years</t>
  </si>
  <si>
    <t>Q18</t>
  </si>
  <si>
    <t>Number of vehicles that are super-low floor</t>
  </si>
  <si>
    <t>Rail</t>
  </si>
  <si>
    <t>Q5.2</t>
  </si>
  <si>
    <t>Q6.2</t>
  </si>
  <si>
    <t>Q7.2</t>
  </si>
  <si>
    <t>Q8.2</t>
  </si>
  <si>
    <t>Q9.2</t>
  </si>
  <si>
    <t>Q10.2</t>
  </si>
  <si>
    <t>Q11.2</t>
  </si>
  <si>
    <t>Q12.2</t>
  </si>
  <si>
    <t>Q13.2</t>
  </si>
  <si>
    <t>Q14.2</t>
  </si>
  <si>
    <t>Q15.2</t>
  </si>
  <si>
    <t>Number of consists / carriages that are wheelchair accessible</t>
  </si>
  <si>
    <t>Q16.2</t>
  </si>
  <si>
    <t>Number of consists / carriages that can carry one or more bikes</t>
  </si>
  <si>
    <t>Stations</t>
  </si>
  <si>
    <t>Q19</t>
  </si>
  <si>
    <t>Total number of stations</t>
  </si>
  <si>
    <t>Q20</t>
  </si>
  <si>
    <t>Number of stations with wheelchair access</t>
  </si>
  <si>
    <t>Ferry</t>
  </si>
  <si>
    <t>Q5.3</t>
  </si>
  <si>
    <t>Q6.3</t>
  </si>
  <si>
    <t>Q7.3</t>
  </si>
  <si>
    <t>Q8.3</t>
  </si>
  <si>
    <t>Q9.3</t>
  </si>
  <si>
    <t>Q10.3</t>
  </si>
  <si>
    <t>Q11.3</t>
  </si>
  <si>
    <t>Q12.3</t>
  </si>
  <si>
    <t>Q13.3</t>
  </si>
  <si>
    <t>Q14.3</t>
  </si>
  <si>
    <t>Q15.3</t>
  </si>
  <si>
    <t>Number of vessels that are wheelchair accessible</t>
  </si>
  <si>
    <t>Q16.3</t>
  </si>
  <si>
    <t>Number of vessels that can carry one or more bikes</t>
  </si>
  <si>
    <t>Exempt</t>
  </si>
  <si>
    <t>Q5.4</t>
  </si>
  <si>
    <t>Q6.4</t>
  </si>
  <si>
    <t>Q7.4</t>
  </si>
  <si>
    <t>Total Mobility</t>
  </si>
  <si>
    <t>Q21</t>
  </si>
  <si>
    <t>Number of persons registered</t>
  </si>
  <si>
    <t>Q22</t>
  </si>
  <si>
    <t>Maximum fare subsidy</t>
  </si>
  <si>
    <t>Wheelchair hoists</t>
  </si>
  <si>
    <t>Q23</t>
  </si>
  <si>
    <r>
      <t>N</t>
    </r>
    <r>
      <rPr>
        <sz val="9"/>
        <color rgb="FF000000"/>
        <rFont val="Arial"/>
        <family val="2"/>
      </rPr>
      <t>umber of wheelchair hoists in operation</t>
    </r>
  </si>
  <si>
    <t>Q24</t>
  </si>
  <si>
    <t>Number of new wheelchair hoists installed this year</t>
  </si>
  <si>
    <t>Q25</t>
  </si>
  <si>
    <t>Average age of hoists</t>
  </si>
  <si>
    <t>Passenger trips</t>
  </si>
  <si>
    <t>Q26</t>
  </si>
  <si>
    <t>Number of client trips</t>
  </si>
  <si>
    <t>Q27</t>
  </si>
  <si>
    <t>Number of hoist trips</t>
  </si>
  <si>
    <t>Financial information</t>
  </si>
  <si>
    <t>Q28</t>
  </si>
  <si>
    <t>Fare paid (excl GST)</t>
  </si>
  <si>
    <t>Q29</t>
  </si>
  <si>
    <t>Fare subsidy (excl GST)</t>
  </si>
  <si>
    <t>Fare total (excl GST)</t>
  </si>
  <si>
    <t>Q30</t>
  </si>
  <si>
    <t>Hoist fee (excl GST)</t>
  </si>
  <si>
    <t>Private revenue (excl GST)</t>
  </si>
  <si>
    <t>Q31</t>
  </si>
  <si>
    <t>Passenger fares</t>
  </si>
  <si>
    <t>Q32</t>
  </si>
  <si>
    <t>Private fare substitutes</t>
  </si>
  <si>
    <t>Q33</t>
  </si>
  <si>
    <t>Commercial revenue</t>
  </si>
  <si>
    <t>Q34</t>
  </si>
  <si>
    <t xml:space="preserve">Other private revenue </t>
  </si>
  <si>
    <t>Total private revenue</t>
  </si>
  <si>
    <t>Q35</t>
  </si>
  <si>
    <t xml:space="preserve">Name of third parties providing revenue </t>
  </si>
  <si>
    <t>Operating expenditure</t>
  </si>
  <si>
    <t>Q36</t>
  </si>
  <si>
    <t>Passenger services</t>
  </si>
  <si>
    <t>Q37</t>
  </si>
  <si>
    <t xml:space="preserve">Operations and maintenance </t>
  </si>
  <si>
    <t>Total</t>
  </si>
  <si>
    <t>Private revenue ratio (calculated)</t>
  </si>
  <si>
    <t>End of year reporting template for public transport authorities - Customer satisfaction</t>
  </si>
  <si>
    <t>Select service area and mode in the dropdown boxes, and then complete the orange cells below. Please update the survey date as necessary.  All percentages should sum to 100%. If you require more sections to complete, you are welcome to copy/paste the sections below, or contact pt.reporting@nzta.govt.nz and we'll be happy to help.</t>
  </si>
  <si>
    <r>
      <t>Service area</t>
    </r>
    <r>
      <rPr>
        <sz val="9"/>
        <color theme="1"/>
        <rFont val="Arial"/>
        <family val="2"/>
      </rPr>
      <t xml:space="preserve"> (select dropdown list)</t>
    </r>
  </si>
  <si>
    <t>&lt;Select service area&gt;</t>
  </si>
  <si>
    <t>If Other, please specify:</t>
  </si>
  <si>
    <r>
      <t xml:space="preserve">Mode </t>
    </r>
    <r>
      <rPr>
        <sz val="9"/>
        <color theme="1"/>
        <rFont val="Arial"/>
        <family val="2"/>
      </rPr>
      <t>(select dropdown list)</t>
    </r>
  </si>
  <si>
    <t>&lt;Select mode&gt;</t>
  </si>
  <si>
    <t>Survey date</t>
  </si>
  <si>
    <t>Total number of people surveyed</t>
  </si>
  <si>
    <t>Percent of responses with each rating</t>
  </si>
  <si>
    <t>Passenger survey results</t>
  </si>
  <si>
    <t>Must sum to 100%</t>
  </si>
  <si>
    <r>
      <rPr>
        <b/>
        <sz val="9"/>
        <color theme="1"/>
        <rFont val="Arial"/>
        <family val="2"/>
      </rPr>
      <t>Service reliability</t>
    </r>
    <r>
      <rPr>
        <sz val="9"/>
        <color theme="1"/>
        <rFont val="Arial"/>
        <family val="2"/>
      </rPr>
      <t> Level of satisfaction with this service being on time ?</t>
    </r>
  </si>
  <si>
    <r>
      <rPr>
        <b/>
        <sz val="9"/>
        <color theme="1"/>
        <rFont val="Arial"/>
        <family val="2"/>
      </rPr>
      <t>Service frequency</t>
    </r>
    <r>
      <rPr>
        <sz val="9"/>
        <color theme="1"/>
        <rFont val="Arial"/>
        <family val="2"/>
      </rPr>
      <t> Level of satisfaction with how often this service is run ?</t>
    </r>
  </si>
  <si>
    <r>
      <rPr>
        <b/>
        <sz val="9"/>
        <color theme="1"/>
        <rFont val="Arial"/>
        <family val="2"/>
      </rPr>
      <t>Service value for money</t>
    </r>
    <r>
      <rPr>
        <sz val="9"/>
        <color theme="1"/>
        <rFont val="Arial"/>
        <family val="2"/>
      </rPr>
      <t> Level of satisfaction with the value for money of the fare ?</t>
    </r>
  </si>
  <si>
    <r>
      <rPr>
        <b/>
        <sz val="9"/>
        <color theme="1"/>
        <rFont val="Arial"/>
        <family val="2"/>
      </rPr>
      <t>Service adequacy</t>
    </r>
    <r>
      <rPr>
        <sz val="9"/>
        <color theme="1"/>
        <rFont val="Arial"/>
        <family val="2"/>
      </rPr>
      <t> Level of satisfaction with the number of seats provided on this service ?</t>
    </r>
  </si>
  <si>
    <r>
      <rPr>
        <b/>
        <sz val="9"/>
        <color theme="1"/>
        <rFont val="Arial"/>
        <family val="2"/>
      </rPr>
      <t>Service access</t>
    </r>
    <r>
      <rPr>
        <sz val="9"/>
        <color theme="1"/>
        <rFont val="Arial"/>
        <family val="2"/>
      </rPr>
      <t> Level of satisfaction with ease of getting on and off this service ?</t>
    </r>
  </si>
  <si>
    <r>
      <rPr>
        <b/>
        <sz val="9"/>
        <rFont val="Arial"/>
        <family val="2"/>
      </rPr>
      <t>Vehicle quality</t>
    </r>
    <r>
      <rPr>
        <sz val="9"/>
        <rFont val="Arial"/>
        <family val="2"/>
      </rPr>
      <t> Level of satisfaction with the temperature inside this service ?</t>
    </r>
  </si>
  <si>
    <r>
      <rPr>
        <b/>
        <sz val="9"/>
        <color theme="1"/>
        <rFont val="Arial"/>
        <family val="2"/>
      </rPr>
      <t>Staff attitude</t>
    </r>
    <r>
      <rPr>
        <sz val="9"/>
        <color theme="1"/>
        <rFont val="Arial"/>
        <family val="2"/>
      </rPr>
      <t> Level of satisfaction with the helpfulness and attitude of staff on this service ?</t>
    </r>
  </si>
  <si>
    <r>
      <rPr>
        <b/>
        <sz val="9"/>
        <color theme="1"/>
        <rFont val="Arial"/>
        <family val="2"/>
      </rPr>
      <t>Safety and security</t>
    </r>
    <r>
      <rPr>
        <sz val="9"/>
        <color theme="1"/>
        <rFont val="Arial"/>
        <family val="2"/>
      </rPr>
      <t> Level of satisfaction with personal security during this trip ?</t>
    </r>
  </si>
  <si>
    <r>
      <rPr>
        <b/>
        <sz val="9"/>
        <color theme="1"/>
        <rFont val="Arial"/>
        <family val="2"/>
      </rPr>
      <t>Overall service </t>
    </r>
    <r>
      <rPr>
        <sz val="9"/>
        <color theme="1"/>
        <rFont val="Arial"/>
        <family val="2"/>
      </rPr>
      <t>Level of overall satisfaction with this service ?</t>
    </r>
  </si>
  <si>
    <r>
      <rPr>
        <b/>
        <sz val="9"/>
        <color theme="1"/>
        <rFont val="Arial"/>
        <family val="2"/>
      </rPr>
      <t>Service information</t>
    </r>
    <r>
      <rPr>
        <sz val="9"/>
        <color theme="1"/>
        <rFont val="Arial"/>
        <family val="2"/>
      </rPr>
      <t> Level of satisfaction, over the last 3 months, with how easy it is to get information about routes and timetables ?</t>
    </r>
  </si>
  <si>
    <r>
      <rPr>
        <b/>
        <sz val="9"/>
        <color theme="1"/>
        <rFont val="Arial"/>
        <family val="2"/>
      </rPr>
      <t>Change information</t>
    </r>
    <r>
      <rPr>
        <sz val="9"/>
        <color theme="1"/>
        <rFont val="Arial"/>
        <family val="2"/>
      </rPr>
      <t> Level of satisfaction, over the last 3 months, with the information provided about service delays or disruption ?</t>
    </r>
  </si>
  <si>
    <r>
      <rPr>
        <b/>
        <sz val="9"/>
        <color theme="1"/>
        <rFont val="Arial"/>
        <family val="2"/>
      </rPr>
      <t>Service time</t>
    </r>
    <r>
      <rPr>
        <sz val="9"/>
        <color theme="1"/>
        <rFont val="Arial"/>
        <family val="2"/>
      </rPr>
      <t> Level of satisfaction, over the last 3 months, with travel time (considering the distance travelled) ?</t>
    </r>
  </si>
  <si>
    <r>
      <rPr>
        <b/>
        <sz val="9"/>
        <color theme="1"/>
        <rFont val="Arial"/>
        <family val="2"/>
      </rPr>
      <t>Fare payment</t>
    </r>
    <r>
      <rPr>
        <sz val="9"/>
        <color theme="1"/>
        <rFont val="Arial"/>
        <family val="2"/>
      </rPr>
      <t> Level of satisfaction, over the last 3 months, with how convenient it is to pay for public transport ?</t>
    </r>
  </si>
  <si>
    <r>
      <rPr>
        <b/>
        <sz val="9"/>
        <color theme="1"/>
        <rFont val="Arial"/>
        <family val="2"/>
      </rPr>
      <t>Overall service</t>
    </r>
    <r>
      <rPr>
        <sz val="9"/>
        <color theme="1"/>
        <rFont val="Arial"/>
        <family val="2"/>
      </rPr>
      <t> Level of satisfaction, over the last 3 months, with the public transport system overall ?</t>
    </r>
  </si>
  <si>
    <t>Female</t>
  </si>
  <si>
    <t>Male</t>
  </si>
  <si>
    <t>Sum to 100%</t>
  </si>
  <si>
    <t>Gender of persons surveyed ? (%)</t>
  </si>
  <si>
    <t>17 and under</t>
  </si>
  <si>
    <t>18-24</t>
  </si>
  <si>
    <t>25-34</t>
  </si>
  <si>
    <t>35-44</t>
  </si>
  <si>
    <t>45-54</t>
  </si>
  <si>
    <t>55-64</t>
  </si>
  <si>
    <t>65 and over</t>
  </si>
  <si>
    <t>Age group of persons surveyed ? (%)</t>
  </si>
  <si>
    <t>Yes</t>
  </si>
  <si>
    <t>No</t>
  </si>
  <si>
    <t>SuperGold card used for the trip ? (%)</t>
  </si>
  <si>
    <t>TIO Annual Return Data</t>
  </si>
  <si>
    <t>mode</t>
  </si>
  <si>
    <t>financial_year_short</t>
  </si>
  <si>
    <t>pta_name</t>
  </si>
  <si>
    <t>Work class</t>
  </si>
  <si>
    <t>measure_name</t>
  </si>
  <si>
    <t>service_area</t>
  </si>
  <si>
    <t>TM</t>
  </si>
  <si>
    <t>Train</t>
  </si>
  <si>
    <t>Grand Total</t>
  </si>
  <si>
    <t>Auckland Transport</t>
  </si>
  <si>
    <t>Bikes carriage - fleet (%)</t>
  </si>
  <si>
    <t>Auckland Urban region</t>
  </si>
  <si>
    <t>Bikes carriage - fleet (%) Total</t>
  </si>
  <si>
    <t>Euro 3 (number of buses)</t>
  </si>
  <si>
    <t>Euro 3 (number of buses) Total</t>
  </si>
  <si>
    <t>Euro 4 or better (number of buses)</t>
  </si>
  <si>
    <t>Euro 4 or better (number of buses) Total</t>
  </si>
  <si>
    <t>Fleet type (Proportion of EMU's in fleet)</t>
  </si>
  <si>
    <t>Fleet type (Proportion of EMU's in fleet) Total</t>
  </si>
  <si>
    <t>How many new wheelchair hoists installed this year?</t>
  </si>
  <si>
    <t>How many new wheelchair hoists installed this year? Total</t>
  </si>
  <si>
    <t>Number of wheelchair hoists</t>
  </si>
  <si>
    <t>Number of wheelchair hoists Total</t>
  </si>
  <si>
    <t>Passenger boardings - Exempt</t>
  </si>
  <si>
    <t>Passenger boardings - Exempt Total</t>
  </si>
  <si>
    <t>Passenger boardings - Off-peak (excl. SGC) - Total</t>
  </si>
  <si>
    <t>Passenger boardings - Off-peak (excl. SGC) - Total Total</t>
  </si>
  <si>
    <t>Passenger boardings - Peak - Exempt</t>
  </si>
  <si>
    <t>Passenger boardings - Peak - Exempt Total</t>
  </si>
  <si>
    <t>Passenger boardings - Peak - Total</t>
  </si>
  <si>
    <t>Passenger boardings - Peak - Total Total</t>
  </si>
  <si>
    <t>Passenger boardings - Total</t>
  </si>
  <si>
    <t>Passenger boardings - Total Total</t>
  </si>
  <si>
    <t>Passenger fares  - Peak</t>
  </si>
  <si>
    <t>Passenger fares  - Peak Total</t>
  </si>
  <si>
    <t>Passenger fares  - Peak - Exempt</t>
  </si>
  <si>
    <t>Passenger fares  - Peak - Exempt Total</t>
  </si>
  <si>
    <t>Passenger fares  - Total</t>
  </si>
  <si>
    <t>Passenger fares  - Total Total</t>
  </si>
  <si>
    <t>Passenger trips - Total</t>
  </si>
  <si>
    <t>Passenger trips - Total Total</t>
  </si>
  <si>
    <t>Passenger-kms travelled - Exempt</t>
  </si>
  <si>
    <t>Passenger-kms travelled - Exempt Total</t>
  </si>
  <si>
    <t>Passenger-kms travelled - Total</t>
  </si>
  <si>
    <t>Passenger-kms travelled - Total Total</t>
  </si>
  <si>
    <t>Percentage of fleet older than 10 years</t>
  </si>
  <si>
    <t>Percentage of fleet older than 10 years Total</t>
  </si>
  <si>
    <t>Percentage of the serviced community that is within 500 m of a bus stop</t>
  </si>
  <si>
    <t>Percentage of the serviced community that is within 500 m of a bus stop Total</t>
  </si>
  <si>
    <t>Service-kms operated Total</t>
  </si>
  <si>
    <t>Super low floor (number of buses)</t>
  </si>
  <si>
    <t>Super low floor (number of buses) Total</t>
  </si>
  <si>
    <t>Total fleet size Total</t>
  </si>
  <si>
    <t>Total Mobility expenditure (fares + subsidy)</t>
  </si>
  <si>
    <t>Total Mobility expenditure (fares + subsidy) Total</t>
  </si>
  <si>
    <t>Total Mobility fares</t>
  </si>
  <si>
    <t>Total Mobility fares Total</t>
  </si>
  <si>
    <t>Total Mobility maximum fare cap</t>
  </si>
  <si>
    <t>Total Mobility subsidy</t>
  </si>
  <si>
    <t>Total Mobility subsidy Total</t>
  </si>
  <si>
    <t>Total number of persons registered in the scheme</t>
  </si>
  <si>
    <t>Total number of persons registered in the scheme Total</t>
  </si>
  <si>
    <t>Total population of serviced community</t>
  </si>
  <si>
    <t>Total population of serviced community Total</t>
  </si>
  <si>
    <t>What is the average age of hoists (if available)?</t>
  </si>
  <si>
    <t>What is the average age of hoists (if available)? Total</t>
  </si>
  <si>
    <t>Wheelchair accessible - fleet (%)</t>
  </si>
  <si>
    <t>Wheelchair accessible - fleet (%) Total</t>
  </si>
  <si>
    <t>Wheelchair accessible - stops/stations (%)</t>
  </si>
  <si>
    <t>Wheelchair accessible - stops/stations (%) Total</t>
  </si>
  <si>
    <t>Greater Wellington Regional Council</t>
  </si>
  <si>
    <t>Greater Wellington Bus</t>
  </si>
  <si>
    <t>Greater Wellington Ferry</t>
  </si>
  <si>
    <t>Greater Wellington Rail</t>
  </si>
  <si>
    <t>Comment on Off-peak passenger boardings (excl. SGC)</t>
  </si>
  <si>
    <t>Comment on Off-peak passenger boardings (excl. SGC) Total</t>
  </si>
  <si>
    <t>Comment on patronage</t>
  </si>
  <si>
    <t>Greater Wellington Total Mobility</t>
  </si>
  <si>
    <t>Comment on patronage Total</t>
  </si>
  <si>
    <t>Comment on peak passenger boardings</t>
  </si>
  <si>
    <t>Comment on peak passenger boardings Total</t>
  </si>
  <si>
    <t>Comment on total cost</t>
  </si>
  <si>
    <t>Comment on total cost Total</t>
  </si>
  <si>
    <t>Comment on total passenger-kms travelled</t>
  </si>
  <si>
    <t>Comment on total passenger-kms travelled Total</t>
  </si>
  <si>
    <t>Comment on total subsidy</t>
  </si>
  <si>
    <t>Comment on total subsidy Total</t>
  </si>
  <si>
    <t>Comment on Total subsidy (voucher cost)</t>
  </si>
  <si>
    <t>Comment on Total subsidy (voucher cost) Total</t>
  </si>
  <si>
    <t>Comments on major variances, Total fares paid by passengers (fare revenue on all services)</t>
  </si>
  <si>
    <t>Comments on major variances, Total fares paid by passengers (fare revenue on all services) Total</t>
  </si>
  <si>
    <t>Comments on major variances, Total fares paid by passengers (fare revenue)</t>
  </si>
  <si>
    <t>Comments on major variances, Total fares paid by passengers (fare revenue) Total</t>
  </si>
  <si>
    <t>Comments on Peak fare revenue</t>
  </si>
  <si>
    <t>Comments on Peak fare revenue Total</t>
  </si>
  <si>
    <t>Third-party revenue</t>
  </si>
  <si>
    <t>Third-party revenue Total</t>
  </si>
  <si>
    <t>Environment Canterbury</t>
  </si>
  <si>
    <t>Canterbury</t>
  </si>
  <si>
    <t>Waikato Regional Council</t>
  </si>
  <si>
    <t>Coromandel</t>
  </si>
  <si>
    <t>Hamilton</t>
  </si>
  <si>
    <t>North Waikato - Auckland</t>
  </si>
  <si>
    <t>Taupo</t>
  </si>
  <si>
    <t>Selected Urban Waikato Areas</t>
  </si>
  <si>
    <t>Otago Regional Council</t>
  </si>
  <si>
    <t>Dunedin Urban Area Bus Service</t>
  </si>
  <si>
    <t>Wakatipu</t>
  </si>
  <si>
    <t>Dunedin City</t>
  </si>
  <si>
    <t>Oamaru</t>
  </si>
  <si>
    <t>Queenstown</t>
  </si>
  <si>
    <t>Wanaka</t>
  </si>
  <si>
    <t>Balclutha</t>
  </si>
  <si>
    <t>Alexandra</t>
  </si>
  <si>
    <t>Bay of Plenty Regional Council</t>
  </si>
  <si>
    <t>Intra-Regional Services</t>
  </si>
  <si>
    <t>Rotorua</t>
  </si>
  <si>
    <t>Tauranga</t>
  </si>
  <si>
    <t>Tauranga School Buses</t>
  </si>
  <si>
    <t>Opotiki</t>
  </si>
  <si>
    <t>Kawerau</t>
  </si>
  <si>
    <t>Te Puke</t>
  </si>
  <si>
    <t>Whakatane</t>
  </si>
  <si>
    <t>Horizons Regional Council</t>
  </si>
  <si>
    <t>Horizons PT services</t>
  </si>
  <si>
    <t>Taranaki Regional Council</t>
  </si>
  <si>
    <t>Hawera-New Plymouth</t>
  </si>
  <si>
    <t>New Plymouth, Bell Block, Waitara and Oakura</t>
  </si>
  <si>
    <t>Opunake, Eltham, Hawera</t>
  </si>
  <si>
    <t>Opunake, New Plymouth</t>
  </si>
  <si>
    <t>Waverley, Patea, Hawera</t>
  </si>
  <si>
    <t>NP, Bell Block, Waitara &amp; Oakura (Ironside)</t>
  </si>
  <si>
    <t>Taranaki</t>
  </si>
  <si>
    <t>Nelson City Council</t>
  </si>
  <si>
    <t>Nelson City</t>
  </si>
  <si>
    <t>Comment on exempt service boardings</t>
  </si>
  <si>
    <t>Comment on exempt service boardings Total</t>
  </si>
  <si>
    <t>Comment on Exempt service passenger-kms</t>
  </si>
  <si>
    <t>Comment on Exempt service passenger-kms Total</t>
  </si>
  <si>
    <t>Nelson City Council / Tasman District Council</t>
  </si>
  <si>
    <t>Comment on Peak passenger boardings on exempt services</t>
  </si>
  <si>
    <t>Comment on Peak passenger boardings on exempt services Total</t>
  </si>
  <si>
    <t>Comments on Exempt services peak fare revenue</t>
  </si>
  <si>
    <t>Comments on Exempt services peak fare revenue Total</t>
  </si>
  <si>
    <t>Hawkes Bay Regional Council</t>
  </si>
  <si>
    <t>Hastings/Napier</t>
  </si>
  <si>
    <t>Napier/Hastings</t>
  </si>
  <si>
    <t>Northland Regional Council</t>
  </si>
  <si>
    <t>Kaitiaia/Ahipara/Manganui/Pukenui</t>
  </si>
  <si>
    <t>Whangarei</t>
  </si>
  <si>
    <t>Far North</t>
  </si>
  <si>
    <t>Invercargill City Council</t>
  </si>
  <si>
    <t>Urban population</t>
  </si>
  <si>
    <t>Gore</t>
  </si>
  <si>
    <t>Invercargill</t>
  </si>
  <si>
    <t>Southland District</t>
  </si>
  <si>
    <t>Gisborne District Council</t>
  </si>
  <si>
    <t>Gisborne City</t>
  </si>
  <si>
    <t>Kaiti School Bus Run</t>
  </si>
  <si>
    <t>Gisborne District</t>
  </si>
  <si>
    <t>Comments on major variances, Kms travelled by all services (contracted and commercial)</t>
  </si>
  <si>
    <t>Comments on major variances, Kms travelled by all services (contracted and commercial) Total</t>
  </si>
  <si>
    <t>Marlborough District Council</t>
  </si>
  <si>
    <t>Blenheim</t>
  </si>
  <si>
    <t>Marlborough District</t>
  </si>
  <si>
    <t>West Coast Regional Council</t>
  </si>
  <si>
    <t>Westport</t>
  </si>
  <si>
    <t>West Coast</t>
  </si>
  <si>
    <t>TIO financials</t>
  </si>
  <si>
    <t>511: Passenger services - bus</t>
  </si>
  <si>
    <t>Fare substitute share</t>
  </si>
  <si>
    <t>Private revenue</t>
  </si>
  <si>
    <t>Private share</t>
  </si>
  <si>
    <t>Public revenue</t>
  </si>
  <si>
    <t>Total expenditure</t>
  </si>
  <si>
    <t>Capital expenditure</t>
  </si>
  <si>
    <t>512: Passenger services - ferry</t>
  </si>
  <si>
    <t>514: Public transport facilities and infrastructure - operations and maintenance</t>
  </si>
  <si>
    <t>515: Passenger services - rail</t>
  </si>
  <si>
    <t>517: Total mobility operations</t>
  </si>
  <si>
    <t>519: Wheelchair hoists purchase and installation</t>
  </si>
  <si>
    <t>521: Total Mobility wheelchair hoist use payments</t>
  </si>
  <si>
    <t>522: SuperGold trip payments</t>
  </si>
  <si>
    <t>524: Public transport operations and management</t>
  </si>
  <si>
    <t>525: Public transport technology systems - operations and maintenance</t>
  </si>
  <si>
    <t>531: Public transport infrastructure improvements and major renewals</t>
  </si>
  <si>
    <t>532: Low-cost, low-risk public transport improvements</t>
  </si>
  <si>
    <t>534: Public transport facilities and infrastructure - renewals</t>
  </si>
  <si>
    <t>540: Rapid transit infrastructure</t>
  </si>
  <si>
    <t>545: Transitional rail infrastructure</t>
  </si>
  <si>
    <t>554: Public transport technology systems - improvements</t>
  </si>
  <si>
    <t>561: Passenger facilities and infrastructure improvements - bus</t>
  </si>
  <si>
    <t>562: Passenger facilities and infrastructure improvements - ferry</t>
  </si>
  <si>
    <t>563: Passenger facilities and infrastructure improvements - rail</t>
  </si>
  <si>
    <t>Monthly data</t>
  </si>
  <si>
    <t>Values</t>
  </si>
  <si>
    <t>Other</t>
  </si>
  <si>
    <t>passenger_boardings</t>
  </si>
  <si>
    <t>passenger_kms</t>
  </si>
  <si>
    <t>passenger_fares</t>
  </si>
  <si>
    <t>veh_trips_scheduled</t>
  </si>
  <si>
    <t>veh_kms_scheduled</t>
  </si>
  <si>
    <t>veh_trips_operated</t>
  </si>
  <si>
    <t>veh_kms_operated</t>
  </si>
  <si>
    <t>veh_trips_depart_on_time</t>
  </si>
  <si>
    <t>veh_trips_arrive_on_time</t>
  </si>
  <si>
    <t>Bike's Carriage</t>
  </si>
  <si>
    <t>Bikes_carriage_no</t>
  </si>
  <si>
    <t>Bus_older_than_10</t>
  </si>
  <si>
    <t>Wheelchair accessible</t>
  </si>
  <si>
    <t>Wheelchair_accessible</t>
  </si>
  <si>
    <t>500m_bus_stop</t>
  </si>
  <si>
    <t>CSC offpeak boardings</t>
  </si>
  <si>
    <t>Row Labels</t>
  </si>
  <si>
    <t>SGC_offpeak_boardings</t>
  </si>
  <si>
    <t>CSC_boardings</t>
  </si>
  <si>
    <t>CSC_fares</t>
  </si>
  <si>
    <t>Hoist Trips (Ridewise)</t>
  </si>
  <si>
    <t>region_name</t>
  </si>
  <si>
    <t>Hoist_trips</t>
  </si>
  <si>
    <t>Private fare</t>
  </si>
  <si>
    <t>Private_fare_substitutes</t>
  </si>
  <si>
    <t>Commercial_revenue</t>
  </si>
  <si>
    <t>Other_private_revenue</t>
  </si>
  <si>
    <t>RC</t>
  </si>
  <si>
    <t>Service Area</t>
  </si>
  <si>
    <t>Serviced Community List for template</t>
  </si>
  <si>
    <t>Serviced community data lookup</t>
  </si>
  <si>
    <t>PTA list</t>
  </si>
  <si>
    <t>Auckland</t>
  </si>
  <si>
    <t>Region</t>
  </si>
  <si>
    <t>SA2024</t>
  </si>
  <si>
    <t>Service_area lookup</t>
  </si>
  <si>
    <t>Mode lookup</t>
  </si>
  <si>
    <t>Sub-region</t>
  </si>
  <si>
    <t>Region lookup</t>
  </si>
  <si>
    <t>Wellington</t>
  </si>
  <si>
    <t>Regional</t>
  </si>
  <si>
    <t>Bay of Plenty</t>
  </si>
  <si>
    <t>Christchurch</t>
  </si>
  <si>
    <t>Timaru and Temuka</t>
  </si>
  <si>
    <t>Gisborne</t>
  </si>
  <si>
    <t>Hawkes Bay</t>
  </si>
  <si>
    <t>N/A</t>
  </si>
  <si>
    <t>Horizons</t>
  </si>
  <si>
    <t>Otago</t>
  </si>
  <si>
    <t>Dunedin</t>
  </si>
  <si>
    <t>Palmerston North</t>
  </si>
  <si>
    <t>Marlborough</t>
  </si>
  <si>
    <t>Whanganui</t>
  </si>
  <si>
    <t>Nelson-Tasman</t>
  </si>
  <si>
    <t>Northland</t>
  </si>
  <si>
    <t>Waikato</t>
  </si>
  <si>
    <t>New Plymouth, Waitara, Bell Block and Oakura</t>
  </si>
  <si>
    <t>New Plymouth</t>
  </si>
  <si>
    <t>Hawke's Bay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</si>
</sst>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4" formatCode="_-&quot;$&quot;* #,##0.00_-;\-&quot;$&quot;* #,##0.00_-;_-&quot;$&quot;* &quot;-&quot;??_-;_-@_-"/>
    <numFmt numFmtId="43" formatCode="_-* #,##0.00_-;\-* #,##0.00_-;_-* &quot;-&quot;??_-;_-@_-"/>
    <numFmt numFmtId="164" formatCode="0.0%;\-0.0%;0.0%"/>
    <numFmt numFmtId="165" formatCode="\$#,##0.###############;\-\$#,##0.###############;\$#,##0.###############"/>
    <numFmt numFmtId="166" formatCode="\$#,##0;\-\$#,##0;\$#,##0"/>
    <numFmt numFmtId="167" formatCode="_-* #,##0_-;\-* #,##0_-;_-* &quot;-&quot;??_-;_-@_-"/>
    <numFmt numFmtId="168" formatCode="0.0%"/>
    <numFmt numFmtId="169" formatCode="_-&quot;$&quot;* #,##0_-;\-&quot;$&quot;* #,##0_-;_-&quot;$&quot;* &quot;-&quot;??_-;_-@_-"/>
    <numFmt numFmtId="170" formatCode="mmm\-yyyy"/>
    <numFmt numFmtId="171" formatCode="#,##0_ ;[Red]\-#,##0\ "/>
    <numFmt numFmtId="172" formatCode="0.0%;\-0.0%;&quot;-&quot;"/>
    <numFmt numFmtId="173" formatCode="0.000%;\-0.000%;&quot;-&quot;"/>
    <numFmt numFmtId="174" formatCode="#,##0_ ;[Red]\-#,##0\ ;&quot;-&quot;"/>
  </numFmts>
  <fonts count="27" x14ac:knownFonts="1">
    <font>
      <sz val="11"/>
      <color theme="1"/>
      <name val="Aptos Narrow"/>
      <family val="2"/>
      <scheme val="minor"/>
    </font>
    <font>
      <sz val="9"/>
      <color theme="1"/>
      <name val="Aptos Narrow"/>
      <family val="2"/>
      <scheme val="minor"/>
    </font>
    <font>
      <sz val="11"/>
      <color theme="1"/>
      <name val="Aptos Narrow"/>
      <family val="2"/>
      <scheme val="minor"/>
    </font>
    <font>
      <b/>
      <sz val="11"/>
      <color theme="1"/>
      <name val="Aptos Narrow"/>
      <family val="2"/>
      <scheme val="minor"/>
    </font>
    <font>
      <sz val="10"/>
      <color theme="1"/>
      <name val="Lucida Sans"/>
      <family val="2"/>
    </font>
    <font>
      <b/>
      <sz val="12"/>
      <color theme="1"/>
      <name val="Lucida Sans"/>
      <family val="2"/>
    </font>
    <font>
      <sz val="12"/>
      <color theme="1"/>
      <name val="Lucida Sans"/>
      <family val="2"/>
    </font>
    <font>
      <sz val="12"/>
      <color rgb="FFFF0000"/>
      <name val="Lucida Sans"/>
      <family val="2"/>
    </font>
    <font>
      <sz val="12"/>
      <name val="Lucida Sans"/>
      <family val="2"/>
    </font>
    <font>
      <sz val="12"/>
      <color theme="1"/>
      <name val="Arial"/>
      <family val="2"/>
    </font>
    <font>
      <b/>
      <sz val="16"/>
      <color theme="1"/>
      <name val="Arial"/>
      <family val="2"/>
    </font>
    <font>
      <b/>
      <sz val="12"/>
      <color theme="1"/>
      <name val="Arial"/>
      <family val="2"/>
    </font>
    <font>
      <sz val="9"/>
      <color theme="1"/>
      <name val="Arial"/>
      <family val="2"/>
    </font>
    <font>
      <b/>
      <sz val="9"/>
      <color theme="1"/>
      <name val="Arial"/>
      <family val="2"/>
    </font>
    <font>
      <b/>
      <sz val="8"/>
      <color theme="1"/>
      <name val="Arial"/>
      <family val="2"/>
    </font>
    <font>
      <sz val="8"/>
      <color theme="1"/>
      <name val="Arial"/>
      <family val="2"/>
    </font>
    <font>
      <sz val="9"/>
      <color rgb="FF000000"/>
      <name val="Arial"/>
      <family val="2"/>
    </font>
    <font>
      <sz val="9"/>
      <name val="Arial"/>
      <family val="2"/>
    </font>
    <font>
      <b/>
      <sz val="9"/>
      <name val="Arial"/>
      <family val="2"/>
    </font>
    <font>
      <u/>
      <sz val="11"/>
      <color theme="10"/>
      <name val="Aptos Narrow"/>
      <family val="2"/>
      <scheme val="minor"/>
    </font>
    <font>
      <b/>
      <sz val="14"/>
      <color theme="1"/>
      <name val="Arial"/>
      <family val="2"/>
    </font>
    <font>
      <u/>
      <sz val="11"/>
      <color theme="10"/>
      <name val="Arial"/>
      <family val="2"/>
    </font>
    <font>
      <sz val="12"/>
      <color rgb="FF000000"/>
      <name val="Arial"/>
      <family val="2"/>
    </font>
    <font>
      <i/>
      <sz val="12"/>
      <color rgb="FF000000"/>
      <name val="Arial"/>
      <family val="2"/>
    </font>
    <font>
      <b/>
      <sz val="9"/>
      <color rgb="FF000000"/>
      <name val="Arial"/>
      <family val="2"/>
    </font>
    <font>
      <b/>
      <sz val="9"/>
      <color theme="1"/>
      <name val="Aptos Narrow"/>
      <family val="2"/>
      <scheme val="minor"/>
    </font>
    <font>
      <sz val="9"/>
      <name val="Aptos Narrow"/>
      <family val="2"/>
      <scheme val="minor"/>
    </font>
  </fonts>
  <fills count="9">
    <fill>
      <patternFill patternType="none"/>
    </fill>
    <fill>
      <patternFill patternType="gray125"/>
    </fill>
    <fill>
      <patternFill patternType="solid">
        <fgColor theme="4" tint="0.79998168889431442"/>
        <bgColor theme="4" tint="0.79998168889431442"/>
      </patternFill>
    </fill>
    <fill>
      <patternFill patternType="solid">
        <fgColor theme="2"/>
        <bgColor indexed="64"/>
      </patternFill>
    </fill>
    <fill>
      <patternFill patternType="solid">
        <fgColor theme="3" tint="0.89999084444715716"/>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0"/>
        <bgColor indexed="64"/>
      </patternFill>
    </fill>
    <fill>
      <patternFill patternType="solid">
        <fgColor rgb="FFFFFF00"/>
        <bgColor indexed="64"/>
      </patternFill>
    </fill>
  </fills>
  <borders count="28">
    <border>
      <left/>
      <right/>
      <top/>
      <bottom/>
      <diagonal/>
    </border>
    <border>
      <left/>
      <right/>
      <top/>
      <bottom style="thin">
        <color theme="4" tint="0.39997558519241921"/>
      </bottom>
      <diagonal/>
    </border>
    <border>
      <left/>
      <right/>
      <top style="thin">
        <color theme="4" tint="0.39997558519241921"/>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bottom/>
      <diagonal/>
    </border>
    <border>
      <left/>
      <right style="thin">
        <color theme="0"/>
      </right>
      <top style="thin">
        <color indexed="64"/>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6">
    <xf numFmtId="0" fontId="0" fillId="0" borderId="0"/>
    <xf numFmtId="43" fontId="2" fillId="0" borderId="0" applyFont="0" applyFill="0" applyBorder="0" applyAlignment="0" applyProtection="0"/>
    <xf numFmtId="44" fontId="2" fillId="0" borderId="0" applyFont="0" applyFill="0" applyBorder="0" applyAlignment="0" applyProtection="0"/>
    <xf numFmtId="9" fontId="2" fillId="0" borderId="0" applyFont="0" applyFill="0" applyBorder="0" applyAlignment="0" applyProtection="0"/>
    <xf numFmtId="0" fontId="4" fillId="0" borderId="0"/>
    <xf numFmtId="0" fontId="19" fillId="0" borderId="0" applyNumberFormat="0" applyFill="0" applyBorder="0" applyAlignment="0" applyProtection="0"/>
  </cellStyleXfs>
  <cellXfs count="173">
    <xf numFmtId="0" fontId="0" fillId="0" borderId="0" xfId="0"/>
    <xf numFmtId="0" fontId="5" fillId="0" borderId="0" xfId="4" applyFont="1"/>
    <xf numFmtId="0" fontId="6" fillId="0" borderId="0" xfId="4" applyFont="1"/>
    <xf numFmtId="0" fontId="3" fillId="2" borderId="1" xfId="0" applyFont="1" applyFill="1" applyBorder="1"/>
    <xf numFmtId="164" fontId="0" fillId="0" borderId="0" xfId="0" applyNumberFormat="1"/>
    <xf numFmtId="0" fontId="7" fillId="0" borderId="0" xfId="4" applyFont="1"/>
    <xf numFmtId="165" fontId="0" fillId="0" borderId="0" xfId="0" applyNumberFormat="1"/>
    <xf numFmtId="166" fontId="0" fillId="0" borderId="0" xfId="0" applyNumberFormat="1"/>
    <xf numFmtId="0" fontId="8" fillId="0" borderId="0" xfId="4" applyFont="1"/>
    <xf numFmtId="0" fontId="3" fillId="0" borderId="1" xfId="0" applyFont="1" applyBorder="1"/>
    <xf numFmtId="3" fontId="0" fillId="0" borderId="0" xfId="0" applyNumberFormat="1"/>
    <xf numFmtId="1" fontId="0" fillId="0" borderId="0" xfId="0" applyNumberFormat="1"/>
    <xf numFmtId="0" fontId="2" fillId="0" borderId="0" xfId="0" applyFont="1"/>
    <xf numFmtId="0" fontId="0" fillId="0" borderId="0" xfId="0" applyAlignment="1">
      <alignment horizontal="left"/>
    </xf>
    <xf numFmtId="3" fontId="3" fillId="2" borderId="2" xfId="0" applyNumberFormat="1" applyFont="1" applyFill="1" applyBorder="1"/>
    <xf numFmtId="0" fontId="9" fillId="0" borderId="0" xfId="4" applyFont="1"/>
    <xf numFmtId="0" fontId="10" fillId="0" borderId="0" xfId="4" applyFont="1"/>
    <xf numFmtId="0" fontId="11" fillId="0" borderId="0" xfId="4" applyFont="1"/>
    <xf numFmtId="0" fontId="12" fillId="0" borderId="0" xfId="4" applyFont="1" applyAlignment="1">
      <alignment horizontal="center"/>
    </xf>
    <xf numFmtId="0" fontId="9" fillId="0" borderId="5" xfId="4" applyFont="1" applyBorder="1"/>
    <xf numFmtId="0" fontId="12" fillId="0" borderId="5" xfId="4" applyFont="1" applyBorder="1" applyAlignment="1">
      <alignment horizontal="center"/>
    </xf>
    <xf numFmtId="0" fontId="14" fillId="3" borderId="6" xfId="4" applyFont="1" applyFill="1" applyBorder="1" applyAlignment="1">
      <alignment horizontal="left" vertical="center"/>
    </xf>
    <xf numFmtId="0" fontId="11" fillId="0" borderId="6" xfId="4" applyFont="1" applyBorder="1"/>
    <xf numFmtId="0" fontId="11" fillId="0" borderId="5" xfId="4" applyFont="1" applyBorder="1" applyAlignment="1">
      <alignment horizontal="center"/>
    </xf>
    <xf numFmtId="0" fontId="11" fillId="0" borderId="5" xfId="4" applyFont="1" applyBorder="1"/>
    <xf numFmtId="0" fontId="9" fillId="3" borderId="7" xfId="4" applyFont="1" applyFill="1" applyBorder="1"/>
    <xf numFmtId="0" fontId="13" fillId="0" borderId="8" xfId="4" applyFont="1" applyBorder="1" applyAlignment="1">
      <alignment horizontal="left" vertical="center" indent="1"/>
    </xf>
    <xf numFmtId="0" fontId="9" fillId="0" borderId="8" xfId="4" applyFont="1" applyBorder="1"/>
    <xf numFmtId="0" fontId="15" fillId="3" borderId="9" xfId="4" applyFont="1" applyFill="1" applyBorder="1"/>
    <xf numFmtId="0" fontId="12" fillId="0" borderId="8" xfId="4" applyFont="1" applyBorder="1" applyAlignment="1">
      <alignment horizontal="left" vertical="center" indent="2"/>
    </xf>
    <xf numFmtId="168" fontId="9" fillId="0" borderId="11" xfId="3" applyNumberFormat="1" applyFont="1" applyBorder="1"/>
    <xf numFmtId="0" fontId="12" fillId="0" borderId="6" xfId="4" applyFont="1" applyBorder="1" applyAlignment="1">
      <alignment horizontal="left" vertical="center" indent="2"/>
    </xf>
    <xf numFmtId="0" fontId="9" fillId="3" borderId="9" xfId="4" applyFont="1" applyFill="1" applyBorder="1"/>
    <xf numFmtId="0" fontId="9" fillId="0" borderId="12" xfId="4" applyFont="1" applyBorder="1"/>
    <xf numFmtId="0" fontId="9" fillId="0" borderId="0" xfId="4" applyFont="1" applyAlignment="1">
      <alignment horizontal="right"/>
    </xf>
    <xf numFmtId="0" fontId="11" fillId="0" borderId="8" xfId="4" applyFont="1" applyBorder="1"/>
    <xf numFmtId="0" fontId="11" fillId="0" borderId="8" xfId="4" applyFont="1" applyBorder="1" applyAlignment="1">
      <alignment horizontal="center"/>
    </xf>
    <xf numFmtId="0" fontId="9" fillId="0" borderId="8" xfId="4" applyFont="1" applyBorder="1" applyAlignment="1">
      <alignment horizontal="right"/>
    </xf>
    <xf numFmtId="0" fontId="12" fillId="0" borderId="17" xfId="4" applyFont="1" applyBorder="1" applyAlignment="1">
      <alignment horizontal="left" vertical="center" indent="2"/>
    </xf>
    <xf numFmtId="0" fontId="13" fillId="0" borderId="5" xfId="4" applyFont="1" applyBorder="1" applyAlignment="1">
      <alignment horizontal="left" vertical="center" indent="1"/>
    </xf>
    <xf numFmtId="0" fontId="11" fillId="0" borderId="12" xfId="4" applyFont="1" applyBorder="1"/>
    <xf numFmtId="0" fontId="11" fillId="0" borderId="19" xfId="4" applyFont="1" applyBorder="1"/>
    <xf numFmtId="0" fontId="9" fillId="0" borderId="20" xfId="4" applyFont="1" applyBorder="1"/>
    <xf numFmtId="168" fontId="9" fillId="0" borderId="18" xfId="3" applyNumberFormat="1" applyFont="1" applyBorder="1"/>
    <xf numFmtId="0" fontId="12" fillId="0" borderId="21" xfId="4" applyFont="1" applyBorder="1" applyAlignment="1">
      <alignment vertical="center"/>
    </xf>
    <xf numFmtId="0" fontId="9" fillId="0" borderId="22" xfId="4" applyFont="1" applyBorder="1" applyAlignment="1">
      <alignment horizontal="right"/>
    </xf>
    <xf numFmtId="0" fontId="9" fillId="0" borderId="22" xfId="4" applyFont="1" applyBorder="1"/>
    <xf numFmtId="168" fontId="9" fillId="0" borderId="22" xfId="3" applyNumberFormat="1" applyFont="1" applyFill="1" applyBorder="1"/>
    <xf numFmtId="0" fontId="12" fillId="0" borderId="11" xfId="4" applyFont="1" applyBorder="1" applyAlignment="1">
      <alignment horizontal="left" vertical="center" indent="2"/>
    </xf>
    <xf numFmtId="0" fontId="9" fillId="3" borderId="0" xfId="4" applyFont="1" applyFill="1"/>
    <xf numFmtId="0" fontId="9" fillId="0" borderId="21" xfId="4" applyFont="1" applyBorder="1"/>
    <xf numFmtId="0" fontId="12" fillId="0" borderId="11" xfId="4" applyFont="1" applyBorder="1" applyAlignment="1">
      <alignment horizontal="left" vertical="center" indent="1"/>
    </xf>
    <xf numFmtId="0" fontId="12" fillId="0" borderId="17" xfId="4" applyFont="1" applyBorder="1" applyAlignment="1">
      <alignment horizontal="left" vertical="center" indent="1"/>
    </xf>
    <xf numFmtId="0" fontId="12" fillId="0" borderId="5" xfId="4" applyFont="1" applyBorder="1" applyAlignment="1">
      <alignment horizontal="left" vertical="center" indent="1"/>
    </xf>
    <xf numFmtId="0" fontId="13" fillId="0" borderId="8" xfId="4" applyFont="1" applyBorder="1" applyAlignment="1">
      <alignment vertical="center"/>
    </xf>
    <xf numFmtId="0" fontId="13" fillId="0" borderId="17" xfId="4" applyFont="1" applyBorder="1" applyAlignment="1">
      <alignment horizontal="left" vertical="center" indent="1"/>
    </xf>
    <xf numFmtId="0" fontId="9" fillId="3" borderId="17" xfId="4" applyFont="1" applyFill="1" applyBorder="1"/>
    <xf numFmtId="171" fontId="12" fillId="5" borderId="11" xfId="4" applyNumberFormat="1" applyFont="1" applyFill="1" applyBorder="1" applyAlignment="1" applyProtection="1">
      <alignment horizontal="left"/>
      <protection locked="0"/>
    </xf>
    <xf numFmtId="168" fontId="12" fillId="5" borderId="15" xfId="3" applyNumberFormat="1" applyFont="1" applyFill="1" applyBorder="1" applyAlignment="1" applyProtection="1">
      <alignment horizontal="center"/>
      <protection locked="0"/>
    </xf>
    <xf numFmtId="168" fontId="12" fillId="5" borderId="8" xfId="3" applyNumberFormat="1" applyFont="1" applyFill="1" applyBorder="1" applyAlignment="1" applyProtection="1">
      <alignment horizontal="center"/>
      <protection locked="0"/>
    </xf>
    <xf numFmtId="0" fontId="20" fillId="0" borderId="0" xfId="4" applyFont="1"/>
    <xf numFmtId="0" fontId="21" fillId="0" borderId="0" xfId="5" applyFont="1"/>
    <xf numFmtId="0" fontId="11" fillId="0" borderId="0" xfId="4" applyFont="1" applyAlignment="1">
      <alignment vertical="top"/>
    </xf>
    <xf numFmtId="0" fontId="9" fillId="0" borderId="0" xfId="4" applyFont="1" applyAlignment="1">
      <alignment wrapText="1"/>
    </xf>
    <xf numFmtId="0" fontId="9" fillId="0" borderId="0" xfId="4" applyFont="1" applyAlignment="1">
      <alignment horizontal="left" indent="2"/>
    </xf>
    <xf numFmtId="0" fontId="13" fillId="0" borderId="8" xfId="4" applyFont="1" applyBorder="1" applyAlignment="1">
      <alignment horizontal="left" vertical="center" indent="2"/>
    </xf>
    <xf numFmtId="0" fontId="12" fillId="0" borderId="0" xfId="4" applyFont="1" applyAlignment="1">
      <alignment vertical="top" wrapText="1"/>
    </xf>
    <xf numFmtId="172" fontId="9" fillId="7" borderId="11" xfId="3" applyNumberFormat="1" applyFont="1" applyFill="1" applyBorder="1" applyAlignment="1">
      <alignment horizontal="right" indent="1"/>
    </xf>
    <xf numFmtId="169" fontId="9" fillId="7" borderId="11" xfId="2" applyNumberFormat="1" applyFont="1" applyFill="1" applyBorder="1" applyAlignment="1">
      <alignment horizontal="right"/>
    </xf>
    <xf numFmtId="172" fontId="11" fillId="7" borderId="11" xfId="3" applyNumberFormat="1" applyFont="1" applyFill="1" applyBorder="1" applyAlignment="1">
      <alignment horizontal="right" indent="2"/>
    </xf>
    <xf numFmtId="169" fontId="11" fillId="7" borderId="11" xfId="2" applyNumberFormat="1" applyFont="1" applyFill="1" applyBorder="1" applyAlignment="1">
      <alignment horizontal="right"/>
    </xf>
    <xf numFmtId="0" fontId="12" fillId="0" borderId="5" xfId="4" applyFont="1" applyBorder="1" applyAlignment="1">
      <alignment horizontal="left" vertical="center" indent="2"/>
    </xf>
    <xf numFmtId="0" fontId="13" fillId="7" borderId="15" xfId="4" applyFont="1" applyFill="1" applyBorder="1" applyAlignment="1">
      <alignment horizontal="left" vertical="center" indent="1"/>
    </xf>
    <xf numFmtId="0" fontId="9" fillId="7" borderId="8" xfId="4" applyFont="1" applyFill="1" applyBorder="1"/>
    <xf numFmtId="167" fontId="9" fillId="7" borderId="8" xfId="1" applyNumberFormat="1" applyFont="1" applyFill="1" applyBorder="1" applyAlignment="1">
      <alignment horizontal="right"/>
    </xf>
    <xf numFmtId="168" fontId="9" fillId="7" borderId="8" xfId="3" applyNumberFormat="1" applyFont="1" applyFill="1" applyBorder="1"/>
    <xf numFmtId="169" fontId="11" fillId="0" borderId="11" xfId="2" applyNumberFormat="1" applyFont="1" applyFill="1" applyBorder="1" applyAlignment="1">
      <alignment horizontal="right"/>
    </xf>
    <xf numFmtId="0" fontId="13" fillId="0" borderId="18" xfId="4" applyFont="1" applyBorder="1" applyAlignment="1">
      <alignment horizontal="left" vertical="center" indent="2"/>
    </xf>
    <xf numFmtId="0" fontId="12" fillId="0" borderId="18" xfId="4" applyFont="1" applyBorder="1" applyAlignment="1">
      <alignment horizontal="left" vertical="center" indent="2"/>
    </xf>
    <xf numFmtId="0" fontId="12" fillId="0" borderId="0" xfId="4" applyFont="1" applyAlignment="1">
      <alignment vertical="top"/>
    </xf>
    <xf numFmtId="0" fontId="12" fillId="0" borderId="0" xfId="4" applyFont="1" applyAlignment="1">
      <alignment horizontal="left" vertical="top"/>
    </xf>
    <xf numFmtId="173" fontId="9" fillId="7" borderId="11" xfId="3" applyNumberFormat="1" applyFont="1" applyFill="1" applyBorder="1" applyAlignment="1">
      <alignment horizontal="right" indent="2"/>
    </xf>
    <xf numFmtId="172" fontId="9" fillId="7" borderId="11" xfId="3" applyNumberFormat="1" applyFont="1" applyFill="1" applyBorder="1" applyAlignment="1">
      <alignment horizontal="right" indent="2"/>
    </xf>
    <xf numFmtId="172" fontId="11" fillId="7" borderId="11" xfId="3" applyNumberFormat="1" applyFont="1" applyFill="1" applyBorder="1" applyAlignment="1">
      <alignment horizontal="right" indent="3"/>
    </xf>
    <xf numFmtId="168" fontId="12" fillId="5" borderId="11" xfId="3" applyNumberFormat="1" applyFont="1" applyFill="1" applyBorder="1" applyAlignment="1" applyProtection="1">
      <alignment horizontal="center"/>
      <protection locked="0"/>
    </xf>
    <xf numFmtId="0" fontId="16" fillId="0" borderId="17" xfId="4" applyFont="1" applyBorder="1" applyAlignment="1">
      <alignment horizontal="left" vertical="center" indent="2"/>
    </xf>
    <xf numFmtId="0" fontId="10" fillId="7" borderId="0" xfId="4" applyFont="1" applyFill="1"/>
    <xf numFmtId="0" fontId="9" fillId="7" borderId="0" xfId="4" applyFont="1" applyFill="1"/>
    <xf numFmtId="0" fontId="6" fillId="7" borderId="0" xfId="4" applyFont="1" applyFill="1"/>
    <xf numFmtId="0" fontId="11" fillId="7" borderId="0" xfId="4" applyFont="1" applyFill="1"/>
    <xf numFmtId="0" fontId="13" fillId="0" borderId="11" xfId="4" applyFont="1" applyBorder="1" applyAlignment="1">
      <alignment vertical="center"/>
    </xf>
    <xf numFmtId="0" fontId="12" fillId="7" borderId="0" xfId="4" applyFont="1" applyFill="1"/>
    <xf numFmtId="0" fontId="17" fillId="0" borderId="24" xfId="4" applyFont="1" applyBorder="1"/>
    <xf numFmtId="0" fontId="18" fillId="0" borderId="8" xfId="4" applyFont="1" applyBorder="1" applyAlignment="1">
      <alignment horizontal="centerContinuous"/>
    </xf>
    <xf numFmtId="0" fontId="17" fillId="0" borderId="8" xfId="4" applyFont="1" applyBorder="1" applyAlignment="1">
      <alignment horizontal="centerContinuous"/>
    </xf>
    <xf numFmtId="0" fontId="17" fillId="0" borderId="6" xfId="4" applyFont="1" applyBorder="1" applyAlignment="1">
      <alignment horizontal="centerContinuous"/>
    </xf>
    <xf numFmtId="0" fontId="18" fillId="0" borderId="5" xfId="4" applyFont="1" applyBorder="1"/>
    <xf numFmtId="0" fontId="18" fillId="0" borderId="11" xfId="4" applyFont="1" applyBorder="1" applyAlignment="1">
      <alignment horizontal="center"/>
    </xf>
    <xf numFmtId="0" fontId="18" fillId="0" borderId="17" xfId="4" applyFont="1" applyBorder="1" applyAlignment="1">
      <alignment horizontal="center" wrapText="1"/>
    </xf>
    <xf numFmtId="0" fontId="12" fillId="7" borderId="11" xfId="0" applyFont="1" applyFill="1" applyBorder="1" applyAlignment="1">
      <alignment wrapText="1"/>
    </xf>
    <xf numFmtId="168" fontId="12" fillId="7" borderId="11" xfId="3" applyNumberFormat="1" applyFont="1" applyFill="1" applyBorder="1" applyAlignment="1" applyProtection="1">
      <alignment horizontal="center"/>
    </xf>
    <xf numFmtId="0" fontId="17" fillId="7" borderId="11" xfId="0" applyFont="1" applyFill="1" applyBorder="1" applyAlignment="1">
      <alignment wrapText="1"/>
    </xf>
    <xf numFmtId="0" fontId="12" fillId="7" borderId="11" xfId="4" applyFont="1" applyFill="1" applyBorder="1"/>
    <xf numFmtId="0" fontId="18" fillId="0" borderId="11" xfId="4" applyFont="1" applyBorder="1" applyAlignment="1">
      <alignment horizontal="center" wrapText="1"/>
    </xf>
    <xf numFmtId="0" fontId="3" fillId="0" borderId="11" xfId="0" applyFont="1" applyBorder="1" applyAlignment="1">
      <alignment wrapText="1"/>
    </xf>
    <xf numFmtId="0" fontId="3" fillId="0" borderId="5" xfId="0" applyFont="1" applyBorder="1" applyAlignment="1">
      <alignment wrapText="1"/>
    </xf>
    <xf numFmtId="0" fontId="12" fillId="7" borderId="5" xfId="4" applyFont="1" applyFill="1" applyBorder="1"/>
    <xf numFmtId="168" fontId="12" fillId="7" borderId="5" xfId="3" applyNumberFormat="1" applyFont="1" applyFill="1" applyBorder="1" applyAlignment="1" applyProtection="1">
      <alignment horizontal="center"/>
    </xf>
    <xf numFmtId="0" fontId="13" fillId="0" borderId="6" xfId="4" applyFont="1" applyBorder="1" applyAlignment="1">
      <alignment horizontal="left" vertical="center" indent="2"/>
    </xf>
    <xf numFmtId="0" fontId="12" fillId="0" borderId="8" xfId="4" applyFont="1" applyBorder="1" applyAlignment="1">
      <alignment horizontal="left" vertical="center" indent="1"/>
    </xf>
    <xf numFmtId="0" fontId="9" fillId="0" borderId="15" xfId="4" applyFont="1" applyBorder="1"/>
    <xf numFmtId="0" fontId="9" fillId="6" borderId="0" xfId="4" applyFont="1" applyFill="1" applyProtection="1">
      <protection locked="0"/>
    </xf>
    <xf numFmtId="0" fontId="9" fillId="6" borderId="13" xfId="4" applyFont="1" applyFill="1" applyBorder="1" applyProtection="1">
      <protection locked="0"/>
    </xf>
    <xf numFmtId="0" fontId="9" fillId="6" borderId="14" xfId="4" applyFont="1" applyFill="1" applyBorder="1" applyProtection="1">
      <protection locked="0"/>
    </xf>
    <xf numFmtId="167" fontId="9" fillId="4" borderId="10" xfId="1" applyNumberFormat="1" applyFont="1" applyFill="1" applyBorder="1" applyAlignment="1" applyProtection="1">
      <alignment horizontal="right"/>
      <protection locked="0"/>
    </xf>
    <xf numFmtId="0" fontId="9" fillId="5" borderId="11" xfId="4" applyFont="1" applyFill="1" applyBorder="1" applyProtection="1">
      <protection locked="0"/>
    </xf>
    <xf numFmtId="167" fontId="9" fillId="4" borderId="11" xfId="1" applyNumberFormat="1" applyFont="1" applyFill="1" applyBorder="1" applyAlignment="1" applyProtection="1">
      <alignment horizontal="right"/>
      <protection locked="0"/>
    </xf>
    <xf numFmtId="0" fontId="9" fillId="6" borderId="11" xfId="4" applyFont="1" applyFill="1" applyBorder="1" applyProtection="1">
      <protection locked="0"/>
    </xf>
    <xf numFmtId="0" fontId="9" fillId="5" borderId="18" xfId="4" applyFont="1" applyFill="1" applyBorder="1" applyProtection="1">
      <protection locked="0"/>
    </xf>
    <xf numFmtId="167" fontId="9" fillId="4" borderId="18" xfId="1" applyNumberFormat="1" applyFont="1" applyFill="1" applyBorder="1" applyAlignment="1" applyProtection="1">
      <alignment horizontal="right"/>
      <protection locked="0"/>
    </xf>
    <xf numFmtId="169" fontId="9" fillId="4" borderId="18" xfId="2" applyNumberFormat="1" applyFont="1" applyFill="1" applyBorder="1" applyAlignment="1" applyProtection="1">
      <alignment horizontal="right"/>
      <protection locked="0"/>
    </xf>
    <xf numFmtId="0" fontId="9" fillId="6" borderId="16" xfId="4" applyFont="1" applyFill="1" applyBorder="1" applyProtection="1">
      <protection locked="0"/>
    </xf>
    <xf numFmtId="167" fontId="9" fillId="4" borderId="23" xfId="1" applyNumberFormat="1" applyFont="1" applyFill="1" applyBorder="1" applyAlignment="1" applyProtection="1">
      <alignment horizontal="right"/>
      <protection locked="0"/>
    </xf>
    <xf numFmtId="44" fontId="9" fillId="4" borderId="11" xfId="2" applyFont="1" applyFill="1" applyBorder="1" applyAlignment="1" applyProtection="1">
      <alignment horizontal="right"/>
      <protection locked="0"/>
    </xf>
    <xf numFmtId="169" fontId="9" fillId="4" borderId="11" xfId="2" applyNumberFormat="1" applyFont="1" applyFill="1" applyBorder="1" applyAlignment="1" applyProtection="1">
      <alignment horizontal="right"/>
      <protection locked="0"/>
    </xf>
    <xf numFmtId="0" fontId="1" fillId="0" borderId="0" xfId="4" applyFont="1"/>
    <xf numFmtId="0" fontId="25" fillId="0" borderId="11" xfId="4" applyFont="1" applyBorder="1"/>
    <xf numFmtId="0" fontId="25" fillId="0" borderId="15" xfId="4" applyFont="1" applyBorder="1"/>
    <xf numFmtId="0" fontId="25" fillId="0" borderId="6" xfId="4" applyFont="1" applyBorder="1"/>
    <xf numFmtId="0" fontId="1" fillId="0" borderId="16" xfId="4" applyFont="1" applyBorder="1"/>
    <xf numFmtId="0" fontId="1" fillId="0" borderId="7" xfId="4" applyFont="1" applyBorder="1"/>
    <xf numFmtId="0" fontId="1" fillId="0" borderId="10" xfId="4" applyFont="1" applyBorder="1"/>
    <xf numFmtId="0" fontId="1" fillId="0" borderId="23" xfId="4" applyFont="1" applyBorder="1"/>
    <xf numFmtId="0" fontId="1" fillId="0" borderId="13" xfId="4" applyFont="1" applyBorder="1"/>
    <xf numFmtId="0" fontId="1" fillId="0" borderId="9" xfId="4" applyFont="1" applyBorder="1"/>
    <xf numFmtId="0" fontId="1" fillId="0" borderId="18" xfId="4" applyFont="1" applyBorder="1"/>
    <xf numFmtId="0" fontId="1" fillId="0" borderId="14" xfId="4" applyFont="1" applyBorder="1"/>
    <xf numFmtId="0" fontId="1" fillId="0" borderId="17" xfId="4" applyFont="1" applyBorder="1"/>
    <xf numFmtId="0" fontId="25" fillId="0" borderId="0" xfId="4" applyFont="1"/>
    <xf numFmtId="0" fontId="1" fillId="0" borderId="0" xfId="0" applyFont="1"/>
    <xf numFmtId="0" fontId="1" fillId="0" borderId="12" xfId="4" applyFont="1" applyBorder="1"/>
    <xf numFmtId="0" fontId="1" fillId="0" borderId="5" xfId="4" applyFont="1" applyBorder="1"/>
    <xf numFmtId="0" fontId="25" fillId="0" borderId="8" xfId="4" applyFont="1" applyBorder="1"/>
    <xf numFmtId="0" fontId="1" fillId="0" borderId="10" xfId="4" quotePrefix="1" applyFont="1" applyBorder="1"/>
    <xf numFmtId="0" fontId="12" fillId="5" borderId="8" xfId="4" applyFont="1" applyFill="1" applyBorder="1" applyAlignment="1" applyProtection="1">
      <alignment horizontal="left" vertical="center" indent="6"/>
      <protection locked="0"/>
    </xf>
    <xf numFmtId="167" fontId="9" fillId="5" borderId="11" xfId="4" applyNumberFormat="1" applyFont="1" applyFill="1" applyBorder="1" applyProtection="1">
      <protection locked="0"/>
    </xf>
    <xf numFmtId="167" fontId="9" fillId="5" borderId="18" xfId="4" applyNumberFormat="1" applyFont="1" applyFill="1" applyBorder="1" applyProtection="1">
      <protection locked="0"/>
    </xf>
    <xf numFmtId="169" fontId="9" fillId="5" borderId="18" xfId="4" applyNumberFormat="1" applyFont="1" applyFill="1" applyBorder="1" applyProtection="1">
      <protection locked="0"/>
    </xf>
    <xf numFmtId="167" fontId="9" fillId="5" borderId="6" xfId="4" applyNumberFormat="1" applyFont="1" applyFill="1" applyBorder="1" applyProtection="1">
      <protection locked="0"/>
    </xf>
    <xf numFmtId="169" fontId="9" fillId="7" borderId="18" xfId="4" applyNumberFormat="1" applyFont="1" applyFill="1" applyBorder="1"/>
    <xf numFmtId="0" fontId="21" fillId="0" borderId="0" xfId="5" applyFont="1" applyProtection="1">
      <protection locked="0"/>
    </xf>
    <xf numFmtId="0" fontId="1" fillId="0" borderId="25" xfId="4" applyFont="1" applyBorder="1"/>
    <xf numFmtId="0" fontId="1" fillId="0" borderId="26" xfId="4" applyFont="1" applyBorder="1"/>
    <xf numFmtId="0" fontId="1" fillId="0" borderId="27" xfId="4" applyFont="1" applyBorder="1"/>
    <xf numFmtId="0" fontId="25" fillId="0" borderId="10" xfId="4" applyFont="1" applyBorder="1"/>
    <xf numFmtId="3" fontId="6" fillId="8" borderId="0" xfId="4" applyNumberFormat="1" applyFont="1" applyFill="1"/>
    <xf numFmtId="169" fontId="9" fillId="4" borderId="18" xfId="4" applyNumberFormat="1" applyFont="1" applyFill="1" applyBorder="1" applyProtection="1">
      <protection locked="0"/>
    </xf>
    <xf numFmtId="174" fontId="26" fillId="0" borderId="13" xfId="0" applyNumberFormat="1" applyFont="1" applyBorder="1"/>
    <xf numFmtId="174" fontId="26" fillId="0" borderId="0" xfId="0" applyNumberFormat="1" applyFont="1"/>
    <xf numFmtId="167" fontId="6" fillId="8" borderId="0" xfId="4" applyNumberFormat="1" applyFont="1" applyFill="1"/>
    <xf numFmtId="0" fontId="9" fillId="0" borderId="0" xfId="4" applyFont="1" applyAlignment="1">
      <alignment horizontal="left" wrapText="1"/>
    </xf>
    <xf numFmtId="0" fontId="22" fillId="0" borderId="0" xfId="4" applyFont="1" applyAlignment="1">
      <alignment horizontal="left" vertical="top" wrapText="1"/>
    </xf>
    <xf numFmtId="0" fontId="9" fillId="5" borderId="3" xfId="4" applyFont="1" applyFill="1" applyBorder="1" applyAlignment="1" applyProtection="1">
      <alignment horizontal="center"/>
      <protection locked="0"/>
    </xf>
    <xf numFmtId="0" fontId="9" fillId="5" borderId="4" xfId="4" applyFont="1" applyFill="1" applyBorder="1" applyAlignment="1" applyProtection="1">
      <alignment horizontal="center"/>
      <protection locked="0"/>
    </xf>
    <xf numFmtId="0" fontId="12" fillId="0" borderId="0" xfId="4" applyFont="1" applyAlignment="1">
      <alignment horizontal="center" wrapText="1"/>
    </xf>
    <xf numFmtId="0" fontId="12" fillId="7" borderId="0" xfId="4" applyFont="1" applyFill="1" applyAlignment="1">
      <alignment horizontal="left" vertical="top" wrapText="1"/>
    </xf>
    <xf numFmtId="0" fontId="12" fillId="5" borderId="15" xfId="4" applyFont="1" applyFill="1" applyBorder="1" applyAlignment="1" applyProtection="1">
      <alignment vertical="center"/>
      <protection locked="0"/>
    </xf>
    <xf numFmtId="0" fontId="12" fillId="5" borderId="8" xfId="4" applyFont="1" applyFill="1" applyBorder="1" applyAlignment="1" applyProtection="1">
      <alignment vertical="center"/>
      <protection locked="0"/>
    </xf>
    <xf numFmtId="0" fontId="12" fillId="5" borderId="6" xfId="4" applyFont="1" applyFill="1" applyBorder="1" applyAlignment="1" applyProtection="1">
      <alignment vertical="center"/>
      <protection locked="0"/>
    </xf>
    <xf numFmtId="170" fontId="12" fillId="5" borderId="15" xfId="4" applyNumberFormat="1" applyFont="1" applyFill="1" applyBorder="1" applyAlignment="1" applyProtection="1">
      <alignment horizontal="left"/>
      <protection locked="0"/>
    </xf>
    <xf numFmtId="170" fontId="12" fillId="5" borderId="6" xfId="4" applyNumberFormat="1" applyFont="1" applyFill="1" applyBorder="1" applyAlignment="1" applyProtection="1">
      <alignment horizontal="left"/>
      <protection locked="0"/>
    </xf>
    <xf numFmtId="171" fontId="12" fillId="5" borderId="15" xfId="4" applyNumberFormat="1" applyFont="1" applyFill="1" applyBorder="1" applyAlignment="1" applyProtection="1">
      <alignment horizontal="center"/>
      <protection locked="0"/>
    </xf>
    <xf numFmtId="171" fontId="12" fillId="5" borderId="6" xfId="4" applyNumberFormat="1" applyFont="1" applyFill="1" applyBorder="1" applyAlignment="1" applyProtection="1">
      <alignment horizontal="center"/>
      <protection locked="0"/>
    </xf>
  </cellXfs>
  <cellStyles count="6">
    <cellStyle name="Comma" xfId="1" builtinId="3"/>
    <cellStyle name="Currency" xfId="2" builtinId="4"/>
    <cellStyle name="Hyperlink" xfId="5" builtinId="8"/>
    <cellStyle name="Normal" xfId="0" builtinId="0"/>
    <cellStyle name="Normal 2" xfId="4" xr:uid="{4BEBADD4-88A2-4792-81AA-27C568C98A9C}"/>
    <cellStyle name="Percent" xfId="3" builtinId="5"/>
  </cellStyles>
  <dxfs count="1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3</xdr:col>
      <xdr:colOff>733425</xdr:colOff>
      <xdr:row>13</xdr:row>
      <xdr:rowOff>6350</xdr:rowOff>
    </xdr:from>
    <xdr:to>
      <xdr:col>3</xdr:col>
      <xdr:colOff>1273175</xdr:colOff>
      <xdr:row>14</xdr:row>
      <xdr:rowOff>0</xdr:rowOff>
    </xdr:to>
    <xdr:sp macro="" textlink="">
      <xdr:nvSpPr>
        <xdr:cNvPr id="2" name="Arrow: Down 1">
          <a:extLst>
            <a:ext uri="{FF2B5EF4-FFF2-40B4-BE49-F238E27FC236}">
              <a16:creationId xmlns:a16="http://schemas.microsoft.com/office/drawing/2014/main" id="{B4592B4D-F171-44E1-8857-5CAD9A6505B9}"/>
            </a:ext>
          </a:extLst>
        </xdr:cNvPr>
        <xdr:cNvSpPr/>
      </xdr:nvSpPr>
      <xdr:spPr>
        <a:xfrm>
          <a:off x="7781925" y="1806575"/>
          <a:ext cx="539750" cy="184150"/>
        </a:xfrm>
        <a:prstGeom prst="downArrow">
          <a:avLst/>
        </a:prstGeom>
        <a:solidFill>
          <a:schemeClr val="accent2">
            <a:lumMod val="60000"/>
            <a:lumOff val="40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NZ" sz="1100"/>
        </a:p>
      </xdr:txBody>
    </xdr:sp>
    <xdr:clientData/>
  </xdr:twoCellAnchor>
  <xdr:twoCellAnchor>
    <xdr:from>
      <xdr:col>2</xdr:col>
      <xdr:colOff>892175</xdr:colOff>
      <xdr:row>13</xdr:row>
      <xdr:rowOff>0</xdr:rowOff>
    </xdr:from>
    <xdr:to>
      <xdr:col>2</xdr:col>
      <xdr:colOff>1431925</xdr:colOff>
      <xdr:row>14</xdr:row>
      <xdr:rowOff>0</xdr:rowOff>
    </xdr:to>
    <xdr:sp macro="" textlink="">
      <xdr:nvSpPr>
        <xdr:cNvPr id="3" name="Arrow: Down 2">
          <a:extLst>
            <a:ext uri="{FF2B5EF4-FFF2-40B4-BE49-F238E27FC236}">
              <a16:creationId xmlns:a16="http://schemas.microsoft.com/office/drawing/2014/main" id="{3E7A8C9E-EE18-4C02-B76A-8974EAE74E82}"/>
            </a:ext>
          </a:extLst>
        </xdr:cNvPr>
        <xdr:cNvSpPr/>
      </xdr:nvSpPr>
      <xdr:spPr>
        <a:xfrm>
          <a:off x="5902325" y="1800225"/>
          <a:ext cx="539750" cy="190500"/>
        </a:xfrm>
        <a:prstGeom prst="downArrow">
          <a:avLst/>
        </a:prstGeom>
        <a:solidFill>
          <a:schemeClr val="accent1">
            <a:lumMod val="60000"/>
            <a:lumOff val="40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NZ" sz="1100"/>
        </a:p>
      </xdr:txBody>
    </xdr:sp>
    <xdr:clientData/>
  </xdr:twoCellAnchor>
  <xdr:twoCellAnchor>
    <xdr:from>
      <xdr:col>5</xdr:col>
      <xdr:colOff>2470150</xdr:colOff>
      <xdr:row>13</xdr:row>
      <xdr:rowOff>0</xdr:rowOff>
    </xdr:from>
    <xdr:to>
      <xdr:col>5</xdr:col>
      <xdr:colOff>3009900</xdr:colOff>
      <xdr:row>13</xdr:row>
      <xdr:rowOff>190500</xdr:rowOff>
    </xdr:to>
    <xdr:sp macro="" textlink="">
      <xdr:nvSpPr>
        <xdr:cNvPr id="4" name="Arrow: Down 3">
          <a:extLst>
            <a:ext uri="{FF2B5EF4-FFF2-40B4-BE49-F238E27FC236}">
              <a16:creationId xmlns:a16="http://schemas.microsoft.com/office/drawing/2014/main" id="{A5AE340A-6D22-4775-9F54-77912771FE79}"/>
            </a:ext>
          </a:extLst>
        </xdr:cNvPr>
        <xdr:cNvSpPr/>
      </xdr:nvSpPr>
      <xdr:spPr>
        <a:xfrm>
          <a:off x="12461875" y="1800225"/>
          <a:ext cx="539750" cy="190500"/>
        </a:xfrm>
        <a:prstGeom prst="downArrow">
          <a:avLst/>
        </a:prstGeom>
        <a:solidFill>
          <a:schemeClr val="accent6">
            <a:lumMod val="60000"/>
            <a:lumOff val="40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NZ"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www.nzta.govt.nz/walking-cycling-and-public-transport/public-transport/public-transport-framework/monitoring-and-review/"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89FB25-98A3-4939-92E3-EF65465F99F0}">
  <dimension ref="A1:B27"/>
  <sheetViews>
    <sheetView showGridLines="0" tabSelected="1" zoomScaleNormal="100" workbookViewId="0"/>
  </sheetViews>
  <sheetFormatPr defaultRowHeight="15" x14ac:dyDescent="0.2"/>
  <cols>
    <col min="1" max="1" width="3.5703125" style="15" customWidth="1"/>
    <col min="2" max="2" width="203.7109375" style="15" customWidth="1"/>
    <col min="3" max="16384" width="9.140625" style="15"/>
  </cols>
  <sheetData>
    <row r="1" spans="1:2" ht="18" x14ac:dyDescent="0.25">
      <c r="B1" s="60" t="s">
        <v>0</v>
      </c>
    </row>
    <row r="2" spans="1:2" ht="15.75" x14ac:dyDescent="0.25">
      <c r="B2" s="17"/>
    </row>
    <row r="3" spans="1:2" ht="45.75" customHeight="1" x14ac:dyDescent="0.2">
      <c r="A3" s="62">
        <v>1</v>
      </c>
      <c r="B3" s="161" t="s">
        <v>1</v>
      </c>
    </row>
    <row r="4" spans="1:2" ht="15.75" x14ac:dyDescent="0.25">
      <c r="A4" s="17"/>
      <c r="B4" s="161"/>
    </row>
    <row r="5" spans="1:2" ht="15.75" x14ac:dyDescent="0.25">
      <c r="A5" s="17"/>
      <c r="B5" s="150" t="s">
        <v>2</v>
      </c>
    </row>
    <row r="7" spans="1:2" ht="15.75" x14ac:dyDescent="0.25">
      <c r="A7" s="17">
        <v>2</v>
      </c>
      <c r="B7" s="15" t="s">
        <v>3</v>
      </c>
    </row>
    <row r="8" spans="1:2" ht="14.25" customHeight="1" x14ac:dyDescent="0.2">
      <c r="B8" s="64" t="s">
        <v>4</v>
      </c>
    </row>
    <row r="9" spans="1:2" x14ac:dyDescent="0.2">
      <c r="B9" s="64" t="s">
        <v>5</v>
      </c>
    </row>
    <row r="10" spans="1:2" x14ac:dyDescent="0.2">
      <c r="B10" s="64"/>
    </row>
    <row r="11" spans="1:2" ht="15.75" x14ac:dyDescent="0.25">
      <c r="A11" s="17">
        <v>3</v>
      </c>
      <c r="B11" s="160" t="s">
        <v>6</v>
      </c>
    </row>
    <row r="12" spans="1:2" x14ac:dyDescent="0.2">
      <c r="B12" s="160"/>
    </row>
    <row r="13" spans="1:2" x14ac:dyDescent="0.2">
      <c r="B13" s="160"/>
    </row>
    <row r="15" spans="1:2" ht="30" x14ac:dyDescent="0.2">
      <c r="A15" s="62">
        <v>4</v>
      </c>
      <c r="B15" s="63" t="s">
        <v>7</v>
      </c>
    </row>
    <row r="17" spans="1:2" ht="15.75" x14ac:dyDescent="0.25">
      <c r="A17" s="17">
        <v>5</v>
      </c>
      <c r="B17" s="15" t="s">
        <v>8</v>
      </c>
    </row>
    <row r="24" spans="1:2" ht="15.75" x14ac:dyDescent="0.25">
      <c r="A24" s="17"/>
    </row>
    <row r="25" spans="1:2" ht="15.75" x14ac:dyDescent="0.25">
      <c r="A25" s="17"/>
      <c r="B25" s="61"/>
    </row>
    <row r="26" spans="1:2" ht="15.75" x14ac:dyDescent="0.25">
      <c r="A26" s="17"/>
      <c r="B26" s="61"/>
    </row>
    <row r="27" spans="1:2" ht="15.75" x14ac:dyDescent="0.2">
      <c r="A27" s="62"/>
      <c r="B27" s="63"/>
    </row>
  </sheetData>
  <sheetProtection sheet="1" objects="1" scenarios="1" selectLockedCells="1" selectUnlockedCells="1"/>
  <mergeCells count="2">
    <mergeCell ref="B11:B13"/>
    <mergeCell ref="B3:B4"/>
  </mergeCells>
  <hyperlinks>
    <hyperlink ref="B5" r:id="rId1" display="Link" xr:uid="{35AC715B-DF59-481A-9EB5-B81C84BCA40E}"/>
  </hyperlinks>
  <pageMargins left="0.7" right="0.7" top="0.75" bottom="0.75" header="0.3" footer="0.3"/>
  <pageSetup orientation="portrait" horizontalDpi="0" verticalDpi="0" r:id="rId2"/>
  <headerFooter>
    <oddHeader>&amp;L&amp;16&amp;F&amp;C&amp;"Calibri"&amp;10&amp;K000000 [UNCLASSIFIED]&amp;1#_x000D_&amp;R&amp;G</oddHeader>
    <oddFooter>&amp;C_x000D_&amp;1#&amp;"Calibri"&amp;10&amp;K000000 [UNCLASSIFIED]</oddFoot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E3240F-F104-48DC-A007-D430F1322F99}">
  <dimension ref="A1:F139"/>
  <sheetViews>
    <sheetView showGridLines="0" topLeftCell="B1" zoomScaleNormal="100" workbookViewId="0">
      <selection activeCell="C11" sqref="C11:E11"/>
    </sheetView>
  </sheetViews>
  <sheetFormatPr defaultColWidth="10.5703125" defaultRowHeight="15" x14ac:dyDescent="0.2"/>
  <cols>
    <col min="1" max="1" width="5.28515625" style="15" hidden="1" customWidth="1"/>
    <col min="2" max="2" width="69.140625" style="15" customWidth="1"/>
    <col min="3" max="3" width="30.5703125" style="15" customWidth="1"/>
    <col min="4" max="4" width="29.7109375" style="15" customWidth="1"/>
    <col min="5" max="5" width="14.42578125" style="15" customWidth="1"/>
    <col min="6" max="6" width="87.140625" style="15" customWidth="1"/>
    <col min="7" max="16384" width="10.5703125" style="2"/>
  </cols>
  <sheetData>
    <row r="1" spans="1:6" ht="20.25" x14ac:dyDescent="0.3">
      <c r="B1" s="16" t="s">
        <v>9</v>
      </c>
    </row>
    <row r="2" spans="1:6" ht="20.25" x14ac:dyDescent="0.3">
      <c r="B2" s="16"/>
    </row>
    <row r="3" spans="1:6" ht="15.75" x14ac:dyDescent="0.25">
      <c r="B3" s="17" t="s">
        <v>10</v>
      </c>
    </row>
    <row r="4" spans="1:6" ht="15" customHeight="1" x14ac:dyDescent="0.2">
      <c r="B4" s="79" t="s">
        <v>11</v>
      </c>
      <c r="C4" s="66"/>
      <c r="D4" s="66"/>
      <c r="E4" s="66"/>
      <c r="F4" s="66"/>
    </row>
    <row r="5" spans="1:6" ht="15" customHeight="1" x14ac:dyDescent="0.2">
      <c r="B5" s="66" t="s">
        <v>12</v>
      </c>
      <c r="C5" s="66"/>
      <c r="D5" s="66"/>
      <c r="E5" s="66"/>
      <c r="F5" s="66"/>
    </row>
    <row r="6" spans="1:6" ht="15" customHeight="1" x14ac:dyDescent="0.2">
      <c r="B6" s="79" t="s">
        <v>13</v>
      </c>
      <c r="C6" s="66"/>
      <c r="D6" s="66"/>
      <c r="E6" s="66"/>
      <c r="F6" s="66"/>
    </row>
    <row r="7" spans="1:6" ht="15" customHeight="1" x14ac:dyDescent="0.2">
      <c r="B7" s="80" t="s">
        <v>14</v>
      </c>
      <c r="C7" s="66"/>
      <c r="D7" s="66"/>
      <c r="E7" s="66"/>
      <c r="F7" s="66"/>
    </row>
    <row r="8" spans="1:6" ht="15" customHeight="1" x14ac:dyDescent="0.2">
      <c r="B8" s="79" t="s">
        <v>15</v>
      </c>
      <c r="C8" s="66"/>
      <c r="D8" s="66"/>
      <c r="E8" s="66"/>
      <c r="F8" s="66"/>
    </row>
    <row r="9" spans="1:6" ht="15" customHeight="1" x14ac:dyDescent="0.2">
      <c r="B9" s="79" t="s">
        <v>16</v>
      </c>
      <c r="C9" s="66"/>
      <c r="D9" s="66"/>
      <c r="E9" s="66"/>
      <c r="F9" s="66"/>
    </row>
    <row r="10" spans="1:6" ht="15.75" thickBot="1" x14ac:dyDescent="0.25">
      <c r="B10" s="66"/>
      <c r="C10" s="66"/>
      <c r="D10" s="66"/>
      <c r="E10" s="66"/>
      <c r="F10" s="66"/>
    </row>
    <row r="11" spans="1:6" ht="18" customHeight="1" thickBot="1" x14ac:dyDescent="0.3">
      <c r="B11" s="17" t="s">
        <v>17</v>
      </c>
      <c r="C11" s="162" t="s">
        <v>18</v>
      </c>
      <c r="D11" s="162"/>
      <c r="E11" s="163"/>
    </row>
    <row r="12" spans="1:6" ht="48.75" customHeight="1" x14ac:dyDescent="0.2">
      <c r="C12" s="164" t="s">
        <v>19</v>
      </c>
      <c r="D12" s="18" t="s">
        <v>20</v>
      </c>
      <c r="F12" s="18" t="s">
        <v>21</v>
      </c>
    </row>
    <row r="13" spans="1:6" x14ac:dyDescent="0.2">
      <c r="C13" s="164"/>
      <c r="D13" s="18"/>
    </row>
    <row r="14" spans="1:6" x14ac:dyDescent="0.2">
      <c r="B14" s="19"/>
      <c r="C14" s="19"/>
      <c r="D14" s="20"/>
      <c r="E14" s="19"/>
      <c r="F14" s="19"/>
    </row>
    <row r="15" spans="1:6" ht="15.75" x14ac:dyDescent="0.25">
      <c r="A15" s="21" t="s">
        <v>22</v>
      </c>
      <c r="B15" s="22" t="s">
        <v>23</v>
      </c>
      <c r="C15" s="23" t="s">
        <v>24</v>
      </c>
      <c r="D15" s="23" t="s">
        <v>25</v>
      </c>
      <c r="E15" s="24" t="s">
        <v>26</v>
      </c>
      <c r="F15" s="24" t="s">
        <v>27</v>
      </c>
    </row>
    <row r="16" spans="1:6" x14ac:dyDescent="0.2">
      <c r="A16" s="25"/>
      <c r="B16" s="26" t="s">
        <v>28</v>
      </c>
      <c r="C16" s="27"/>
      <c r="D16" s="27"/>
      <c r="E16" s="27"/>
      <c r="F16" s="27"/>
    </row>
    <row r="17" spans="1:6" x14ac:dyDescent="0.2">
      <c r="A17" s="28" t="s">
        <v>29</v>
      </c>
      <c r="B17" s="29" t="s">
        <v>30</v>
      </c>
      <c r="C17" s="114">
        <f>SUMIFS(Data!$E:$E,Data!$A:$A,$C$11,Data!$C:$C,"Total population of serviced community Total")</f>
        <v>0</v>
      </c>
      <c r="D17" s="145"/>
      <c r="E17" s="30" t="str">
        <f>IF(IFERROR(D17/C17-1,"")=-1,"",IFERROR(D17/C17-1,""))</f>
        <v/>
      </c>
      <c r="F17" s="111"/>
    </row>
    <row r="18" spans="1:6" x14ac:dyDescent="0.2">
      <c r="A18" s="28" t="s">
        <v>31</v>
      </c>
      <c r="B18" s="31" t="s">
        <v>32</v>
      </c>
      <c r="C18" s="114">
        <f>SUMIFS(Data!$E:$E,Data!$A:$A,$C$11,Data!$C:$C,"500m_bus_stop")</f>
        <v>0</v>
      </c>
      <c r="D18" s="145"/>
      <c r="E18" s="30" t="str">
        <f>IF(IFERROR(D18/C18-1,"")=-1,"",IFERROR(D18/C18-1,""))</f>
        <v/>
      </c>
      <c r="F18" s="111"/>
    </row>
    <row r="19" spans="1:6" x14ac:dyDescent="0.2">
      <c r="A19" s="32"/>
      <c r="B19" s="26" t="s">
        <v>33</v>
      </c>
      <c r="C19" s="27"/>
      <c r="D19" s="27"/>
      <c r="E19" s="27"/>
      <c r="F19" s="27"/>
    </row>
    <row r="20" spans="1:6" x14ac:dyDescent="0.2">
      <c r="A20" s="28" t="s">
        <v>34</v>
      </c>
      <c r="B20" s="65" t="s">
        <v>30</v>
      </c>
      <c r="C20" s="33"/>
      <c r="D20" s="27"/>
      <c r="E20" s="27"/>
      <c r="F20" s="27"/>
    </row>
    <row r="21" spans="1:6" x14ac:dyDescent="0.2">
      <c r="A21" s="28" t="s">
        <v>35</v>
      </c>
      <c r="B21" s="144" t="s">
        <v>36</v>
      </c>
      <c r="C21" s="114" t="str">
        <f>IF($B21="&lt;Select serviced community (only if available)&gt;","",SUMIFS(Data!$E:$E,Data!$A:$A,$C$11,Data!$D:$D,VLOOKUP($B21,Lookup!$H:$I,2,0),Data!$C:$C,"Total population of serviced community"))</f>
        <v/>
      </c>
      <c r="D21" s="145"/>
      <c r="E21" s="30" t="str">
        <f t="shared" ref="E21:E23" si="0">IF(IFERROR(D21/C21-1,"")=-1,"",IFERROR(D21/C21-1,""))</f>
        <v/>
      </c>
      <c r="F21" s="112"/>
    </row>
    <row r="22" spans="1:6" x14ac:dyDescent="0.2">
      <c r="A22" s="28" t="s">
        <v>37</v>
      </c>
      <c r="B22" s="144" t="s">
        <v>36</v>
      </c>
      <c r="C22" s="114" t="str">
        <f>IF($B22="&lt;Select serviced community (only if available)&gt;","",SUMIFS(Data!$E:$E,Data!$A:$A,$C$11,Data!$D:$D,VLOOKUP($B22,Lookup!$H:$I,2,0),Data!$C:$C,"Total population of serviced community"))</f>
        <v/>
      </c>
      <c r="D22" s="145"/>
      <c r="E22" s="30" t="str">
        <f t="shared" si="0"/>
        <v/>
      </c>
      <c r="F22" s="112"/>
    </row>
    <row r="23" spans="1:6" x14ac:dyDescent="0.2">
      <c r="A23" s="28" t="s">
        <v>38</v>
      </c>
      <c r="B23" s="144" t="s">
        <v>36</v>
      </c>
      <c r="C23" s="114" t="str">
        <f>IF($B23="&lt;Select serviced community (only if available)&gt;","",SUMIFS(Data!$E:$E,Data!$A:$A,$C$11,Data!$D:$D,VLOOKUP($B23,Lookup!$H:$I,2,0),Data!$C:$C,"Total population of serviced community"))</f>
        <v/>
      </c>
      <c r="D23" s="145"/>
      <c r="E23" s="30" t="str">
        <f t="shared" si="0"/>
        <v/>
      </c>
      <c r="F23" s="113"/>
    </row>
    <row r="24" spans="1:6" x14ac:dyDescent="0.2">
      <c r="A24" s="28" t="s">
        <v>39</v>
      </c>
      <c r="B24" s="108" t="s">
        <v>32</v>
      </c>
      <c r="C24" s="33"/>
      <c r="D24" s="27"/>
      <c r="E24" s="27"/>
      <c r="F24" s="27"/>
    </row>
    <row r="25" spans="1:6" x14ac:dyDescent="0.2">
      <c r="A25" s="28" t="s">
        <v>40</v>
      </c>
      <c r="B25" s="144" t="s">
        <v>36</v>
      </c>
      <c r="C25" s="114" t="str">
        <f>IF($B25="&lt;Select serviced community (only if available)&gt;","",SUMIFS(Data!$E:$E,Data!$A:$A,$C$11,Data!$D:$D,VLOOKUP($B25,Lookup!$H:$I,2,0),Data!$C:$C,"500m_bus_stop"))</f>
        <v/>
      </c>
      <c r="D25" s="145"/>
      <c r="E25" s="30" t="str">
        <f t="shared" ref="E25:E27" si="1">IF(IFERROR(D25/C25-1,"")=-1,"",IFERROR(D25/C25-1,""))</f>
        <v/>
      </c>
      <c r="F25" s="111"/>
    </row>
    <row r="26" spans="1:6" x14ac:dyDescent="0.2">
      <c r="A26" s="28" t="s">
        <v>41</v>
      </c>
      <c r="B26" s="144" t="s">
        <v>36</v>
      </c>
      <c r="C26" s="114" t="str">
        <f>IF($B26="&lt;Select serviced community (only if available)&gt;","",SUMIFS(Data!$E:$E,Data!$A:$A,$C$11,Data!$D:$D,VLOOKUP($B26,Lookup!$H:$I,2,0),Data!$C:$C,"500m_bus_stop"))</f>
        <v/>
      </c>
      <c r="D26" s="145"/>
      <c r="E26" s="30" t="str">
        <f t="shared" si="1"/>
        <v/>
      </c>
      <c r="F26" s="111"/>
    </row>
    <row r="27" spans="1:6" x14ac:dyDescent="0.2">
      <c r="A27" s="28" t="s">
        <v>42</v>
      </c>
      <c r="B27" s="144" t="s">
        <v>36</v>
      </c>
      <c r="C27" s="116" t="str">
        <f>IF($B27="&lt;Select serviced community (only if available)&gt;","",SUMIFS(Data!$E:$E,Data!$A:$A,$C$11,Data!$D:$D,VLOOKUP($B27,Lookup!$H:$I,2,0),Data!$C:$C,"500m_bus_stop"))</f>
        <v/>
      </c>
      <c r="D27" s="145"/>
      <c r="E27" s="30" t="str">
        <f t="shared" si="1"/>
        <v/>
      </c>
      <c r="F27" s="111"/>
    </row>
    <row r="28" spans="1:6" x14ac:dyDescent="0.2">
      <c r="A28" s="32"/>
      <c r="C28" s="34"/>
      <c r="F28" s="27"/>
    </row>
    <row r="29" spans="1:6" ht="15.75" x14ac:dyDescent="0.25">
      <c r="A29" s="32"/>
      <c r="B29" s="35" t="s">
        <v>43</v>
      </c>
      <c r="C29" s="36" t="s">
        <v>24</v>
      </c>
      <c r="D29" s="36" t="s">
        <v>25</v>
      </c>
      <c r="E29" s="35" t="s">
        <v>26</v>
      </c>
      <c r="F29" s="35" t="s">
        <v>44</v>
      </c>
    </row>
    <row r="30" spans="1:6" x14ac:dyDescent="0.2">
      <c r="A30" s="32"/>
      <c r="B30" s="26" t="s">
        <v>45</v>
      </c>
      <c r="C30" s="37"/>
      <c r="D30" s="27"/>
    </row>
    <row r="31" spans="1:6" x14ac:dyDescent="0.2">
      <c r="A31" s="28" t="s">
        <v>46</v>
      </c>
      <c r="B31" s="85" t="s">
        <v>47</v>
      </c>
      <c r="C31" s="119">
        <f>SUMIFS(Data!$J:$J,Data!$C:$C,"SGC_offpeak_boardings",Data!$A:$A,Performance!$C$11)</f>
        <v>0</v>
      </c>
      <c r="D31" s="118"/>
      <c r="E31" s="30" t="str">
        <f t="shared" ref="E31" si="2">IF(IFERROR(D31/C31-1,"")=-1,"",IFERROR(D31/C31-1,""))</f>
        <v/>
      </c>
      <c r="F31" s="117"/>
    </row>
    <row r="32" spans="1:6" x14ac:dyDescent="0.2">
      <c r="A32" s="32"/>
      <c r="B32" s="39" t="s">
        <v>48</v>
      </c>
      <c r="C32" s="37"/>
      <c r="D32" s="27"/>
      <c r="F32" s="27"/>
    </row>
    <row r="33" spans="1:6" x14ac:dyDescent="0.2">
      <c r="A33" s="28" t="s">
        <v>49</v>
      </c>
      <c r="B33" s="48" t="s">
        <v>50</v>
      </c>
      <c r="C33" s="119">
        <f>SUMIFS(Data!$J:$J,Data!$C:$C,"CSC_boardings",Data!$A:$A,Performance!$C$11)</f>
        <v>0</v>
      </c>
      <c r="D33" s="118"/>
      <c r="E33" s="30" t="str">
        <f t="shared" ref="E33" si="3">IF(IFERROR(D33/C33-1,"")=-1,"",IFERROR(D33/C33-1,""))</f>
        <v/>
      </c>
      <c r="F33" s="111"/>
    </row>
    <row r="34" spans="1:6" x14ac:dyDescent="0.2">
      <c r="A34" s="32"/>
      <c r="F34" s="27"/>
    </row>
    <row r="35" spans="1:6" ht="15.75" x14ac:dyDescent="0.25">
      <c r="A35" s="32"/>
      <c r="B35" s="40" t="s">
        <v>51</v>
      </c>
      <c r="C35" s="33"/>
      <c r="D35" s="33"/>
      <c r="E35" s="33"/>
      <c r="F35" s="33"/>
    </row>
    <row r="36" spans="1:6" ht="16.5" thickBot="1" x14ac:dyDescent="0.3">
      <c r="A36" s="32"/>
      <c r="B36" s="41"/>
      <c r="C36" s="42"/>
      <c r="D36" s="42"/>
      <c r="E36" s="42"/>
      <c r="F36" s="42"/>
    </row>
    <row r="37" spans="1:6" ht="15.75" x14ac:dyDescent="0.25">
      <c r="A37" s="32"/>
      <c r="B37" s="24" t="s">
        <v>52</v>
      </c>
      <c r="C37" s="23" t="s">
        <v>24</v>
      </c>
      <c r="D37" s="23" t="s">
        <v>25</v>
      </c>
      <c r="E37" s="24" t="s">
        <v>26</v>
      </c>
      <c r="F37" s="24" t="s">
        <v>27</v>
      </c>
    </row>
    <row r="38" spans="1:6" x14ac:dyDescent="0.2">
      <c r="A38" s="32"/>
      <c r="B38" s="26" t="s">
        <v>53</v>
      </c>
      <c r="C38" s="27"/>
      <c r="D38" s="27"/>
    </row>
    <row r="39" spans="1:6" x14ac:dyDescent="0.2">
      <c r="A39" s="28" t="s">
        <v>54</v>
      </c>
      <c r="B39" s="29" t="s">
        <v>55</v>
      </c>
      <c r="C39" s="119">
        <f>SUMIFS(Data!$E:$E,Data!$C:$C,"passenger_boardings",Data!$A:$A,Performance!$C$11)</f>
        <v>0</v>
      </c>
      <c r="D39" s="146">
        <f>C39</f>
        <v>0</v>
      </c>
      <c r="E39" s="30" t="str">
        <f t="shared" ref="E39:E41" si="4">IF(IFERROR(D39/C39-1,"")=-1,"",IFERROR(D39/C39-1,""))</f>
        <v/>
      </c>
      <c r="F39" s="121"/>
    </row>
    <row r="40" spans="1:6" x14ac:dyDescent="0.2">
      <c r="A40" s="28" t="s">
        <v>56</v>
      </c>
      <c r="B40" s="29" t="s">
        <v>57</v>
      </c>
      <c r="C40" s="120">
        <f>SUMIFS(Data!$E:$E,Data!$C:$C,"passenger_fares",Data!$A:$A,Performance!$C$11)</f>
        <v>0</v>
      </c>
      <c r="D40" s="147"/>
      <c r="E40" s="30" t="str">
        <f t="shared" si="4"/>
        <v/>
      </c>
      <c r="F40" s="112"/>
    </row>
    <row r="41" spans="1:6" x14ac:dyDescent="0.2">
      <c r="A41" s="28" t="s">
        <v>58</v>
      </c>
      <c r="B41" s="29" t="s">
        <v>59</v>
      </c>
      <c r="C41" s="119">
        <f>SUMIFS(Data!$E:$E,Data!$C:$C,"passenger_kms",Data!$A:$A,Performance!$C$11)</f>
        <v>0</v>
      </c>
      <c r="D41" s="146"/>
      <c r="E41" s="30" t="str">
        <f t="shared" si="4"/>
        <v/>
      </c>
      <c r="F41" s="113"/>
    </row>
    <row r="42" spans="1:6" ht="15.75" x14ac:dyDescent="0.25">
      <c r="A42" s="32"/>
      <c r="B42" s="26" t="s">
        <v>60</v>
      </c>
      <c r="C42" s="23"/>
      <c r="D42" s="23"/>
      <c r="E42" s="24"/>
      <c r="F42" s="24"/>
    </row>
    <row r="43" spans="1:6" x14ac:dyDescent="0.2">
      <c r="A43" s="28" t="s">
        <v>61</v>
      </c>
      <c r="B43" s="29" t="s">
        <v>62</v>
      </c>
      <c r="C43" s="119">
        <f>SUMIFS(Data!$E:$E,Data!$C:$C,"veh_trips_scheduled",Data!$A:$A,Performance!$C$11)</f>
        <v>0</v>
      </c>
      <c r="D43" s="146"/>
      <c r="E43" s="30" t="str">
        <f t="shared" ref="E43:E46" si="5">IF(IFERROR(D43/C43-1,"")=-1,"",IFERROR(D43/C43-1,""))</f>
        <v/>
      </c>
      <c r="F43" s="111"/>
    </row>
    <row r="44" spans="1:6" x14ac:dyDescent="0.2">
      <c r="A44" s="28" t="s">
        <v>63</v>
      </c>
      <c r="B44" s="29" t="s">
        <v>64</v>
      </c>
      <c r="C44" s="119">
        <f>SUMIFS(Data!$E:$E,Data!$C:$C,"veh_trips_operated",Data!$A:$A,Performance!$C$11)</f>
        <v>0</v>
      </c>
      <c r="D44" s="146"/>
      <c r="E44" s="30" t="str">
        <f t="shared" si="5"/>
        <v/>
      </c>
      <c r="F44" s="111"/>
    </row>
    <row r="45" spans="1:6" x14ac:dyDescent="0.2">
      <c r="A45" s="28" t="s">
        <v>65</v>
      </c>
      <c r="B45" s="29" t="s">
        <v>66</v>
      </c>
      <c r="C45" s="119">
        <f>SUMIFS(Data!$E:$E,Data!$C:$C,"veh_trips_depart_on_time",Data!$A:$A,Performance!$C$11)</f>
        <v>0</v>
      </c>
      <c r="D45" s="146"/>
      <c r="E45" s="30" t="str">
        <f t="shared" si="5"/>
        <v/>
      </c>
      <c r="F45" s="111"/>
    </row>
    <row r="46" spans="1:6" x14ac:dyDescent="0.2">
      <c r="A46" s="28" t="s">
        <v>67</v>
      </c>
      <c r="B46" s="29" t="s">
        <v>68</v>
      </c>
      <c r="C46" s="119">
        <f>SUMIFS(Data!$E:$E,Data!$C:$C,"veh_trips_arrive_on_time",Data!$A:$A,Performance!$C$11)</f>
        <v>0</v>
      </c>
      <c r="D46" s="146"/>
      <c r="E46" s="30" t="str">
        <f t="shared" si="5"/>
        <v/>
      </c>
      <c r="F46" s="111"/>
    </row>
    <row r="47" spans="1:6" x14ac:dyDescent="0.2">
      <c r="A47" s="28"/>
      <c r="B47" s="29" t="s">
        <v>69</v>
      </c>
      <c r="C47" s="67">
        <f>IF(C43="",0,IFERROR(C45/C43,0))</f>
        <v>0</v>
      </c>
      <c r="D47" s="81">
        <f>IF(D43="",0,IFERROR(D45/D43,0))</f>
        <v>0</v>
      </c>
      <c r="E47" s="30" t="str">
        <f>IFERROR(IF(D47=0,"",D47-C47),"")</f>
        <v/>
      </c>
      <c r="F47" s="111"/>
    </row>
    <row r="48" spans="1:6" x14ac:dyDescent="0.2">
      <c r="A48" s="28"/>
      <c r="B48" s="29" t="s">
        <v>70</v>
      </c>
      <c r="C48" s="67">
        <f>IF(C44="",0,IFERROR(C46/C44,0))</f>
        <v>0</v>
      </c>
      <c r="D48" s="81">
        <f>IF(D44="",0,IFERROR(D46/D44,0))</f>
        <v>0</v>
      </c>
      <c r="E48" s="30" t="str">
        <f t="shared" ref="E48:E49" si="6">IFERROR(IF(D48=0,"",D48-C48),"")</f>
        <v/>
      </c>
      <c r="F48" s="111"/>
    </row>
    <row r="49" spans="1:6" x14ac:dyDescent="0.2">
      <c r="A49" s="28"/>
      <c r="B49" s="31" t="s">
        <v>71</v>
      </c>
      <c r="C49" s="67">
        <f>IF(C43="",0,IFERROR(1-C44/C43,0))</f>
        <v>0</v>
      </c>
      <c r="D49" s="81">
        <f>IF(D43="",0,IFERROR(1-D44/D43,0))</f>
        <v>0</v>
      </c>
      <c r="E49" s="30" t="str">
        <f t="shared" si="6"/>
        <v/>
      </c>
      <c r="F49" s="113"/>
    </row>
    <row r="50" spans="1:6" ht="15.75" x14ac:dyDescent="0.25">
      <c r="A50" s="32"/>
      <c r="B50" s="26" t="s">
        <v>72</v>
      </c>
      <c r="C50" s="36"/>
      <c r="D50" s="36"/>
      <c r="E50" s="35"/>
      <c r="F50" s="35"/>
    </row>
    <row r="51" spans="1:6" x14ac:dyDescent="0.2">
      <c r="A51" s="28" t="s">
        <v>73</v>
      </c>
      <c r="B51" s="29" t="s">
        <v>74</v>
      </c>
      <c r="C51" s="119">
        <f>SUMIFS(Data!$E:$E,Data!$C:$C,"veh_kms_scheduled",Data!$A:$A,Performance!$C$11)</f>
        <v>0</v>
      </c>
      <c r="D51" s="146"/>
      <c r="E51" s="30" t="str">
        <f t="shared" ref="E51:E52" si="7">IF(IFERROR(D51/C51-1,"")=-1,"",IFERROR(D51/C51-1,""))</f>
        <v/>
      </c>
      <c r="F51" s="111"/>
    </row>
    <row r="52" spans="1:6" x14ac:dyDescent="0.2">
      <c r="A52" s="28" t="s">
        <v>75</v>
      </c>
      <c r="B52" s="29" t="s">
        <v>76</v>
      </c>
      <c r="C52" s="119">
        <f>SUMIFS(Data!$E:$E,Data!$C:$C,"veh_kms_operated",Data!$A:$A,Performance!$C$11)</f>
        <v>0</v>
      </c>
      <c r="D52" s="146"/>
      <c r="E52" s="30" t="str">
        <f t="shared" si="7"/>
        <v/>
      </c>
      <c r="F52" s="111"/>
    </row>
    <row r="53" spans="1:6" x14ac:dyDescent="0.2">
      <c r="A53" s="32"/>
      <c r="B53" s="72" t="s">
        <v>77</v>
      </c>
      <c r="C53" s="74"/>
      <c r="D53" s="73"/>
      <c r="E53" s="75" t="str">
        <f>IFERROR(D53/C53-1,"")</f>
        <v/>
      </c>
      <c r="F53" s="73"/>
    </row>
    <row r="54" spans="1:6" x14ac:dyDescent="0.2">
      <c r="A54" s="28" t="s">
        <v>78</v>
      </c>
      <c r="B54" s="71" t="s">
        <v>79</v>
      </c>
      <c r="C54" s="122">
        <f>SUMIFS(Data!$E:$E,Data!$A:$A,$C$11,Data!$C:$C,"Total fleet size")</f>
        <v>0</v>
      </c>
      <c r="D54" s="146"/>
      <c r="E54" s="43" t="str">
        <f t="shared" ref="E54:E58" si="8">IF(IFERROR(D54/C54-1,"")=-1,"",IFERROR(D54/C54-1,""))</f>
        <v/>
      </c>
      <c r="F54" s="111"/>
    </row>
    <row r="55" spans="1:6" x14ac:dyDescent="0.2">
      <c r="A55" s="28" t="s">
        <v>80</v>
      </c>
      <c r="B55" s="29" t="s">
        <v>81</v>
      </c>
      <c r="C55" s="114">
        <f>SUMIFS(Data!$E:$E,Data!$A:$A,$C$11,Data!$C:$C,"Wheelchair_accessible")</f>
        <v>0</v>
      </c>
      <c r="D55" s="146"/>
      <c r="E55" s="30" t="str">
        <f>IF(IFERROR(D55/C55-1,"")=-1,"",IFERROR(D55/C55-1,""))</f>
        <v/>
      </c>
      <c r="F55" s="112"/>
    </row>
    <row r="56" spans="1:6" x14ac:dyDescent="0.2">
      <c r="A56" s="28" t="s">
        <v>82</v>
      </c>
      <c r="B56" s="29" t="s">
        <v>83</v>
      </c>
      <c r="C56" s="114">
        <f>SUMIFS(Data!$E:$E,Data!$A:$A,$C$11,Data!$C:$C,"Bikes_carriage_no")</f>
        <v>0</v>
      </c>
      <c r="D56" s="145"/>
      <c r="E56" s="30" t="str">
        <f t="shared" si="8"/>
        <v/>
      </c>
      <c r="F56" s="111"/>
    </row>
    <row r="57" spans="1:6" x14ac:dyDescent="0.2">
      <c r="A57" s="28" t="s">
        <v>84</v>
      </c>
      <c r="B57" s="29" t="s">
        <v>85</v>
      </c>
      <c r="C57" s="114">
        <f>SUMIFS(Data!$E:$E,Data!$A:$A,$C$11,Data!$C:$C,"Bus_older_than_10")</f>
        <v>0</v>
      </c>
      <c r="D57" s="145"/>
      <c r="E57" s="30" t="str">
        <f t="shared" si="8"/>
        <v/>
      </c>
      <c r="F57" s="112"/>
    </row>
    <row r="58" spans="1:6" x14ac:dyDescent="0.2">
      <c r="A58" s="28" t="s">
        <v>86</v>
      </c>
      <c r="B58" s="29" t="s">
        <v>87</v>
      </c>
      <c r="C58" s="116">
        <f>SUMIFS(Data!$E:$E,Data!$A:$A,$C$11,Data!$C:$C,"Super low floor (number of buses) Total")</f>
        <v>0</v>
      </c>
      <c r="D58" s="148"/>
      <c r="E58" s="30" t="str">
        <f t="shared" si="8"/>
        <v/>
      </c>
      <c r="F58" s="113"/>
    </row>
    <row r="59" spans="1:6" ht="15.75" thickBot="1" x14ac:dyDescent="0.25">
      <c r="A59" s="32"/>
      <c r="B59" s="44"/>
      <c r="C59" s="45"/>
      <c r="D59" s="46"/>
      <c r="E59" s="47"/>
      <c r="F59" s="46"/>
    </row>
    <row r="60" spans="1:6" ht="15.75" x14ac:dyDescent="0.25">
      <c r="A60" s="32"/>
      <c r="B60" s="24" t="s">
        <v>88</v>
      </c>
      <c r="C60" s="23" t="s">
        <v>24</v>
      </c>
      <c r="D60" s="23" t="s">
        <v>25</v>
      </c>
      <c r="E60" s="24" t="s">
        <v>26</v>
      </c>
      <c r="F60" s="24" t="s">
        <v>27</v>
      </c>
    </row>
    <row r="61" spans="1:6" ht="15.75" x14ac:dyDescent="0.25">
      <c r="A61" s="32"/>
      <c r="B61" s="26" t="s">
        <v>53</v>
      </c>
      <c r="C61" s="23"/>
      <c r="D61" s="23"/>
      <c r="E61" s="24"/>
      <c r="F61" s="24"/>
    </row>
    <row r="62" spans="1:6" x14ac:dyDescent="0.2">
      <c r="A62" s="28" t="s">
        <v>89</v>
      </c>
      <c r="B62" s="29" t="s">
        <v>55</v>
      </c>
      <c r="C62" s="119">
        <f>SUMIFS(Data!$H:$H,Data!$C:$C,"passenger_boardings",Data!$A:$A,Performance!$C$11)</f>
        <v>0</v>
      </c>
      <c r="D62" s="146"/>
      <c r="E62" s="30" t="str">
        <f t="shared" ref="E62:E64" si="9">IF(IFERROR(D62/C62-1,"")=-1,"",IFERROR(D62/C62-1,""))</f>
        <v/>
      </c>
      <c r="F62" s="111"/>
    </row>
    <row r="63" spans="1:6" x14ac:dyDescent="0.2">
      <c r="A63" s="28" t="s">
        <v>90</v>
      </c>
      <c r="B63" s="29" t="s">
        <v>57</v>
      </c>
      <c r="C63" s="120">
        <f>SUMIFS(Data!$H:$H,Data!$C:$C,"passenger_fares",Data!$A:$A,Performance!$C$11)</f>
        <v>0</v>
      </c>
      <c r="D63" s="147"/>
      <c r="E63" s="30" t="str">
        <f t="shared" si="9"/>
        <v/>
      </c>
      <c r="F63" s="112"/>
    </row>
    <row r="64" spans="1:6" x14ac:dyDescent="0.2">
      <c r="A64" s="28" t="s">
        <v>91</v>
      </c>
      <c r="B64" s="29" t="s">
        <v>59</v>
      </c>
      <c r="C64" s="119">
        <f>SUMIFS(Data!$H:$H,Data!$C:$C,"passenger_kms",Data!$A:$A,Performance!$C$11)</f>
        <v>0</v>
      </c>
      <c r="D64" s="146"/>
      <c r="E64" s="30" t="str">
        <f t="shared" si="9"/>
        <v/>
      </c>
      <c r="F64" s="113"/>
    </row>
    <row r="65" spans="1:6" ht="15.75" x14ac:dyDescent="0.25">
      <c r="A65" s="32"/>
      <c r="B65" s="26" t="s">
        <v>60</v>
      </c>
      <c r="C65" s="23"/>
      <c r="D65" s="23"/>
      <c r="E65" s="24"/>
      <c r="F65" s="24"/>
    </row>
    <row r="66" spans="1:6" x14ac:dyDescent="0.2">
      <c r="A66" s="28" t="s">
        <v>92</v>
      </c>
      <c r="B66" s="29" t="s">
        <v>62</v>
      </c>
      <c r="C66" s="119">
        <f>SUMIFS(Data!$H:$H,Data!$C:$C,"veh_trips_scheduled",Data!$A:$A,Performance!$C$11)</f>
        <v>0</v>
      </c>
      <c r="D66" s="146"/>
      <c r="E66" s="30" t="str">
        <f t="shared" ref="E66:E69" si="10">IF(IFERROR(D66/C66-1,"")=-1,"",IFERROR(D66/C66-1,""))</f>
        <v/>
      </c>
      <c r="F66" s="111"/>
    </row>
    <row r="67" spans="1:6" x14ac:dyDescent="0.2">
      <c r="A67" s="28" t="s">
        <v>93</v>
      </c>
      <c r="B67" s="29" t="s">
        <v>64</v>
      </c>
      <c r="C67" s="119">
        <f>SUMIFS(Data!$H:$H,Data!$C:$C,"veh_trips_operated",Data!$A:$A,Performance!$C$11)</f>
        <v>0</v>
      </c>
      <c r="D67" s="146"/>
      <c r="E67" s="30" t="str">
        <f t="shared" si="10"/>
        <v/>
      </c>
      <c r="F67" s="111"/>
    </row>
    <row r="68" spans="1:6" x14ac:dyDescent="0.2">
      <c r="A68" s="28" t="s">
        <v>94</v>
      </c>
      <c r="B68" s="29" t="s">
        <v>66</v>
      </c>
      <c r="C68" s="119">
        <f>SUMIFS(Data!$H:$H,Data!$C:$C,"veh_trips_depart_on_time",Data!$A:$A,Performance!$C$11)</f>
        <v>0</v>
      </c>
      <c r="D68" s="146"/>
      <c r="E68" s="30" t="str">
        <f t="shared" si="10"/>
        <v/>
      </c>
      <c r="F68" s="111"/>
    </row>
    <row r="69" spans="1:6" x14ac:dyDescent="0.2">
      <c r="A69" s="28" t="s">
        <v>95</v>
      </c>
      <c r="B69" s="29" t="s">
        <v>68</v>
      </c>
      <c r="C69" s="119">
        <f>SUMIFS(Data!$H:$H,Data!$C:$C,"veh_trips_arrive_on_time",Data!$A:$A,Performance!$C$11)</f>
        <v>0</v>
      </c>
      <c r="D69" s="146"/>
      <c r="E69" s="30" t="str">
        <f t="shared" si="10"/>
        <v/>
      </c>
      <c r="F69" s="111"/>
    </row>
    <row r="70" spans="1:6" x14ac:dyDescent="0.2">
      <c r="A70" s="28"/>
      <c r="B70" s="29" t="s">
        <v>69</v>
      </c>
      <c r="C70" s="67">
        <f>IF(C66="",0,IFERROR(C68/C66,0))</f>
        <v>0</v>
      </c>
      <c r="D70" s="82">
        <f>IF(D66="",0,IFERROR(D68/D66,0))</f>
        <v>0</v>
      </c>
      <c r="E70" s="30" t="str">
        <f>IFERROR(IF(D70=0,"",D70-C70),"")</f>
        <v/>
      </c>
      <c r="F70" s="111"/>
    </row>
    <row r="71" spans="1:6" x14ac:dyDescent="0.2">
      <c r="A71" s="28"/>
      <c r="B71" s="29" t="s">
        <v>70</v>
      </c>
      <c r="C71" s="67">
        <f>IF(C67="",0,IFERROR(C69/C67,0))</f>
        <v>0</v>
      </c>
      <c r="D71" s="82">
        <f>IF(D67="",0,IFERROR(D69/D67,0))</f>
        <v>0</v>
      </c>
      <c r="E71" s="30" t="str">
        <f t="shared" ref="E71:E72" si="11">IFERROR(IF(D71=0,"",D71-C71),"")</f>
        <v/>
      </c>
      <c r="F71" s="111"/>
    </row>
    <row r="72" spans="1:6" x14ac:dyDescent="0.2">
      <c r="A72" s="28"/>
      <c r="B72" s="31" t="s">
        <v>71</v>
      </c>
      <c r="C72" s="67">
        <f>IF(C66="",0,IFERROR(1-C67/C66,0))</f>
        <v>0</v>
      </c>
      <c r="D72" s="82">
        <f>IF(D66="",0,IFERROR(1-D67/D66,0))</f>
        <v>0</v>
      </c>
      <c r="E72" s="30" t="str">
        <f t="shared" si="11"/>
        <v/>
      </c>
      <c r="F72" s="113"/>
    </row>
    <row r="73" spans="1:6" ht="15.75" x14ac:dyDescent="0.25">
      <c r="A73" s="32"/>
      <c r="B73" s="26" t="s">
        <v>72</v>
      </c>
      <c r="C73" s="23"/>
      <c r="D73" s="23"/>
      <c r="E73" s="24"/>
      <c r="F73" s="24"/>
    </row>
    <row r="74" spans="1:6" x14ac:dyDescent="0.2">
      <c r="A74" s="28" t="s">
        <v>96</v>
      </c>
      <c r="B74" s="29" t="s">
        <v>74</v>
      </c>
      <c r="C74" s="119">
        <f>SUMIFS(Data!$H:$H,Data!$C:$C,"veh_kms_scheduled",Data!$A:$A,Performance!$C$11)</f>
        <v>0</v>
      </c>
      <c r="D74" s="146"/>
      <c r="E74" s="30" t="str">
        <f t="shared" ref="E74:E75" si="12">IF(IFERROR(D74/C74-1,"")=-1,"",IFERROR(D74/C74-1,""))</f>
        <v/>
      </c>
      <c r="F74" s="111"/>
    </row>
    <row r="75" spans="1:6" x14ac:dyDescent="0.2">
      <c r="A75" s="28" t="s">
        <v>97</v>
      </c>
      <c r="B75" s="29" t="s">
        <v>76</v>
      </c>
      <c r="C75" s="119">
        <f>SUMIFS(Data!$H:$H,Data!$C:$C,"veh_kms_operated",Data!$A:$A,Performance!$C$11)</f>
        <v>0</v>
      </c>
      <c r="D75" s="146"/>
      <c r="E75" s="30" t="str">
        <f t="shared" si="12"/>
        <v/>
      </c>
      <c r="F75" s="111"/>
    </row>
    <row r="76" spans="1:6" x14ac:dyDescent="0.2">
      <c r="A76" s="32"/>
      <c r="B76" s="72" t="s">
        <v>77</v>
      </c>
      <c r="C76" s="27"/>
      <c r="D76" s="27"/>
      <c r="E76" s="27"/>
      <c r="F76" s="27"/>
    </row>
    <row r="77" spans="1:6" x14ac:dyDescent="0.2">
      <c r="A77" s="28" t="s">
        <v>98</v>
      </c>
      <c r="B77" s="71" t="s">
        <v>79</v>
      </c>
      <c r="C77" s="114">
        <f>SUMIFS(Data!$H:$H,Data!$A:$A,$C$11,Data!$C:$C,"Total fleet size")</f>
        <v>0</v>
      </c>
      <c r="D77" s="146"/>
      <c r="E77" s="30" t="str">
        <f t="shared" ref="E77:E82" si="13">IF(IFERROR(D77/C77-1,"")=-1,"",IFERROR(D77/C77-1,""))</f>
        <v/>
      </c>
      <c r="F77" s="111"/>
    </row>
    <row r="78" spans="1:6" x14ac:dyDescent="0.2">
      <c r="A78" s="28" t="s">
        <v>99</v>
      </c>
      <c r="B78" s="29" t="s">
        <v>100</v>
      </c>
      <c r="C78" s="114">
        <f>SUMIFS(Data!$H:$H,Data!$A:$A,$C$11,Data!$C:$C,"Wheelchair_accessible")</f>
        <v>0</v>
      </c>
      <c r="D78" s="146"/>
      <c r="E78" s="30" t="str">
        <f>IF(IFERROR(D78/C78-1,"")=-1,"",IFERROR(D78/C78-1,""))</f>
        <v/>
      </c>
      <c r="F78" s="112"/>
    </row>
    <row r="79" spans="1:6" x14ac:dyDescent="0.2">
      <c r="A79" s="28" t="s">
        <v>101</v>
      </c>
      <c r="B79" s="29" t="s">
        <v>102</v>
      </c>
      <c r="C79" s="114">
        <f>SUMIFS(Data!$H:$H,Data!$A:$A,$C$11,Data!$C:$C,"Bikes_carriage_no")</f>
        <v>0</v>
      </c>
      <c r="D79" s="145"/>
      <c r="E79" s="30" t="str">
        <f t="shared" si="13"/>
        <v/>
      </c>
      <c r="F79" s="111"/>
    </row>
    <row r="80" spans="1:6" x14ac:dyDescent="0.2">
      <c r="A80" s="28"/>
      <c r="B80" s="26" t="s">
        <v>103</v>
      </c>
      <c r="C80" s="27"/>
      <c r="D80" s="27"/>
      <c r="E80" s="27"/>
      <c r="F80" s="27"/>
    </row>
    <row r="81" spans="1:6" x14ac:dyDescent="0.2">
      <c r="A81" s="28" t="s">
        <v>104</v>
      </c>
      <c r="B81" s="48" t="s">
        <v>105</v>
      </c>
      <c r="C81" s="148"/>
      <c r="D81" s="148"/>
      <c r="E81" s="30" t="str">
        <f>IF(IFERROR(D81/C81-1,"")=-1,"",IFERROR(D81/C81-1,""))</f>
        <v/>
      </c>
      <c r="F81" s="121"/>
    </row>
    <row r="82" spans="1:6" x14ac:dyDescent="0.2">
      <c r="A82" s="28" t="s">
        <v>106</v>
      </c>
      <c r="B82" s="29" t="s">
        <v>107</v>
      </c>
      <c r="C82" s="145"/>
      <c r="D82" s="148"/>
      <c r="E82" s="30" t="str">
        <f t="shared" si="13"/>
        <v/>
      </c>
      <c r="F82" s="112"/>
    </row>
    <row r="83" spans="1:6" ht="15.75" thickBot="1" x14ac:dyDescent="0.25">
      <c r="A83" s="32"/>
      <c r="B83" s="44"/>
      <c r="C83" s="45"/>
      <c r="D83" s="46"/>
      <c r="E83" s="47"/>
      <c r="F83" s="46"/>
    </row>
    <row r="84" spans="1:6" ht="15.75" x14ac:dyDescent="0.25">
      <c r="A84" s="32"/>
      <c r="B84" s="24" t="s">
        <v>108</v>
      </c>
      <c r="C84" s="23" t="s">
        <v>24</v>
      </c>
      <c r="D84" s="23" t="s">
        <v>25</v>
      </c>
      <c r="E84" s="24" t="s">
        <v>26</v>
      </c>
      <c r="F84" s="24" t="s">
        <v>27</v>
      </c>
    </row>
    <row r="85" spans="1:6" ht="15.75" x14ac:dyDescent="0.25">
      <c r="A85" s="32"/>
      <c r="B85" s="26" t="s">
        <v>53</v>
      </c>
      <c r="C85" s="23"/>
      <c r="D85" s="23"/>
      <c r="E85" s="24"/>
      <c r="F85" s="24"/>
    </row>
    <row r="86" spans="1:6" x14ac:dyDescent="0.2">
      <c r="A86" s="28" t="s">
        <v>109</v>
      </c>
      <c r="B86" s="29" t="s">
        <v>55</v>
      </c>
      <c r="C86" s="119">
        <f>SUMIFS(Data!$F:$F,Data!$C:$C,"passenger_boardings",Data!$A:$A,Performance!$C$11)</f>
        <v>0</v>
      </c>
      <c r="D86" s="146"/>
      <c r="E86" s="30" t="str">
        <f t="shared" ref="E86:E88" si="14">IF(IFERROR(D86/C86-1,"")=-1,"",IFERROR(D86/C86-1,""))</f>
        <v/>
      </c>
      <c r="F86" s="111"/>
    </row>
    <row r="87" spans="1:6" x14ac:dyDescent="0.2">
      <c r="A87" s="28" t="s">
        <v>110</v>
      </c>
      <c r="B87" s="29" t="s">
        <v>57</v>
      </c>
      <c r="C87" s="120">
        <f>SUMIFS(Data!$F:$F,Data!$C:$C,"passenger_fares",Data!$A:$A,Performance!$C$11)</f>
        <v>0</v>
      </c>
      <c r="D87" s="147"/>
      <c r="E87" s="30" t="str">
        <f t="shared" si="14"/>
        <v/>
      </c>
      <c r="F87" s="112"/>
    </row>
    <row r="88" spans="1:6" x14ac:dyDescent="0.2">
      <c r="A88" s="28" t="s">
        <v>111</v>
      </c>
      <c r="B88" s="29" t="s">
        <v>59</v>
      </c>
      <c r="C88" s="119">
        <f>SUMIFS(Data!$F:$F,Data!$C:$C,"passenger_kms",Data!$A:$A,Performance!$C$11)</f>
        <v>0</v>
      </c>
      <c r="D88" s="146"/>
      <c r="E88" s="30" t="str">
        <f t="shared" si="14"/>
        <v/>
      </c>
      <c r="F88" s="113"/>
    </row>
    <row r="89" spans="1:6" ht="15.75" x14ac:dyDescent="0.25">
      <c r="A89" s="32"/>
      <c r="B89" s="26" t="s">
        <v>60</v>
      </c>
      <c r="C89" s="23"/>
      <c r="D89" s="23"/>
      <c r="E89" s="24"/>
      <c r="F89" s="24"/>
    </row>
    <row r="90" spans="1:6" x14ac:dyDescent="0.2">
      <c r="A90" s="28" t="s">
        <v>112</v>
      </c>
      <c r="B90" s="29" t="s">
        <v>62</v>
      </c>
      <c r="C90" s="119">
        <f>SUMIFS(Data!$F:$F,Data!$C:$C,"veh_trips_scheduled",Data!$A:$A,Performance!$C$11)</f>
        <v>0</v>
      </c>
      <c r="D90" s="146"/>
      <c r="E90" s="30" t="str">
        <f t="shared" ref="E90:E93" si="15">IF(IFERROR(D90/C90-1,"")=-1,"",IFERROR(D90/C90-1,""))</f>
        <v/>
      </c>
      <c r="F90" s="111"/>
    </row>
    <row r="91" spans="1:6" x14ac:dyDescent="0.2">
      <c r="A91" s="28" t="s">
        <v>113</v>
      </c>
      <c r="B91" s="29" t="s">
        <v>64</v>
      </c>
      <c r="C91" s="119">
        <f>SUMIFS(Data!$F:$F,Data!$C:$C,"veh_trips_operated",Data!$A:$A,Performance!$C$11)</f>
        <v>0</v>
      </c>
      <c r="D91" s="146"/>
      <c r="E91" s="30" t="str">
        <f t="shared" si="15"/>
        <v/>
      </c>
      <c r="F91" s="111"/>
    </row>
    <row r="92" spans="1:6" x14ac:dyDescent="0.2">
      <c r="A92" s="28" t="s">
        <v>114</v>
      </c>
      <c r="B92" s="29" t="s">
        <v>66</v>
      </c>
      <c r="C92" s="119">
        <f>SUMIFS(Data!$F:$F,Data!$C:$C,"veh_trips_depart_on_time",Data!$A:$A,Performance!$C$11)</f>
        <v>0</v>
      </c>
      <c r="D92" s="146"/>
      <c r="E92" s="30" t="str">
        <f t="shared" si="15"/>
        <v/>
      </c>
      <c r="F92" s="111"/>
    </row>
    <row r="93" spans="1:6" x14ac:dyDescent="0.2">
      <c r="A93" s="28" t="s">
        <v>115</v>
      </c>
      <c r="B93" s="29" t="s">
        <v>68</v>
      </c>
      <c r="C93" s="119">
        <f>SUMIFS(Data!$F:$F,Data!$C:$C,"veh_trips_arrive_on_time",Data!$A:$A,Performance!$C$11)</f>
        <v>0</v>
      </c>
      <c r="D93" s="146"/>
      <c r="E93" s="30" t="str">
        <f t="shared" si="15"/>
        <v/>
      </c>
      <c r="F93" s="111"/>
    </row>
    <row r="94" spans="1:6" x14ac:dyDescent="0.2">
      <c r="A94" s="28"/>
      <c r="B94" s="29" t="s">
        <v>69</v>
      </c>
      <c r="C94" s="67">
        <f>IF(C90="",0,IFERROR(C92/C90,0))</f>
        <v>0</v>
      </c>
      <c r="D94" s="82">
        <f>IF(D90="",0,IFERROR(D92/D90,0))</f>
        <v>0</v>
      </c>
      <c r="E94" s="30" t="str">
        <f>IFERROR(IF(D94=0,"",D94-C94),"")</f>
        <v/>
      </c>
      <c r="F94" s="111"/>
    </row>
    <row r="95" spans="1:6" x14ac:dyDescent="0.2">
      <c r="A95" s="28"/>
      <c r="B95" s="29" t="s">
        <v>70</v>
      </c>
      <c r="C95" s="67">
        <f>IF(C91="",0,IFERROR(C93/C91,0))</f>
        <v>0</v>
      </c>
      <c r="D95" s="82">
        <f>IF(D91="",0,IFERROR(D93/D91,0))</f>
        <v>0</v>
      </c>
      <c r="E95" s="30" t="str">
        <f t="shared" ref="E95:E96" si="16">IFERROR(IF(D95=0,"",D95-C95),"")</f>
        <v/>
      </c>
      <c r="F95" s="111"/>
    </row>
    <row r="96" spans="1:6" x14ac:dyDescent="0.2">
      <c r="A96" s="28"/>
      <c r="B96" s="31" t="s">
        <v>71</v>
      </c>
      <c r="C96" s="67">
        <f>IF(C90="",0,IFERROR(1-C91/C90,0))</f>
        <v>0</v>
      </c>
      <c r="D96" s="82">
        <f>IF(D90="",0,IFERROR(1-D91/D90,0))</f>
        <v>0</v>
      </c>
      <c r="E96" s="30" t="str">
        <f t="shared" si="16"/>
        <v/>
      </c>
      <c r="F96" s="113"/>
    </row>
    <row r="97" spans="1:6" ht="15.75" x14ac:dyDescent="0.25">
      <c r="A97" s="32"/>
      <c r="B97" s="26" t="s">
        <v>72</v>
      </c>
      <c r="C97" s="23"/>
      <c r="D97" s="23"/>
      <c r="E97" s="24"/>
      <c r="F97" s="24"/>
    </row>
    <row r="98" spans="1:6" x14ac:dyDescent="0.2">
      <c r="A98" s="28" t="s">
        <v>116</v>
      </c>
      <c r="B98" s="29" t="s">
        <v>74</v>
      </c>
      <c r="C98" s="119">
        <f>SUMIFS(Data!$F:$F,Data!$C:$C,"veh_kms_scheduled",Data!$A:$A,Performance!$C$11)</f>
        <v>0</v>
      </c>
      <c r="D98" s="146"/>
      <c r="E98" s="30" t="str">
        <f t="shared" ref="E98:E99" si="17">IF(IFERROR(D98/C98-1,"")=-1,"",IFERROR(D98/C98-1,""))</f>
        <v/>
      </c>
      <c r="F98" s="111"/>
    </row>
    <row r="99" spans="1:6" x14ac:dyDescent="0.2">
      <c r="A99" s="28" t="s">
        <v>117</v>
      </c>
      <c r="B99" s="29" t="s">
        <v>76</v>
      </c>
      <c r="C99" s="119">
        <f>SUMIFS(Data!$F:$F,Data!$C:$C,"veh_kms_operated",Data!$A:$A,Performance!$C$11)</f>
        <v>0</v>
      </c>
      <c r="D99" s="146"/>
      <c r="E99" s="30" t="str">
        <f t="shared" si="17"/>
        <v/>
      </c>
      <c r="F99" s="113"/>
    </row>
    <row r="100" spans="1:6" x14ac:dyDescent="0.2">
      <c r="A100" s="32"/>
      <c r="B100" s="26" t="s">
        <v>77</v>
      </c>
      <c r="C100" s="27"/>
      <c r="D100" s="27"/>
      <c r="E100" s="27"/>
      <c r="F100" s="27"/>
    </row>
    <row r="101" spans="1:6" x14ac:dyDescent="0.2">
      <c r="A101" s="28" t="s">
        <v>118</v>
      </c>
      <c r="B101" s="71" t="s">
        <v>79</v>
      </c>
      <c r="C101" s="114">
        <f>SUMIFS(Data!$F:$F,Data!$A:$A,$C$11,Data!$C:$C,"Total fleet size")</f>
        <v>0</v>
      </c>
      <c r="D101" s="146"/>
      <c r="E101" s="30" t="str">
        <f t="shared" ref="E101:E103" si="18">IF(IFERROR(D101/C101-1,"")=-1,"",IFERROR(D101/C101-1,""))</f>
        <v/>
      </c>
      <c r="F101" s="111"/>
    </row>
    <row r="102" spans="1:6" x14ac:dyDescent="0.2">
      <c r="A102" s="28" t="s">
        <v>119</v>
      </c>
      <c r="B102" s="29" t="s">
        <v>120</v>
      </c>
      <c r="C102" s="116">
        <f>SUMIFS(Data!$F:$F,Data!$A:$A,$C$11,Data!$C:$C,"Wheelchair_accessible")</f>
        <v>0</v>
      </c>
      <c r="D102" s="146"/>
      <c r="E102" s="30" t="str">
        <f>IF(IFERROR(D102/C102-1,"")=-1,"",IFERROR(D102/C102-1,""))</f>
        <v/>
      </c>
      <c r="F102" s="112"/>
    </row>
    <row r="103" spans="1:6" x14ac:dyDescent="0.2">
      <c r="A103" s="28" t="s">
        <v>121</v>
      </c>
      <c r="B103" s="29" t="s">
        <v>122</v>
      </c>
      <c r="C103" s="114">
        <f>SUMIFS(Data!$F:$F,Data!$A:$A,$C$11,Data!$C:$C,"Bikes_carriage_no")</f>
        <v>0</v>
      </c>
      <c r="D103" s="145"/>
      <c r="E103" s="30" t="str">
        <f t="shared" si="18"/>
        <v/>
      </c>
      <c r="F103" s="111"/>
    </row>
    <row r="104" spans="1:6" ht="15.75" thickBot="1" x14ac:dyDescent="0.25">
      <c r="A104" s="49"/>
      <c r="B104" s="50"/>
      <c r="C104" s="46"/>
      <c r="D104" s="46"/>
      <c r="E104" s="46"/>
      <c r="F104" s="46"/>
    </row>
    <row r="105" spans="1:6" ht="15.75" x14ac:dyDescent="0.25">
      <c r="A105" s="28"/>
      <c r="B105" s="24" t="s">
        <v>123</v>
      </c>
      <c r="C105" s="23" t="s">
        <v>24</v>
      </c>
      <c r="D105" s="23" t="s">
        <v>25</v>
      </c>
      <c r="E105" s="24" t="s">
        <v>26</v>
      </c>
      <c r="F105" s="24" t="s">
        <v>44</v>
      </c>
    </row>
    <row r="106" spans="1:6" ht="15.75" x14ac:dyDescent="0.25">
      <c r="A106" s="28"/>
      <c r="B106" s="26" t="s">
        <v>53</v>
      </c>
      <c r="C106" s="23"/>
      <c r="D106" s="23"/>
      <c r="E106" s="24"/>
      <c r="F106" s="24"/>
    </row>
    <row r="107" spans="1:6" x14ac:dyDescent="0.2">
      <c r="A107" s="28" t="s">
        <v>124</v>
      </c>
      <c r="B107" s="29" t="s">
        <v>55</v>
      </c>
      <c r="C107" s="119">
        <f>SUMIFS(Data!$J:$J,Data!$C:$C,"Passenger boardings - Exempt Total",Data!$A:$A,Performance!$C$11)</f>
        <v>0</v>
      </c>
      <c r="D107" s="146"/>
      <c r="E107" s="30" t="str">
        <f>IF(IFERROR(D107/C107-1,"")=-1,"",IFERROR(D107/C107-1,""))</f>
        <v/>
      </c>
      <c r="F107" s="111"/>
    </row>
    <row r="108" spans="1:6" x14ac:dyDescent="0.2">
      <c r="A108" s="28" t="s">
        <v>125</v>
      </c>
      <c r="B108" s="29" t="s">
        <v>57</v>
      </c>
      <c r="C108" s="119">
        <f>SUMIFS(Data!$J:$J,Data!$C:$C,"Passenger boardings - Peak - Exempt Total",Data!$A:$A,Performance!$C$11)</f>
        <v>0</v>
      </c>
      <c r="D108" s="147"/>
      <c r="E108" s="30" t="str">
        <f>IF(IFERROR(D109/C108-1,"")=-1,"",IFERROR(D109/C108-1,""))</f>
        <v/>
      </c>
      <c r="F108" s="112"/>
    </row>
    <row r="109" spans="1:6" x14ac:dyDescent="0.2">
      <c r="A109" s="28" t="s">
        <v>126</v>
      </c>
      <c r="B109" s="48" t="s">
        <v>59</v>
      </c>
      <c r="C109" s="119">
        <f>SUMIFS(Data!$J:$J,Data!$C:$C,"Passenger-kms travelled - Exempt Total",Data!$A:$A,Performance!$C$11)</f>
        <v>0</v>
      </c>
      <c r="D109" s="146"/>
      <c r="E109" s="30" t="str">
        <f>IF(IFERROR(#REF!/C109-1,"")=-1,"",IFERROR(#REF!/C109-1,""))</f>
        <v/>
      </c>
      <c r="F109" s="113"/>
    </row>
    <row r="110" spans="1:6" ht="15.75" thickBot="1" x14ac:dyDescent="0.25">
      <c r="A110" s="32"/>
      <c r="B110" s="50"/>
      <c r="C110" s="46"/>
      <c r="D110" s="46"/>
      <c r="E110" s="46"/>
      <c r="F110" s="46"/>
    </row>
    <row r="111" spans="1:6" ht="15.75" x14ac:dyDescent="0.25">
      <c r="A111" s="32"/>
      <c r="B111" s="24" t="s">
        <v>127</v>
      </c>
      <c r="C111" s="23" t="s">
        <v>24</v>
      </c>
      <c r="D111" s="23" t="s">
        <v>25</v>
      </c>
      <c r="E111" s="24" t="s">
        <v>26</v>
      </c>
      <c r="F111" s="24" t="s">
        <v>44</v>
      </c>
    </row>
    <row r="112" spans="1:6" x14ac:dyDescent="0.2">
      <c r="A112" s="28" t="s">
        <v>128</v>
      </c>
      <c r="B112" s="52" t="s">
        <v>129</v>
      </c>
      <c r="C112" s="116" cm="1">
        <f t="array" ref="C112">SUMIFS(Data!$J:$J,Data!$C:$C,"Total number of persons registered in the scheme Total",Data!$A:$A,Performance!$C$11:$C$11)</f>
        <v>0</v>
      </c>
      <c r="D112" s="115"/>
      <c r="E112" s="30" t="str">
        <f t="shared" ref="E112:E113" si="19">IF(IFERROR(D112/C112-1,"")=-1,"",IFERROR(D112/C112-1,""))</f>
        <v/>
      </c>
      <c r="F112" s="121"/>
    </row>
    <row r="113" spans="1:6" x14ac:dyDescent="0.2">
      <c r="A113" s="28" t="s">
        <v>130</v>
      </c>
      <c r="B113" s="53" t="s">
        <v>131</v>
      </c>
      <c r="C113" s="123" cm="1">
        <f t="array" ref="C113">_xlfn.MAXIFS(Data!$J:$J,Data!$C:$C,"Total Mobility maximum fare cap",Data!$A:$A,Performance!$C$11:$C$11)</f>
        <v>0</v>
      </c>
      <c r="D113" s="147"/>
      <c r="E113" s="30" t="str">
        <f t="shared" si="19"/>
        <v/>
      </c>
      <c r="F113" s="113"/>
    </row>
    <row r="114" spans="1:6" x14ac:dyDescent="0.2">
      <c r="A114" s="32"/>
      <c r="B114" s="26" t="s">
        <v>132</v>
      </c>
      <c r="C114" s="19"/>
      <c r="D114" s="19"/>
      <c r="E114" s="19"/>
      <c r="F114" s="19"/>
    </row>
    <row r="115" spans="1:6" x14ac:dyDescent="0.2">
      <c r="A115" s="28" t="s">
        <v>133</v>
      </c>
      <c r="B115" s="48" t="s">
        <v>134</v>
      </c>
      <c r="C115" s="116" cm="1">
        <f t="array" ref="C115">SUMIFS(Data!$J:$J,Data!$C:$C,"Number of wheelchair hoists Total",Data!$A:$A,Performance!$C$11:$C$11)</f>
        <v>0</v>
      </c>
      <c r="D115" s="118"/>
      <c r="E115" s="30" t="str">
        <f t="shared" ref="E115:E117" si="20">IF(IFERROR(D115/C115-1,"")=-1,"",IFERROR(D115/C115-1,""))</f>
        <v/>
      </c>
      <c r="F115" s="111"/>
    </row>
    <row r="116" spans="1:6" x14ac:dyDescent="0.2">
      <c r="A116" s="28" t="s">
        <v>135</v>
      </c>
      <c r="B116" s="48" t="s">
        <v>136</v>
      </c>
      <c r="C116" s="116" cm="1">
        <f t="array" ref="C116">SUMIFS(Data!$J:$J,Data!$C:$C,"How many new wheelchair hoists installed this year? Total",Data!$A:$A,Performance!$C$11:$C$11)</f>
        <v>0</v>
      </c>
      <c r="D116" s="115"/>
      <c r="E116" s="30" t="str">
        <f t="shared" si="20"/>
        <v/>
      </c>
      <c r="F116" s="111"/>
    </row>
    <row r="117" spans="1:6" x14ac:dyDescent="0.2">
      <c r="A117" s="28" t="s">
        <v>137</v>
      </c>
      <c r="B117" s="78" t="s">
        <v>138</v>
      </c>
      <c r="C117" s="116" cm="1">
        <f t="array" ref="C117">IFERROR(AVERAGEIFS(Data!$J:$J,Data!$C:$C,"What is the average age of hoists (if available)?",Data!$A:$A,Performance!$C$11:$C$11),0)</f>
        <v>0</v>
      </c>
      <c r="D117" s="115"/>
      <c r="E117" s="30" t="str">
        <f t="shared" si="20"/>
        <v/>
      </c>
      <c r="F117" s="113"/>
    </row>
    <row r="118" spans="1:6" x14ac:dyDescent="0.2">
      <c r="A118" s="32"/>
      <c r="B118" s="26" t="s">
        <v>139</v>
      </c>
      <c r="E118" s="27"/>
      <c r="F118" s="27"/>
    </row>
    <row r="119" spans="1:6" x14ac:dyDescent="0.2">
      <c r="A119" s="28" t="s">
        <v>140</v>
      </c>
      <c r="B119" s="48" t="s">
        <v>141</v>
      </c>
      <c r="C119" s="116" cm="1">
        <f t="array" ref="C119">SUMIFS(Data!$J:$J,Data!$C:$C,"Passenger trips - Total Total",Data!$A:$A,Performance!$C$11:$C$11)</f>
        <v>0</v>
      </c>
      <c r="D119" s="115"/>
      <c r="E119" s="30" t="str">
        <f t="shared" ref="E119:E120" si="21">IF(IFERROR(D119/C119-1,"")=-1,"",IFERROR(D119/C119-1,""))</f>
        <v/>
      </c>
      <c r="F119" s="111"/>
    </row>
    <row r="120" spans="1:6" x14ac:dyDescent="0.2">
      <c r="A120" s="28" t="s">
        <v>142</v>
      </c>
      <c r="B120" s="38" t="s">
        <v>143</v>
      </c>
      <c r="C120" s="116" cm="1">
        <f t="array" ref="C120">SUMIFS(Data!$J:$J,Data!$C:$C,"Hoist_trips",Data!$A:$A,Performance!$C$11:$C$11)</f>
        <v>0</v>
      </c>
      <c r="D120" s="115"/>
      <c r="E120" s="30" t="str">
        <f t="shared" si="21"/>
        <v/>
      </c>
      <c r="F120" s="113"/>
    </row>
    <row r="121" spans="1:6" x14ac:dyDescent="0.2">
      <c r="A121" s="28"/>
      <c r="B121" s="26" t="s">
        <v>144</v>
      </c>
      <c r="C121" s="27"/>
      <c r="D121" s="27"/>
      <c r="E121" s="27"/>
      <c r="F121" s="27"/>
    </row>
    <row r="122" spans="1:6" x14ac:dyDescent="0.2">
      <c r="A122" s="28" t="s">
        <v>145</v>
      </c>
      <c r="B122" s="48" t="s">
        <v>146</v>
      </c>
      <c r="C122" s="124" cm="1">
        <f t="array" ref="C122">SUMIFS(Data!$J:$J,Data!$C:$C,"Total Mobility fares Total",Data!$A:$A,Performance!$C$11:$C$11)</f>
        <v>0</v>
      </c>
      <c r="D122" s="118"/>
      <c r="E122" s="30" t="str">
        <f t="shared" ref="E122:E125" si="22">IF(IFERROR(D122/C122-1,"")=-1,"",IFERROR(D122/C122-1,""))</f>
        <v/>
      </c>
      <c r="F122" s="111"/>
    </row>
    <row r="123" spans="1:6" x14ac:dyDescent="0.2">
      <c r="A123" s="28" t="s">
        <v>147</v>
      </c>
      <c r="B123" s="78" t="s">
        <v>148</v>
      </c>
      <c r="C123" s="124" cm="1">
        <f t="array" ref="C123">SUMIFS(Data!$J:$J,Data!$C:$C,"Total Mobility subsidy Total",Data!$A:$A,Performance!$C$11:$C$11)</f>
        <v>0</v>
      </c>
      <c r="D123" s="115"/>
      <c r="E123" s="30" t="str">
        <f t="shared" si="22"/>
        <v/>
      </c>
      <c r="F123" s="111"/>
    </row>
    <row r="124" spans="1:6" ht="15.75" x14ac:dyDescent="0.25">
      <c r="A124" s="32"/>
      <c r="B124" s="77" t="s">
        <v>149</v>
      </c>
      <c r="C124" s="76">
        <f>SUM(C122:C123)</f>
        <v>0</v>
      </c>
      <c r="D124" s="76">
        <f>SUM(D122:D123)</f>
        <v>0</v>
      </c>
      <c r="E124" s="30" t="str">
        <f t="shared" si="22"/>
        <v/>
      </c>
      <c r="F124" s="112"/>
    </row>
    <row r="125" spans="1:6" x14ac:dyDescent="0.2">
      <c r="A125" s="28" t="s">
        <v>150</v>
      </c>
      <c r="B125" s="38" t="s">
        <v>151</v>
      </c>
      <c r="C125" s="124" cm="1">
        <f t="array" ref="C125">SUMIFS(Data!$J:$J,Data!$B:$B,"521: Total Mobility wheelchair hoist use payments",Data!$C:$C, "Total Expenditure", Data!$A:$A,Performance!$C$11:$C$11)</f>
        <v>0</v>
      </c>
      <c r="D125" s="115"/>
      <c r="E125" s="30" t="str">
        <f t="shared" si="22"/>
        <v/>
      </c>
      <c r="F125" s="113"/>
    </row>
    <row r="126" spans="1:6" ht="15.75" thickBot="1" x14ac:dyDescent="0.25">
      <c r="A126" s="32"/>
      <c r="B126" s="50"/>
      <c r="C126" s="46"/>
      <c r="D126" s="46"/>
      <c r="E126" s="46"/>
      <c r="F126" s="46"/>
    </row>
    <row r="127" spans="1:6" ht="15.75" x14ac:dyDescent="0.25">
      <c r="A127" s="32"/>
      <c r="B127" s="24" t="s">
        <v>144</v>
      </c>
      <c r="C127" s="23" t="s">
        <v>24</v>
      </c>
      <c r="D127" s="23" t="s">
        <v>25</v>
      </c>
      <c r="E127" s="24" t="s">
        <v>26</v>
      </c>
      <c r="F127" s="24" t="s">
        <v>44</v>
      </c>
    </row>
    <row r="128" spans="1:6" x14ac:dyDescent="0.2">
      <c r="A128" s="32"/>
      <c r="B128" s="54" t="s">
        <v>152</v>
      </c>
      <c r="C128" s="27"/>
      <c r="D128" s="27"/>
      <c r="F128" s="27"/>
    </row>
    <row r="129" spans="1:6" x14ac:dyDescent="0.2">
      <c r="A129" s="28" t="s">
        <v>153</v>
      </c>
      <c r="B129" s="51" t="s">
        <v>154</v>
      </c>
      <c r="C129" s="68">
        <f>C40+C63+C87+C108</f>
        <v>0</v>
      </c>
      <c r="D129" s="149">
        <f>D40+D63+D87+D108</f>
        <v>0</v>
      </c>
      <c r="E129" s="30" t="str">
        <f t="shared" ref="E129:E133" si="23">IF(IFERROR(D129/C129-1,"")=-1,"",IFERROR(D129/C129-1,""))</f>
        <v/>
      </c>
      <c r="F129" s="111"/>
    </row>
    <row r="130" spans="1:6" x14ac:dyDescent="0.2">
      <c r="A130" s="28" t="s">
        <v>155</v>
      </c>
      <c r="B130" s="51" t="s">
        <v>156</v>
      </c>
      <c r="C130" s="156">
        <f>SUMIFS(Data!$J:$J,Data!$C:$C,"Private_fare_substitutes",Data!$A:$A,Performance!$C$11)</f>
        <v>0</v>
      </c>
      <c r="D130" s="147"/>
      <c r="E130" s="30" t="str">
        <f t="shared" si="23"/>
        <v/>
      </c>
      <c r="F130" s="111"/>
    </row>
    <row r="131" spans="1:6" x14ac:dyDescent="0.2">
      <c r="A131" s="28" t="s">
        <v>157</v>
      </c>
      <c r="B131" s="51" t="s">
        <v>158</v>
      </c>
      <c r="C131" s="156">
        <f>SUMIFS(Data!$J:$J,Data!$C:$C,"Commercial_revenue",Data!$A:$A,Performance!$C$11)</f>
        <v>0</v>
      </c>
      <c r="D131" s="147"/>
      <c r="E131" s="30" t="str">
        <f t="shared" si="23"/>
        <v/>
      </c>
      <c r="F131" s="111"/>
    </row>
    <row r="132" spans="1:6" x14ac:dyDescent="0.2">
      <c r="A132" s="28" t="s">
        <v>159</v>
      </c>
      <c r="B132" s="51" t="s">
        <v>160</v>
      </c>
      <c r="C132" s="156">
        <f>SUMIFS(Data!$J:$J,Data!$C:$C,"Other_private_revenue",Data!$A:$A,Performance!$C$11)</f>
        <v>0</v>
      </c>
      <c r="D132" s="147"/>
      <c r="E132" s="30" t="str">
        <f t="shared" si="23"/>
        <v/>
      </c>
      <c r="F132" s="111"/>
    </row>
    <row r="133" spans="1:6" ht="15.75" x14ac:dyDescent="0.25">
      <c r="A133" s="32"/>
      <c r="B133" s="55" t="s">
        <v>161</v>
      </c>
      <c r="C133" s="70">
        <f>SUM(C129:C132)</f>
        <v>0</v>
      </c>
      <c r="D133" s="70">
        <f>SUM(D129:D132)</f>
        <v>0</v>
      </c>
      <c r="E133" s="30" t="str">
        <f t="shared" si="23"/>
        <v/>
      </c>
      <c r="F133" s="111"/>
    </row>
    <row r="134" spans="1:6" x14ac:dyDescent="0.2">
      <c r="A134" s="28" t="s">
        <v>162</v>
      </c>
      <c r="B134" s="109" t="s">
        <v>163</v>
      </c>
      <c r="C134" s="27"/>
      <c r="D134" s="117"/>
      <c r="E134" s="110"/>
      <c r="F134" s="27"/>
    </row>
    <row r="135" spans="1:6" x14ac:dyDescent="0.2">
      <c r="A135" s="32"/>
      <c r="B135" s="54" t="s">
        <v>164</v>
      </c>
      <c r="C135" s="27"/>
      <c r="D135" s="27"/>
      <c r="E135" s="19"/>
      <c r="F135" s="19"/>
    </row>
    <row r="136" spans="1:6" x14ac:dyDescent="0.2">
      <c r="A136" s="28" t="s">
        <v>165</v>
      </c>
      <c r="B136" s="51" t="s">
        <v>166</v>
      </c>
      <c r="C136" s="124" cm="1">
        <f t="array" ref="C136">SUMIFS(Data!$J:$J,Data!$C:$C,"Operating Expenditure", Data!$B:$B, "511: Passenger services - bus",Data!$A:$A,Performance!$C$11:$C$11)+SUMIFS(Data!$J:$J,Data!$C:$C,"Operating Expenditure", Data!$B:$B, "512: Passenger services - ferry",Data!$A:$A,Performance!$C$11:$C$11)+SUMIFS(Data!$J:$J,Data!$C:$C,"Operating Expenditure", Data!$B:$B, "515: Passenger services - rail",Data!$A:$A,Performance!$C$11:$C$11)</f>
        <v>0</v>
      </c>
      <c r="D136" s="147"/>
      <c r="E136" s="30" t="str">
        <f t="shared" ref="E136:E139" si="24">IF(IFERROR(D136/C136-1,"")=-1,"",IFERROR(D136/C136-1,""))</f>
        <v/>
      </c>
      <c r="F136" s="111"/>
    </row>
    <row r="137" spans="1:6" x14ac:dyDescent="0.2">
      <c r="A137" s="28" t="s">
        <v>167</v>
      </c>
      <c r="B137" s="51" t="s">
        <v>168</v>
      </c>
      <c r="C137" s="124" cm="1">
        <f t="array" ref="C137">SUMIFS(Data!$J:$J,Data!$C:$C,"Operating Expenditure", Data!$B:$B, "514: Public transport facilities and infrastructure - operations and maintenance",Data!$A:$A,Performance!$C$11:$C$11)+SUMIFS(Data!$J:$J,Data!$C:$C,"Operating Expenditure", Data!$B:$B, "524: Public transport operations and management",Data!$A:$A,Performance!$C$11:$C$11)+SUMIFS(Data!$J:$J,Data!$C:$C,"Operating Expenditure", Data!$B:$B, "525: Public transport technology systems - operations and maintenance",Data!$A:$A,Performance!$C$11:$C$11)</f>
        <v>0</v>
      </c>
      <c r="D137" s="147"/>
      <c r="E137" s="30" t="str">
        <f t="shared" si="24"/>
        <v/>
      </c>
      <c r="F137" s="111"/>
    </row>
    <row r="138" spans="1:6" ht="15.75" x14ac:dyDescent="0.25">
      <c r="A138" s="32"/>
      <c r="B138" s="55" t="s">
        <v>169</v>
      </c>
      <c r="C138" s="70">
        <f>SUM(C136:C137)</f>
        <v>0</v>
      </c>
      <c r="D138" s="70">
        <f>SUM(D136:D137)</f>
        <v>0</v>
      </c>
      <c r="E138" s="30" t="str">
        <f t="shared" si="24"/>
        <v/>
      </c>
      <c r="F138" s="112"/>
    </row>
    <row r="139" spans="1:6" ht="15.75" x14ac:dyDescent="0.25">
      <c r="A139" s="56"/>
      <c r="B139" s="52" t="s">
        <v>170</v>
      </c>
      <c r="C139" s="69">
        <f>IF(IFERROR(C133/C138,"")=0,0,IFERROR(C133/C138,0))</f>
        <v>0</v>
      </c>
      <c r="D139" s="83">
        <f>IF(IFERROR(D133/D138,"")=0,0,IFERROR(D133/D138,0))</f>
        <v>0</v>
      </c>
      <c r="E139" s="30" t="str">
        <f t="shared" si="24"/>
        <v/>
      </c>
      <c r="F139" s="113"/>
    </row>
  </sheetData>
  <sheetProtection sheet="1" objects="1" scenarios="1"/>
  <mergeCells count="2">
    <mergeCell ref="C11:E11"/>
    <mergeCell ref="C12:C13"/>
  </mergeCells>
  <pageMargins left="0.7" right="0.7" top="0.75" bottom="0.75" header="0.3" footer="0.3"/>
  <pageSetup orientation="portrait" horizontalDpi="0" verticalDpi="0" r:id="rId1"/>
  <headerFooter>
    <oddHeader>&amp;L&amp;16&amp;F&amp;C&amp;"Calibri"&amp;10&amp;K000000 [UNCLASSIFIED]&amp;1#_x000D_&amp;R&amp;G</oddHeader>
    <oddFooter>&amp;C_x000D_&amp;1#&amp;"Calibri"&amp;10&amp;K000000 [UNCLASSIFIED]</oddFooter>
  </headerFooter>
  <drawing r:id="rId2"/>
  <legacyDrawingHF r:id="rId3"/>
  <extLst>
    <ext xmlns:x14="http://schemas.microsoft.com/office/spreadsheetml/2009/9/main" uri="{CCE6A557-97BC-4b89-ADB6-D9C93CAAB3DF}">
      <x14:dataValidations xmlns:xm="http://schemas.microsoft.com/office/excel/2006/main" count="2">
        <x14:dataValidation type="list" allowBlank="1" showInputMessage="1" showErrorMessage="1" xr:uid="{9F122DA8-3B26-4FC8-9B2B-33AC3B8E4ABC}">
          <x14:formula1>
            <xm:f>Lookup!$E$2:$E$6</xm:f>
          </x14:formula1>
          <xm:sqref>B21:B23 B25:B27</xm:sqref>
        </x14:dataValidation>
        <x14:dataValidation type="list" allowBlank="1" showInputMessage="1" showErrorMessage="1" xr:uid="{A29DEF2C-B69F-4549-B78E-5F22C95F26B8}">
          <x14:formula1>
            <xm:f>Lookup!$K$2:$K$17</xm:f>
          </x14:formula1>
          <xm:sqref>C11:E11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20CD30-4372-4FBB-9AED-B61D9C8D266C}">
  <dimension ref="A1:M37"/>
  <sheetViews>
    <sheetView zoomScaleNormal="100" workbookViewId="0">
      <selection activeCell="A2" sqref="A2"/>
    </sheetView>
  </sheetViews>
  <sheetFormatPr defaultColWidth="9.140625" defaultRowHeight="12" x14ac:dyDescent="0.2"/>
  <cols>
    <col min="1" max="1" width="104.42578125" style="91" customWidth="1"/>
    <col min="2" max="13" width="8.85546875" style="91" customWidth="1"/>
    <col min="14" max="16384" width="9.140625" style="91"/>
  </cols>
  <sheetData>
    <row r="1" spans="1:13" s="88" customFormat="1" ht="20.25" x14ac:dyDescent="0.3">
      <c r="A1" s="86" t="s">
        <v>171</v>
      </c>
      <c r="B1" s="87"/>
      <c r="C1" s="87"/>
      <c r="D1" s="87"/>
      <c r="E1" s="87"/>
    </row>
    <row r="2" spans="1:13" s="88" customFormat="1" ht="20.25" x14ac:dyDescent="0.3">
      <c r="A2" s="86"/>
      <c r="B2" s="87"/>
      <c r="C2" s="87"/>
      <c r="D2" s="87"/>
      <c r="E2" s="87"/>
    </row>
    <row r="3" spans="1:13" s="88" customFormat="1" ht="15.75" x14ac:dyDescent="0.25">
      <c r="A3" s="89" t="s">
        <v>10</v>
      </c>
      <c r="B3" s="87"/>
      <c r="C3" s="87"/>
      <c r="D3" s="87"/>
      <c r="E3" s="87"/>
    </row>
    <row r="4" spans="1:13" s="88" customFormat="1" ht="15" customHeight="1" x14ac:dyDescent="0.2">
      <c r="A4" s="165" t="s">
        <v>172</v>
      </c>
      <c r="B4" s="165"/>
      <c r="C4" s="165"/>
      <c r="D4" s="165"/>
      <c r="E4" s="165"/>
      <c r="F4" s="165"/>
      <c r="G4" s="165"/>
      <c r="H4" s="165"/>
      <c r="I4" s="165"/>
      <c r="J4" s="165"/>
      <c r="K4" s="165"/>
      <c r="L4" s="165"/>
      <c r="M4" s="165"/>
    </row>
    <row r="5" spans="1:13" s="88" customFormat="1" ht="15.75" customHeight="1" x14ac:dyDescent="0.2">
      <c r="A5" s="165"/>
      <c r="B5" s="165"/>
      <c r="C5" s="165"/>
      <c r="D5" s="165"/>
      <c r="E5" s="165"/>
      <c r="F5" s="165"/>
      <c r="G5" s="165"/>
      <c r="H5" s="165"/>
      <c r="I5" s="165"/>
      <c r="J5" s="165"/>
      <c r="K5" s="165"/>
      <c r="L5" s="165"/>
      <c r="M5" s="165"/>
    </row>
    <row r="7" spans="1:13" x14ac:dyDescent="0.2">
      <c r="A7" s="90" t="s">
        <v>173</v>
      </c>
      <c r="B7" s="166" t="s">
        <v>174</v>
      </c>
      <c r="C7" s="167"/>
      <c r="D7" s="168"/>
      <c r="F7" s="91" t="s">
        <v>175</v>
      </c>
      <c r="I7" s="171"/>
      <c r="J7" s="172"/>
    </row>
    <row r="8" spans="1:13" x14ac:dyDescent="0.2">
      <c r="A8" s="90" t="s">
        <v>176</v>
      </c>
      <c r="B8" s="169" t="s">
        <v>177</v>
      </c>
      <c r="C8" s="170"/>
    </row>
    <row r="9" spans="1:13" x14ac:dyDescent="0.2">
      <c r="A9" s="90" t="s">
        <v>178</v>
      </c>
      <c r="B9" s="169"/>
      <c r="C9" s="170"/>
    </row>
    <row r="10" spans="1:13" x14ac:dyDescent="0.2">
      <c r="A10" s="90" t="s">
        <v>179</v>
      </c>
      <c r="B10" s="57"/>
    </row>
    <row r="12" spans="1:13" x14ac:dyDescent="0.2">
      <c r="A12" s="92"/>
      <c r="B12" s="93" t="s">
        <v>180</v>
      </c>
      <c r="C12" s="94"/>
      <c r="D12" s="94"/>
      <c r="E12" s="94"/>
      <c r="F12" s="94"/>
      <c r="G12" s="94"/>
      <c r="H12" s="94"/>
      <c r="I12" s="94"/>
      <c r="J12" s="94"/>
      <c r="K12" s="94"/>
      <c r="L12" s="94"/>
      <c r="M12" s="95"/>
    </row>
    <row r="13" spans="1:13" ht="36" x14ac:dyDescent="0.2">
      <c r="A13" s="96" t="s">
        <v>181</v>
      </c>
      <c r="B13" s="97">
        <v>0</v>
      </c>
      <c r="C13" s="97">
        <v>1</v>
      </c>
      <c r="D13" s="97">
        <v>2</v>
      </c>
      <c r="E13" s="97">
        <v>3</v>
      </c>
      <c r="F13" s="97">
        <v>4</v>
      </c>
      <c r="G13" s="97">
        <v>5</v>
      </c>
      <c r="H13" s="97">
        <v>6</v>
      </c>
      <c r="I13" s="97">
        <v>7</v>
      </c>
      <c r="J13" s="97">
        <v>8</v>
      </c>
      <c r="K13" s="97">
        <v>9</v>
      </c>
      <c r="L13" s="97">
        <v>10</v>
      </c>
      <c r="M13" s="98" t="s">
        <v>182</v>
      </c>
    </row>
    <row r="14" spans="1:13" x14ac:dyDescent="0.2">
      <c r="A14" s="99" t="s">
        <v>183</v>
      </c>
      <c r="B14" s="84"/>
      <c r="C14" s="84"/>
      <c r="D14" s="84"/>
      <c r="E14" s="84"/>
      <c r="F14" s="84"/>
      <c r="G14" s="84"/>
      <c r="H14" s="84"/>
      <c r="I14" s="84"/>
      <c r="J14" s="84"/>
      <c r="K14" s="84"/>
      <c r="L14" s="84"/>
      <c r="M14" s="100">
        <f>SUM(B14:L14)</f>
        <v>0</v>
      </c>
    </row>
    <row r="15" spans="1:13" x14ac:dyDescent="0.2">
      <c r="A15" s="99" t="s">
        <v>184</v>
      </c>
      <c r="B15" s="84"/>
      <c r="C15" s="84"/>
      <c r="D15" s="84"/>
      <c r="E15" s="84"/>
      <c r="F15" s="84"/>
      <c r="G15" s="84"/>
      <c r="H15" s="84"/>
      <c r="I15" s="84"/>
      <c r="J15" s="84"/>
      <c r="K15" s="84"/>
      <c r="L15" s="84"/>
      <c r="M15" s="100">
        <f t="shared" ref="M15:M27" si="0">SUM(B15:L15)</f>
        <v>0</v>
      </c>
    </row>
    <row r="16" spans="1:13" x14ac:dyDescent="0.2">
      <c r="A16" s="99" t="s">
        <v>185</v>
      </c>
      <c r="B16" s="84"/>
      <c r="C16" s="84"/>
      <c r="D16" s="84"/>
      <c r="E16" s="84"/>
      <c r="F16" s="84"/>
      <c r="G16" s="84"/>
      <c r="H16" s="84"/>
      <c r="I16" s="84"/>
      <c r="J16" s="84"/>
      <c r="K16" s="84"/>
      <c r="L16" s="84"/>
      <c r="M16" s="100">
        <f t="shared" si="0"/>
        <v>0</v>
      </c>
    </row>
    <row r="17" spans="1:13" x14ac:dyDescent="0.2">
      <c r="A17" s="99" t="s">
        <v>186</v>
      </c>
      <c r="B17" s="84"/>
      <c r="C17" s="84"/>
      <c r="D17" s="84"/>
      <c r="E17" s="84"/>
      <c r="F17" s="84"/>
      <c r="G17" s="84"/>
      <c r="H17" s="84"/>
      <c r="I17" s="84"/>
      <c r="J17" s="84"/>
      <c r="K17" s="84"/>
      <c r="L17" s="84"/>
      <c r="M17" s="100">
        <f t="shared" si="0"/>
        <v>0</v>
      </c>
    </row>
    <row r="18" spans="1:13" x14ac:dyDescent="0.2">
      <c r="A18" s="99" t="s">
        <v>187</v>
      </c>
      <c r="B18" s="84"/>
      <c r="C18" s="84"/>
      <c r="D18" s="84"/>
      <c r="E18" s="84"/>
      <c r="F18" s="84"/>
      <c r="G18" s="84"/>
      <c r="H18" s="84"/>
      <c r="I18" s="84"/>
      <c r="J18" s="84"/>
      <c r="K18" s="84"/>
      <c r="L18" s="84"/>
      <c r="M18" s="100">
        <f t="shared" si="0"/>
        <v>0</v>
      </c>
    </row>
    <row r="19" spans="1:13" x14ac:dyDescent="0.2">
      <c r="A19" s="101" t="s">
        <v>188</v>
      </c>
      <c r="B19" s="84"/>
      <c r="C19" s="84"/>
      <c r="D19" s="84"/>
      <c r="E19" s="84"/>
      <c r="F19" s="84"/>
      <c r="G19" s="84"/>
      <c r="H19" s="84"/>
      <c r="I19" s="84"/>
      <c r="J19" s="84"/>
      <c r="K19" s="84"/>
      <c r="L19" s="84"/>
      <c r="M19" s="100">
        <f t="shared" si="0"/>
        <v>0</v>
      </c>
    </row>
    <row r="20" spans="1:13" x14ac:dyDescent="0.2">
      <c r="A20" s="99" t="s">
        <v>189</v>
      </c>
      <c r="B20" s="84"/>
      <c r="C20" s="84"/>
      <c r="D20" s="84"/>
      <c r="E20" s="84"/>
      <c r="F20" s="84"/>
      <c r="G20" s="84"/>
      <c r="H20" s="84"/>
      <c r="I20" s="84"/>
      <c r="J20" s="84"/>
      <c r="K20" s="84"/>
      <c r="L20" s="84"/>
      <c r="M20" s="100">
        <f t="shared" si="0"/>
        <v>0</v>
      </c>
    </row>
    <row r="21" spans="1:13" x14ac:dyDescent="0.2">
      <c r="A21" s="99" t="s">
        <v>190</v>
      </c>
      <c r="B21" s="84"/>
      <c r="C21" s="84"/>
      <c r="D21" s="84"/>
      <c r="E21" s="84"/>
      <c r="F21" s="84"/>
      <c r="G21" s="84"/>
      <c r="H21" s="84"/>
      <c r="I21" s="84"/>
      <c r="J21" s="84"/>
      <c r="K21" s="84"/>
      <c r="L21" s="84"/>
      <c r="M21" s="100">
        <f t="shared" si="0"/>
        <v>0</v>
      </c>
    </row>
    <row r="22" spans="1:13" x14ac:dyDescent="0.2">
      <c r="A22" s="99" t="s">
        <v>191</v>
      </c>
      <c r="B22" s="84"/>
      <c r="C22" s="84"/>
      <c r="D22" s="84"/>
      <c r="E22" s="84"/>
      <c r="F22" s="84"/>
      <c r="G22" s="84"/>
      <c r="H22" s="84"/>
      <c r="I22" s="84"/>
      <c r="J22" s="84"/>
      <c r="K22" s="84"/>
      <c r="L22" s="84"/>
      <c r="M22" s="100">
        <f t="shared" si="0"/>
        <v>0</v>
      </c>
    </row>
    <row r="23" spans="1:13" ht="12.75" customHeight="1" x14ac:dyDescent="0.2">
      <c r="A23" s="99" t="s">
        <v>192</v>
      </c>
      <c r="B23" s="84"/>
      <c r="C23" s="84"/>
      <c r="D23" s="84"/>
      <c r="E23" s="84"/>
      <c r="F23" s="84"/>
      <c r="G23" s="84"/>
      <c r="H23" s="84"/>
      <c r="I23" s="84"/>
      <c r="J23" s="84"/>
      <c r="K23" s="84"/>
      <c r="L23" s="84"/>
      <c r="M23" s="100">
        <f t="shared" si="0"/>
        <v>0</v>
      </c>
    </row>
    <row r="24" spans="1:13" ht="12.75" customHeight="1" x14ac:dyDescent="0.2">
      <c r="A24" s="99" t="s">
        <v>193</v>
      </c>
      <c r="B24" s="84"/>
      <c r="C24" s="84"/>
      <c r="D24" s="84"/>
      <c r="E24" s="84"/>
      <c r="F24" s="84"/>
      <c r="G24" s="84"/>
      <c r="H24" s="84"/>
      <c r="I24" s="84"/>
      <c r="J24" s="84"/>
      <c r="K24" s="84"/>
      <c r="L24" s="84"/>
      <c r="M24" s="100">
        <f t="shared" si="0"/>
        <v>0</v>
      </c>
    </row>
    <row r="25" spans="1:13" x14ac:dyDescent="0.2">
      <c r="A25" s="99" t="s">
        <v>194</v>
      </c>
      <c r="B25" s="84"/>
      <c r="C25" s="84"/>
      <c r="D25" s="84"/>
      <c r="E25" s="84"/>
      <c r="F25" s="84"/>
      <c r="G25" s="84"/>
      <c r="H25" s="84"/>
      <c r="I25" s="84"/>
      <c r="J25" s="84"/>
      <c r="K25" s="84"/>
      <c r="L25" s="84"/>
      <c r="M25" s="100">
        <f t="shared" si="0"/>
        <v>0</v>
      </c>
    </row>
    <row r="26" spans="1:13" x14ac:dyDescent="0.2">
      <c r="A26" s="99" t="s">
        <v>195</v>
      </c>
      <c r="B26" s="84"/>
      <c r="C26" s="84"/>
      <c r="D26" s="84"/>
      <c r="E26" s="84"/>
      <c r="F26" s="84"/>
      <c r="G26" s="84"/>
      <c r="H26" s="84"/>
      <c r="I26" s="84"/>
      <c r="J26" s="84"/>
      <c r="K26" s="84"/>
      <c r="L26" s="84"/>
      <c r="M26" s="100">
        <f t="shared" si="0"/>
        <v>0</v>
      </c>
    </row>
    <row r="27" spans="1:13" x14ac:dyDescent="0.2">
      <c r="A27" s="99" t="s">
        <v>196</v>
      </c>
      <c r="B27" s="84"/>
      <c r="C27" s="84"/>
      <c r="D27" s="84"/>
      <c r="E27" s="84"/>
      <c r="F27" s="84"/>
      <c r="G27" s="84"/>
      <c r="H27" s="84"/>
      <c r="I27" s="84"/>
      <c r="J27" s="84"/>
      <c r="K27" s="84"/>
      <c r="L27" s="84"/>
      <c r="M27" s="100">
        <f t="shared" si="0"/>
        <v>0</v>
      </c>
    </row>
    <row r="29" spans="1:13" ht="27.75" customHeight="1" x14ac:dyDescent="0.2">
      <c r="A29" s="102"/>
      <c r="B29" s="97" t="s">
        <v>197</v>
      </c>
      <c r="C29" s="97" t="s">
        <v>198</v>
      </c>
      <c r="D29" s="103" t="s">
        <v>199</v>
      </c>
    </row>
    <row r="30" spans="1:13" ht="15" x14ac:dyDescent="0.25">
      <c r="A30" s="104" t="s">
        <v>200</v>
      </c>
      <c r="B30" s="84"/>
      <c r="C30" s="59"/>
      <c r="D30" s="100">
        <f>SUM(B30:C30)</f>
        <v>0</v>
      </c>
    </row>
    <row r="32" spans="1:13" ht="30" customHeight="1" x14ac:dyDescent="0.2">
      <c r="A32" s="102"/>
      <c r="B32" s="103" t="s">
        <v>201</v>
      </c>
      <c r="C32" s="103" t="s">
        <v>202</v>
      </c>
      <c r="D32" s="103" t="s">
        <v>203</v>
      </c>
      <c r="E32" s="103" t="s">
        <v>204</v>
      </c>
      <c r="F32" s="103" t="s">
        <v>205</v>
      </c>
      <c r="G32" s="103" t="s">
        <v>206</v>
      </c>
      <c r="H32" s="103" t="s">
        <v>207</v>
      </c>
      <c r="I32" s="103" t="s">
        <v>199</v>
      </c>
    </row>
    <row r="33" spans="1:9" ht="15" x14ac:dyDescent="0.25">
      <c r="A33" s="104" t="s">
        <v>208</v>
      </c>
      <c r="B33" s="84"/>
      <c r="C33" s="84"/>
      <c r="D33" s="84"/>
      <c r="E33" s="84"/>
      <c r="F33" s="84"/>
      <c r="G33" s="84"/>
      <c r="H33" s="84"/>
      <c r="I33" s="100">
        <f>SUM(B33:H33)</f>
        <v>0</v>
      </c>
    </row>
    <row r="35" spans="1:9" ht="24" x14ac:dyDescent="0.2">
      <c r="A35" s="102"/>
      <c r="B35" s="97" t="s">
        <v>209</v>
      </c>
      <c r="C35" s="97" t="s">
        <v>210</v>
      </c>
      <c r="D35" s="103" t="s">
        <v>199</v>
      </c>
    </row>
    <row r="36" spans="1:9" ht="15" x14ac:dyDescent="0.25">
      <c r="A36" s="104" t="s">
        <v>211</v>
      </c>
      <c r="B36" s="58"/>
      <c r="C36" s="59"/>
      <c r="D36" s="100">
        <f>SUM(B36:C36)</f>
        <v>0</v>
      </c>
    </row>
    <row r="37" spans="1:9" s="106" customFormat="1" ht="15" x14ac:dyDescent="0.25">
      <c r="A37" s="105"/>
      <c r="D37" s="107"/>
    </row>
  </sheetData>
  <sheetProtection sheet="1" objects="1" scenarios="1"/>
  <mergeCells count="5">
    <mergeCell ref="A4:M5"/>
    <mergeCell ref="B7:D7"/>
    <mergeCell ref="B8:C8"/>
    <mergeCell ref="B9:C9"/>
    <mergeCell ref="I7:J7"/>
  </mergeCells>
  <conditionalFormatting sqref="D30">
    <cfRule type="cellIs" dxfId="11" priority="11" operator="between">
      <formula>0.001</formula>
      <formula>0.999</formula>
    </cfRule>
  </conditionalFormatting>
  <conditionalFormatting sqref="D36">
    <cfRule type="cellIs" dxfId="10" priority="9" operator="between">
      <formula>0.001</formula>
      <formula>0.999</formula>
    </cfRule>
  </conditionalFormatting>
  <conditionalFormatting sqref="I33">
    <cfRule type="cellIs" dxfId="9" priority="10" operator="between">
      <formula>0.001</formula>
      <formula>0.999</formula>
    </cfRule>
  </conditionalFormatting>
  <conditionalFormatting sqref="M14:M27">
    <cfRule type="cellIs" dxfId="8" priority="12" operator="between">
      <formula>0.0001</formula>
      <formula>0.999</formula>
    </cfRule>
  </conditionalFormatting>
  <dataValidations count="2">
    <dataValidation type="list" allowBlank="1" showInputMessage="1" showErrorMessage="1" sqref="C10 B8:C8" xr:uid="{2F8A3ED2-E12F-4B84-8F30-A96EBCCDA768}">
      <formula1>Mode</formula1>
    </dataValidation>
    <dataValidation type="list" allowBlank="1" showInputMessage="1" showErrorMessage="1" sqref="B7:D7" xr:uid="{6EE6E2C5-2F85-4586-B245-F726F3DB793A}">
      <formula1>Service_areas</formula1>
    </dataValidation>
  </dataValidations>
  <pageMargins left="0.7" right="0.7" top="0.75" bottom="0.75" header="0.3" footer="0.3"/>
  <pageSetup orientation="portrait" horizontalDpi="0" verticalDpi="0" r:id="rId1"/>
  <headerFooter>
    <oddHeader>&amp;L&amp;16&amp;F&amp;C&amp;"Calibri"&amp;10&amp;K000000 [UNCLASSIFIED]&amp;1#_x000D_&amp;R&amp;G</oddHeader>
    <oddFooter>&amp;C_x000D_&amp;1#&amp;"Calibri"&amp;10&amp;K000000 [UNCLASSIFIED]</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E6E56F-D018-4E1F-B93B-1489368A0819}">
  <dimension ref="A1:M37"/>
  <sheetViews>
    <sheetView zoomScaleNormal="100" workbookViewId="0">
      <selection activeCell="A16" sqref="A16"/>
    </sheetView>
  </sheetViews>
  <sheetFormatPr defaultColWidth="9.140625" defaultRowHeight="12" x14ac:dyDescent="0.2"/>
  <cols>
    <col min="1" max="1" width="104.42578125" style="91" customWidth="1"/>
    <col min="2" max="13" width="8.85546875" style="91" customWidth="1"/>
    <col min="14" max="16384" width="9.140625" style="91"/>
  </cols>
  <sheetData>
    <row r="1" spans="1:13" s="88" customFormat="1" ht="20.25" x14ac:dyDescent="0.3">
      <c r="A1" s="86" t="s">
        <v>171</v>
      </c>
      <c r="B1" s="87"/>
      <c r="C1" s="87"/>
      <c r="D1" s="87"/>
      <c r="E1" s="87"/>
    </row>
    <row r="2" spans="1:13" s="88" customFormat="1" ht="20.25" x14ac:dyDescent="0.3">
      <c r="A2" s="86"/>
      <c r="B2" s="87"/>
      <c r="C2" s="87"/>
      <c r="D2" s="87"/>
      <c r="E2" s="87"/>
    </row>
    <row r="3" spans="1:13" s="88" customFormat="1" ht="15.75" x14ac:dyDescent="0.25">
      <c r="A3" s="89" t="s">
        <v>10</v>
      </c>
      <c r="B3" s="87"/>
      <c r="C3" s="87"/>
      <c r="D3" s="87"/>
      <c r="E3" s="87"/>
    </row>
    <row r="4" spans="1:13" s="88" customFormat="1" ht="15" customHeight="1" x14ac:dyDescent="0.2">
      <c r="A4" s="165" t="s">
        <v>172</v>
      </c>
      <c r="B4" s="165"/>
      <c r="C4" s="165"/>
      <c r="D4" s="165"/>
      <c r="E4" s="165"/>
      <c r="F4" s="165"/>
      <c r="G4" s="165"/>
      <c r="H4" s="165"/>
      <c r="I4" s="165"/>
      <c r="J4" s="165"/>
      <c r="K4" s="165"/>
      <c r="L4" s="165"/>
      <c r="M4" s="165"/>
    </row>
    <row r="5" spans="1:13" s="88" customFormat="1" ht="15.75" customHeight="1" x14ac:dyDescent="0.2">
      <c r="A5" s="165"/>
      <c r="B5" s="165"/>
      <c r="C5" s="165"/>
      <c r="D5" s="165"/>
      <c r="E5" s="165"/>
      <c r="F5" s="165"/>
      <c r="G5" s="165"/>
      <c r="H5" s="165"/>
      <c r="I5" s="165"/>
      <c r="J5" s="165"/>
      <c r="K5" s="165"/>
      <c r="L5" s="165"/>
      <c r="M5" s="165"/>
    </row>
    <row r="7" spans="1:13" x14ac:dyDescent="0.2">
      <c r="A7" s="90" t="s">
        <v>173</v>
      </c>
      <c r="B7" s="166" t="s">
        <v>174</v>
      </c>
      <c r="C7" s="167"/>
      <c r="D7" s="168"/>
      <c r="F7" s="91" t="s">
        <v>175</v>
      </c>
      <c r="I7" s="171"/>
      <c r="J7" s="172"/>
    </row>
    <row r="8" spans="1:13" x14ac:dyDescent="0.2">
      <c r="A8" s="90" t="s">
        <v>176</v>
      </c>
      <c r="B8" s="169" t="s">
        <v>177</v>
      </c>
      <c r="C8" s="170"/>
    </row>
    <row r="9" spans="1:13" x14ac:dyDescent="0.2">
      <c r="A9" s="90" t="s">
        <v>178</v>
      </c>
      <c r="B9" s="169"/>
      <c r="C9" s="170"/>
    </row>
    <row r="10" spans="1:13" x14ac:dyDescent="0.2">
      <c r="A10" s="90" t="s">
        <v>179</v>
      </c>
      <c r="B10" s="57"/>
    </row>
    <row r="12" spans="1:13" x14ac:dyDescent="0.2">
      <c r="A12" s="92"/>
      <c r="B12" s="93" t="s">
        <v>180</v>
      </c>
      <c r="C12" s="94"/>
      <c r="D12" s="94"/>
      <c r="E12" s="94"/>
      <c r="F12" s="94"/>
      <c r="G12" s="94"/>
      <c r="H12" s="94"/>
      <c r="I12" s="94"/>
      <c r="J12" s="94"/>
      <c r="K12" s="94"/>
      <c r="L12" s="94"/>
      <c r="M12" s="95"/>
    </row>
    <row r="13" spans="1:13" ht="36" x14ac:dyDescent="0.2">
      <c r="A13" s="96" t="s">
        <v>181</v>
      </c>
      <c r="B13" s="97">
        <v>0</v>
      </c>
      <c r="C13" s="97">
        <v>1</v>
      </c>
      <c r="D13" s="97">
        <v>2</v>
      </c>
      <c r="E13" s="97">
        <v>3</v>
      </c>
      <c r="F13" s="97">
        <v>4</v>
      </c>
      <c r="G13" s="97">
        <v>5</v>
      </c>
      <c r="H13" s="97">
        <v>6</v>
      </c>
      <c r="I13" s="97">
        <v>7</v>
      </c>
      <c r="J13" s="97">
        <v>8</v>
      </c>
      <c r="K13" s="97">
        <v>9</v>
      </c>
      <c r="L13" s="97">
        <v>10</v>
      </c>
      <c r="M13" s="98" t="s">
        <v>182</v>
      </c>
    </row>
    <row r="14" spans="1:13" x14ac:dyDescent="0.2">
      <c r="A14" s="99" t="s">
        <v>183</v>
      </c>
      <c r="B14" s="84"/>
      <c r="C14" s="84"/>
      <c r="D14" s="84"/>
      <c r="E14" s="84"/>
      <c r="F14" s="84"/>
      <c r="G14" s="84"/>
      <c r="H14" s="84"/>
      <c r="I14" s="84"/>
      <c r="J14" s="84"/>
      <c r="K14" s="84"/>
      <c r="L14" s="84"/>
      <c r="M14" s="100">
        <f>SUM(B14:L14)</f>
        <v>0</v>
      </c>
    </row>
    <row r="15" spans="1:13" x14ac:dyDescent="0.2">
      <c r="A15" s="99" t="s">
        <v>184</v>
      </c>
      <c r="B15" s="84"/>
      <c r="C15" s="84"/>
      <c r="D15" s="84"/>
      <c r="E15" s="84"/>
      <c r="F15" s="84"/>
      <c r="G15" s="84"/>
      <c r="H15" s="84"/>
      <c r="I15" s="84"/>
      <c r="J15" s="84"/>
      <c r="K15" s="84"/>
      <c r="L15" s="84"/>
      <c r="M15" s="100">
        <f t="shared" ref="M15:M27" si="0">SUM(B15:L15)</f>
        <v>0</v>
      </c>
    </row>
    <row r="16" spans="1:13" x14ac:dyDescent="0.2">
      <c r="A16" s="99" t="s">
        <v>185</v>
      </c>
      <c r="B16" s="84"/>
      <c r="C16" s="84"/>
      <c r="D16" s="84"/>
      <c r="E16" s="84"/>
      <c r="F16" s="84"/>
      <c r="G16" s="84"/>
      <c r="H16" s="84"/>
      <c r="I16" s="84"/>
      <c r="J16" s="84"/>
      <c r="K16" s="84"/>
      <c r="L16" s="84"/>
      <c r="M16" s="100">
        <f t="shared" si="0"/>
        <v>0</v>
      </c>
    </row>
    <row r="17" spans="1:13" x14ac:dyDescent="0.2">
      <c r="A17" s="99" t="s">
        <v>186</v>
      </c>
      <c r="B17" s="84"/>
      <c r="C17" s="84"/>
      <c r="D17" s="84"/>
      <c r="E17" s="84"/>
      <c r="F17" s="84"/>
      <c r="G17" s="84"/>
      <c r="H17" s="84"/>
      <c r="I17" s="84"/>
      <c r="J17" s="84"/>
      <c r="K17" s="84"/>
      <c r="L17" s="84"/>
      <c r="M17" s="100">
        <f t="shared" si="0"/>
        <v>0</v>
      </c>
    </row>
    <row r="18" spans="1:13" x14ac:dyDescent="0.2">
      <c r="A18" s="99" t="s">
        <v>187</v>
      </c>
      <c r="B18" s="84"/>
      <c r="C18" s="84"/>
      <c r="D18" s="84"/>
      <c r="E18" s="84"/>
      <c r="F18" s="84"/>
      <c r="G18" s="84"/>
      <c r="H18" s="84"/>
      <c r="I18" s="84"/>
      <c r="J18" s="84"/>
      <c r="K18" s="84"/>
      <c r="L18" s="84"/>
      <c r="M18" s="100">
        <f t="shared" si="0"/>
        <v>0</v>
      </c>
    </row>
    <row r="19" spans="1:13" x14ac:dyDescent="0.2">
      <c r="A19" s="101" t="s">
        <v>188</v>
      </c>
      <c r="B19" s="84"/>
      <c r="C19" s="84"/>
      <c r="D19" s="84"/>
      <c r="E19" s="84"/>
      <c r="F19" s="84"/>
      <c r="G19" s="84"/>
      <c r="H19" s="84"/>
      <c r="I19" s="84"/>
      <c r="J19" s="84"/>
      <c r="K19" s="84"/>
      <c r="L19" s="84"/>
      <c r="M19" s="100">
        <f t="shared" si="0"/>
        <v>0</v>
      </c>
    </row>
    <row r="20" spans="1:13" x14ac:dyDescent="0.2">
      <c r="A20" s="99" t="s">
        <v>189</v>
      </c>
      <c r="B20" s="84"/>
      <c r="C20" s="84"/>
      <c r="D20" s="84"/>
      <c r="E20" s="84"/>
      <c r="F20" s="84"/>
      <c r="G20" s="84"/>
      <c r="H20" s="84"/>
      <c r="I20" s="84"/>
      <c r="J20" s="84"/>
      <c r="K20" s="84"/>
      <c r="L20" s="84"/>
      <c r="M20" s="100">
        <f t="shared" si="0"/>
        <v>0</v>
      </c>
    </row>
    <row r="21" spans="1:13" x14ac:dyDescent="0.2">
      <c r="A21" s="99" t="s">
        <v>190</v>
      </c>
      <c r="B21" s="84"/>
      <c r="C21" s="84"/>
      <c r="D21" s="84"/>
      <c r="E21" s="84"/>
      <c r="F21" s="84"/>
      <c r="G21" s="84"/>
      <c r="H21" s="84"/>
      <c r="I21" s="84"/>
      <c r="J21" s="84"/>
      <c r="K21" s="84"/>
      <c r="L21" s="84"/>
      <c r="M21" s="100">
        <f t="shared" si="0"/>
        <v>0</v>
      </c>
    </row>
    <row r="22" spans="1:13" x14ac:dyDescent="0.2">
      <c r="A22" s="99" t="s">
        <v>191</v>
      </c>
      <c r="B22" s="84"/>
      <c r="C22" s="84"/>
      <c r="D22" s="84"/>
      <c r="E22" s="84"/>
      <c r="F22" s="84"/>
      <c r="G22" s="84"/>
      <c r="H22" s="84"/>
      <c r="I22" s="84"/>
      <c r="J22" s="84"/>
      <c r="K22" s="84"/>
      <c r="L22" s="84"/>
      <c r="M22" s="100">
        <f t="shared" si="0"/>
        <v>0</v>
      </c>
    </row>
    <row r="23" spans="1:13" ht="12.75" customHeight="1" x14ac:dyDescent="0.2">
      <c r="A23" s="99" t="s">
        <v>192</v>
      </c>
      <c r="B23" s="84"/>
      <c r="C23" s="84"/>
      <c r="D23" s="84"/>
      <c r="E23" s="84"/>
      <c r="F23" s="84"/>
      <c r="G23" s="84"/>
      <c r="H23" s="84"/>
      <c r="I23" s="84"/>
      <c r="J23" s="84"/>
      <c r="K23" s="84"/>
      <c r="L23" s="84"/>
      <c r="M23" s="100">
        <f t="shared" si="0"/>
        <v>0</v>
      </c>
    </row>
    <row r="24" spans="1:13" ht="12.75" customHeight="1" x14ac:dyDescent="0.2">
      <c r="A24" s="99" t="s">
        <v>193</v>
      </c>
      <c r="B24" s="84"/>
      <c r="C24" s="84"/>
      <c r="D24" s="84"/>
      <c r="E24" s="84"/>
      <c r="F24" s="84"/>
      <c r="G24" s="84"/>
      <c r="H24" s="84"/>
      <c r="I24" s="84"/>
      <c r="J24" s="84"/>
      <c r="K24" s="84"/>
      <c r="L24" s="84"/>
      <c r="M24" s="100">
        <f t="shared" si="0"/>
        <v>0</v>
      </c>
    </row>
    <row r="25" spans="1:13" x14ac:dyDescent="0.2">
      <c r="A25" s="99" t="s">
        <v>194</v>
      </c>
      <c r="B25" s="84"/>
      <c r="C25" s="84"/>
      <c r="D25" s="84"/>
      <c r="E25" s="84"/>
      <c r="F25" s="84"/>
      <c r="G25" s="84"/>
      <c r="H25" s="84"/>
      <c r="I25" s="84"/>
      <c r="J25" s="84"/>
      <c r="K25" s="84"/>
      <c r="L25" s="84"/>
      <c r="M25" s="100">
        <f t="shared" si="0"/>
        <v>0</v>
      </c>
    </row>
    <row r="26" spans="1:13" x14ac:dyDescent="0.2">
      <c r="A26" s="99" t="s">
        <v>195</v>
      </c>
      <c r="B26" s="84"/>
      <c r="C26" s="84"/>
      <c r="D26" s="84"/>
      <c r="E26" s="84"/>
      <c r="F26" s="84"/>
      <c r="G26" s="84"/>
      <c r="H26" s="84"/>
      <c r="I26" s="84"/>
      <c r="J26" s="84"/>
      <c r="K26" s="84"/>
      <c r="L26" s="84"/>
      <c r="M26" s="100">
        <f t="shared" si="0"/>
        <v>0</v>
      </c>
    </row>
    <row r="27" spans="1:13" x14ac:dyDescent="0.2">
      <c r="A27" s="99" t="s">
        <v>196</v>
      </c>
      <c r="B27" s="84"/>
      <c r="C27" s="84"/>
      <c r="D27" s="84"/>
      <c r="E27" s="84"/>
      <c r="F27" s="84"/>
      <c r="G27" s="84"/>
      <c r="H27" s="84"/>
      <c r="I27" s="84"/>
      <c r="J27" s="84"/>
      <c r="K27" s="84"/>
      <c r="L27" s="84"/>
      <c r="M27" s="100">
        <f t="shared" si="0"/>
        <v>0</v>
      </c>
    </row>
    <row r="29" spans="1:13" ht="27.75" customHeight="1" x14ac:dyDescent="0.2">
      <c r="A29" s="102"/>
      <c r="B29" s="97" t="s">
        <v>197</v>
      </c>
      <c r="C29" s="97" t="s">
        <v>198</v>
      </c>
      <c r="D29" s="103" t="s">
        <v>199</v>
      </c>
    </row>
    <row r="30" spans="1:13" ht="15" x14ac:dyDescent="0.25">
      <c r="A30" s="104" t="s">
        <v>200</v>
      </c>
      <c r="B30" s="84"/>
      <c r="C30" s="59"/>
      <c r="D30" s="100">
        <f>SUM(B30:C30)</f>
        <v>0</v>
      </c>
    </row>
    <row r="32" spans="1:13" ht="30" customHeight="1" x14ac:dyDescent="0.2">
      <c r="A32" s="102"/>
      <c r="B32" s="103" t="s">
        <v>201</v>
      </c>
      <c r="C32" s="103" t="s">
        <v>202</v>
      </c>
      <c r="D32" s="103" t="s">
        <v>203</v>
      </c>
      <c r="E32" s="103" t="s">
        <v>204</v>
      </c>
      <c r="F32" s="103" t="s">
        <v>205</v>
      </c>
      <c r="G32" s="103" t="s">
        <v>206</v>
      </c>
      <c r="H32" s="103" t="s">
        <v>207</v>
      </c>
      <c r="I32" s="103" t="s">
        <v>199</v>
      </c>
    </row>
    <row r="33" spans="1:9" ht="15" x14ac:dyDescent="0.25">
      <c r="A33" s="104" t="s">
        <v>208</v>
      </c>
      <c r="B33" s="84"/>
      <c r="C33" s="84"/>
      <c r="D33" s="84"/>
      <c r="E33" s="84"/>
      <c r="F33" s="84"/>
      <c r="G33" s="84"/>
      <c r="H33" s="84"/>
      <c r="I33" s="100">
        <f>SUM(B33:H33)</f>
        <v>0</v>
      </c>
    </row>
    <row r="35" spans="1:9" ht="24" x14ac:dyDescent="0.2">
      <c r="A35" s="102"/>
      <c r="B35" s="97" t="s">
        <v>209</v>
      </c>
      <c r="C35" s="97" t="s">
        <v>210</v>
      </c>
      <c r="D35" s="103" t="s">
        <v>199</v>
      </c>
    </row>
    <row r="36" spans="1:9" ht="15" x14ac:dyDescent="0.25">
      <c r="A36" s="104" t="s">
        <v>211</v>
      </c>
      <c r="B36" s="58"/>
      <c r="C36" s="59"/>
      <c r="D36" s="100">
        <f>SUM(B36:C36)</f>
        <v>0</v>
      </c>
    </row>
    <row r="37" spans="1:9" s="106" customFormat="1" ht="15" x14ac:dyDescent="0.25">
      <c r="A37" s="105"/>
      <c r="D37" s="107"/>
    </row>
  </sheetData>
  <sheetProtection sheet="1" objects="1" scenarios="1"/>
  <mergeCells count="5">
    <mergeCell ref="A4:M5"/>
    <mergeCell ref="B7:D7"/>
    <mergeCell ref="I7:J7"/>
    <mergeCell ref="B8:C8"/>
    <mergeCell ref="B9:C9"/>
  </mergeCells>
  <conditionalFormatting sqref="D30">
    <cfRule type="cellIs" dxfId="7" priority="3" operator="between">
      <formula>0.001</formula>
      <formula>0.999</formula>
    </cfRule>
  </conditionalFormatting>
  <conditionalFormatting sqref="D36">
    <cfRule type="cellIs" dxfId="6" priority="1" operator="between">
      <formula>0.001</formula>
      <formula>0.999</formula>
    </cfRule>
  </conditionalFormatting>
  <conditionalFormatting sqref="I33">
    <cfRule type="cellIs" dxfId="5" priority="2" operator="between">
      <formula>0.001</formula>
      <formula>0.999</formula>
    </cfRule>
  </conditionalFormatting>
  <conditionalFormatting sqref="M14:M27">
    <cfRule type="cellIs" dxfId="4" priority="4" operator="between">
      <formula>0.0001</formula>
      <formula>0.999</formula>
    </cfRule>
  </conditionalFormatting>
  <dataValidations count="2">
    <dataValidation type="list" allowBlank="1" showInputMessage="1" showErrorMessage="1" sqref="B7:D7" xr:uid="{F2F457C2-3A5E-49C4-AEBE-491AD571AA62}">
      <formula1>Service_areas</formula1>
    </dataValidation>
    <dataValidation type="list" allowBlank="1" showInputMessage="1" showErrorMessage="1" sqref="C10 B8:C8" xr:uid="{236F5378-527F-4F38-AD1B-DC30AAB6A60C}">
      <formula1>Mode</formula1>
    </dataValidation>
  </dataValidations>
  <pageMargins left="0.7" right="0.7" top="0.75" bottom="0.75" header="0.3" footer="0.3"/>
  <pageSetup orientation="portrait" horizontalDpi="0" verticalDpi="0" r:id="rId1"/>
  <headerFooter>
    <oddHeader>&amp;L&amp;16&amp;F&amp;C&amp;"Calibri"&amp;10&amp;K000000 [UNCLASSIFIED]&amp;1#_x000D_&amp;R&amp;G</oddHeader>
    <oddFooter>&amp;C_x000D_&amp;1#&amp;"Calibri"&amp;10&amp;K000000 [UNCLASSIFIED]</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BAED55-E383-477E-BF48-DCE4C2CAFA91}">
  <dimension ref="A1:M37"/>
  <sheetViews>
    <sheetView zoomScaleNormal="100" workbookViewId="0"/>
  </sheetViews>
  <sheetFormatPr defaultColWidth="9.140625" defaultRowHeight="12" x14ac:dyDescent="0.2"/>
  <cols>
    <col min="1" max="1" width="104.42578125" style="91" customWidth="1"/>
    <col min="2" max="13" width="8.85546875" style="91" customWidth="1"/>
    <col min="14" max="16384" width="9.140625" style="91"/>
  </cols>
  <sheetData>
    <row r="1" spans="1:13" s="88" customFormat="1" ht="20.25" x14ac:dyDescent="0.3">
      <c r="A1" s="86" t="s">
        <v>171</v>
      </c>
      <c r="B1" s="87"/>
      <c r="C1" s="87"/>
      <c r="D1" s="87"/>
      <c r="E1" s="87"/>
    </row>
    <row r="2" spans="1:13" s="88" customFormat="1" ht="20.25" x14ac:dyDescent="0.3">
      <c r="A2" s="86"/>
      <c r="B2" s="87"/>
      <c r="C2" s="87"/>
      <c r="D2" s="87"/>
      <c r="E2" s="87"/>
    </row>
    <row r="3" spans="1:13" s="88" customFormat="1" ht="15.75" x14ac:dyDescent="0.25">
      <c r="A3" s="89" t="s">
        <v>10</v>
      </c>
      <c r="B3" s="87"/>
      <c r="C3" s="87"/>
      <c r="D3" s="87"/>
      <c r="E3" s="87"/>
    </row>
    <row r="4" spans="1:13" s="88" customFormat="1" ht="15" customHeight="1" x14ac:dyDescent="0.2">
      <c r="A4" s="165" t="s">
        <v>172</v>
      </c>
      <c r="B4" s="165"/>
      <c r="C4" s="165"/>
      <c r="D4" s="165"/>
      <c r="E4" s="165"/>
      <c r="F4" s="165"/>
      <c r="G4" s="165"/>
      <c r="H4" s="165"/>
      <c r="I4" s="165"/>
      <c r="J4" s="165"/>
      <c r="K4" s="165"/>
      <c r="L4" s="165"/>
      <c r="M4" s="165"/>
    </row>
    <row r="5" spans="1:13" s="88" customFormat="1" ht="15.75" customHeight="1" x14ac:dyDescent="0.2">
      <c r="A5" s="165"/>
      <c r="B5" s="165"/>
      <c r="C5" s="165"/>
      <c r="D5" s="165"/>
      <c r="E5" s="165"/>
      <c r="F5" s="165"/>
      <c r="G5" s="165"/>
      <c r="H5" s="165"/>
      <c r="I5" s="165"/>
      <c r="J5" s="165"/>
      <c r="K5" s="165"/>
      <c r="L5" s="165"/>
      <c r="M5" s="165"/>
    </row>
    <row r="7" spans="1:13" x14ac:dyDescent="0.2">
      <c r="A7" s="90" t="s">
        <v>173</v>
      </c>
      <c r="B7" s="166" t="s">
        <v>174</v>
      </c>
      <c r="C7" s="167"/>
      <c r="D7" s="168"/>
      <c r="F7" s="91" t="s">
        <v>175</v>
      </c>
      <c r="I7" s="171"/>
      <c r="J7" s="172"/>
    </row>
    <row r="8" spans="1:13" x14ac:dyDescent="0.2">
      <c r="A8" s="90" t="s">
        <v>176</v>
      </c>
      <c r="B8" s="169" t="s">
        <v>177</v>
      </c>
      <c r="C8" s="170"/>
    </row>
    <row r="9" spans="1:13" x14ac:dyDescent="0.2">
      <c r="A9" s="90" t="s">
        <v>178</v>
      </c>
      <c r="B9" s="169"/>
      <c r="C9" s="170"/>
    </row>
    <row r="10" spans="1:13" x14ac:dyDescent="0.2">
      <c r="A10" s="90" t="s">
        <v>179</v>
      </c>
      <c r="B10" s="57"/>
    </row>
    <row r="12" spans="1:13" x14ac:dyDescent="0.2">
      <c r="A12" s="92"/>
      <c r="B12" s="93" t="s">
        <v>180</v>
      </c>
      <c r="C12" s="94"/>
      <c r="D12" s="94"/>
      <c r="E12" s="94"/>
      <c r="F12" s="94"/>
      <c r="G12" s="94"/>
      <c r="H12" s="94"/>
      <c r="I12" s="94"/>
      <c r="J12" s="94"/>
      <c r="K12" s="94"/>
      <c r="L12" s="94"/>
      <c r="M12" s="95"/>
    </row>
    <row r="13" spans="1:13" ht="36" x14ac:dyDescent="0.2">
      <c r="A13" s="96" t="s">
        <v>181</v>
      </c>
      <c r="B13" s="97">
        <v>0</v>
      </c>
      <c r="C13" s="97">
        <v>1</v>
      </c>
      <c r="D13" s="97">
        <v>2</v>
      </c>
      <c r="E13" s="97">
        <v>3</v>
      </c>
      <c r="F13" s="97">
        <v>4</v>
      </c>
      <c r="G13" s="97">
        <v>5</v>
      </c>
      <c r="H13" s="97">
        <v>6</v>
      </c>
      <c r="I13" s="97">
        <v>7</v>
      </c>
      <c r="J13" s="97">
        <v>8</v>
      </c>
      <c r="K13" s="97">
        <v>9</v>
      </c>
      <c r="L13" s="97">
        <v>10</v>
      </c>
      <c r="M13" s="98" t="s">
        <v>182</v>
      </c>
    </row>
    <row r="14" spans="1:13" x14ac:dyDescent="0.2">
      <c r="A14" s="99" t="s">
        <v>183</v>
      </c>
      <c r="B14" s="84"/>
      <c r="C14" s="84"/>
      <c r="D14" s="84"/>
      <c r="E14" s="84"/>
      <c r="F14" s="84"/>
      <c r="G14" s="84"/>
      <c r="H14" s="84"/>
      <c r="I14" s="84"/>
      <c r="J14" s="84"/>
      <c r="K14" s="84"/>
      <c r="L14" s="84"/>
      <c r="M14" s="100">
        <f>SUM(B14:L14)</f>
        <v>0</v>
      </c>
    </row>
    <row r="15" spans="1:13" x14ac:dyDescent="0.2">
      <c r="A15" s="99" t="s">
        <v>184</v>
      </c>
      <c r="B15" s="84"/>
      <c r="C15" s="84"/>
      <c r="D15" s="84"/>
      <c r="E15" s="84"/>
      <c r="F15" s="84"/>
      <c r="G15" s="84"/>
      <c r="H15" s="84"/>
      <c r="I15" s="84"/>
      <c r="J15" s="84"/>
      <c r="K15" s="84"/>
      <c r="L15" s="84"/>
      <c r="M15" s="100">
        <f t="shared" ref="M15:M27" si="0">SUM(B15:L15)</f>
        <v>0</v>
      </c>
    </row>
    <row r="16" spans="1:13" x14ac:dyDescent="0.2">
      <c r="A16" s="99" t="s">
        <v>185</v>
      </c>
      <c r="B16" s="84"/>
      <c r="C16" s="84"/>
      <c r="D16" s="84"/>
      <c r="E16" s="84"/>
      <c r="F16" s="84"/>
      <c r="G16" s="84"/>
      <c r="H16" s="84"/>
      <c r="I16" s="84"/>
      <c r="J16" s="84"/>
      <c r="K16" s="84"/>
      <c r="L16" s="84"/>
      <c r="M16" s="100">
        <f t="shared" si="0"/>
        <v>0</v>
      </c>
    </row>
    <row r="17" spans="1:13" x14ac:dyDescent="0.2">
      <c r="A17" s="99" t="s">
        <v>186</v>
      </c>
      <c r="B17" s="84"/>
      <c r="C17" s="84"/>
      <c r="D17" s="84"/>
      <c r="E17" s="84"/>
      <c r="F17" s="84"/>
      <c r="G17" s="84"/>
      <c r="H17" s="84"/>
      <c r="I17" s="84"/>
      <c r="J17" s="84"/>
      <c r="K17" s="84"/>
      <c r="L17" s="84"/>
      <c r="M17" s="100">
        <f t="shared" si="0"/>
        <v>0</v>
      </c>
    </row>
    <row r="18" spans="1:13" x14ac:dyDescent="0.2">
      <c r="A18" s="99" t="s">
        <v>187</v>
      </c>
      <c r="B18" s="84"/>
      <c r="C18" s="84"/>
      <c r="D18" s="84"/>
      <c r="E18" s="84"/>
      <c r="F18" s="84"/>
      <c r="G18" s="84"/>
      <c r="H18" s="84"/>
      <c r="I18" s="84"/>
      <c r="J18" s="84"/>
      <c r="K18" s="84"/>
      <c r="L18" s="84"/>
      <c r="M18" s="100">
        <f t="shared" si="0"/>
        <v>0</v>
      </c>
    </row>
    <row r="19" spans="1:13" x14ac:dyDescent="0.2">
      <c r="A19" s="101" t="s">
        <v>188</v>
      </c>
      <c r="B19" s="84"/>
      <c r="C19" s="84"/>
      <c r="D19" s="84"/>
      <c r="E19" s="84"/>
      <c r="F19" s="84"/>
      <c r="G19" s="84"/>
      <c r="H19" s="84"/>
      <c r="I19" s="84"/>
      <c r="J19" s="84"/>
      <c r="K19" s="84"/>
      <c r="L19" s="84"/>
      <c r="M19" s="100">
        <f t="shared" si="0"/>
        <v>0</v>
      </c>
    </row>
    <row r="20" spans="1:13" x14ac:dyDescent="0.2">
      <c r="A20" s="99" t="s">
        <v>189</v>
      </c>
      <c r="B20" s="84"/>
      <c r="C20" s="84"/>
      <c r="D20" s="84"/>
      <c r="E20" s="84"/>
      <c r="F20" s="84"/>
      <c r="G20" s="84"/>
      <c r="H20" s="84"/>
      <c r="I20" s="84"/>
      <c r="J20" s="84"/>
      <c r="K20" s="84"/>
      <c r="L20" s="84"/>
      <c r="M20" s="100">
        <f t="shared" si="0"/>
        <v>0</v>
      </c>
    </row>
    <row r="21" spans="1:13" x14ac:dyDescent="0.2">
      <c r="A21" s="99" t="s">
        <v>190</v>
      </c>
      <c r="B21" s="84"/>
      <c r="C21" s="84"/>
      <c r="D21" s="84"/>
      <c r="E21" s="84"/>
      <c r="F21" s="84"/>
      <c r="G21" s="84"/>
      <c r="H21" s="84"/>
      <c r="I21" s="84"/>
      <c r="J21" s="84"/>
      <c r="K21" s="84"/>
      <c r="L21" s="84"/>
      <c r="M21" s="100">
        <f t="shared" si="0"/>
        <v>0</v>
      </c>
    </row>
    <row r="22" spans="1:13" x14ac:dyDescent="0.2">
      <c r="A22" s="99" t="s">
        <v>191</v>
      </c>
      <c r="B22" s="84"/>
      <c r="C22" s="84"/>
      <c r="D22" s="84"/>
      <c r="E22" s="84"/>
      <c r="F22" s="84"/>
      <c r="G22" s="84"/>
      <c r="H22" s="84"/>
      <c r="I22" s="84"/>
      <c r="J22" s="84"/>
      <c r="K22" s="84"/>
      <c r="L22" s="84"/>
      <c r="M22" s="100">
        <f t="shared" si="0"/>
        <v>0</v>
      </c>
    </row>
    <row r="23" spans="1:13" ht="12.75" customHeight="1" x14ac:dyDescent="0.2">
      <c r="A23" s="99" t="s">
        <v>192</v>
      </c>
      <c r="B23" s="84"/>
      <c r="C23" s="84"/>
      <c r="D23" s="84"/>
      <c r="E23" s="84"/>
      <c r="F23" s="84"/>
      <c r="G23" s="84"/>
      <c r="H23" s="84"/>
      <c r="I23" s="84"/>
      <c r="J23" s="84"/>
      <c r="K23" s="84"/>
      <c r="L23" s="84"/>
      <c r="M23" s="100">
        <f t="shared" si="0"/>
        <v>0</v>
      </c>
    </row>
    <row r="24" spans="1:13" ht="12.75" customHeight="1" x14ac:dyDescent="0.2">
      <c r="A24" s="99" t="s">
        <v>193</v>
      </c>
      <c r="B24" s="84"/>
      <c r="C24" s="84"/>
      <c r="D24" s="84"/>
      <c r="E24" s="84"/>
      <c r="F24" s="84"/>
      <c r="G24" s="84"/>
      <c r="H24" s="84"/>
      <c r="I24" s="84"/>
      <c r="J24" s="84"/>
      <c r="K24" s="84"/>
      <c r="L24" s="84"/>
      <c r="M24" s="100">
        <f t="shared" si="0"/>
        <v>0</v>
      </c>
    </row>
    <row r="25" spans="1:13" x14ac:dyDescent="0.2">
      <c r="A25" s="99" t="s">
        <v>194</v>
      </c>
      <c r="B25" s="84"/>
      <c r="C25" s="84"/>
      <c r="D25" s="84"/>
      <c r="E25" s="84"/>
      <c r="F25" s="84"/>
      <c r="G25" s="84"/>
      <c r="H25" s="84"/>
      <c r="I25" s="84"/>
      <c r="J25" s="84"/>
      <c r="K25" s="84"/>
      <c r="L25" s="84"/>
      <c r="M25" s="100">
        <f t="shared" si="0"/>
        <v>0</v>
      </c>
    </row>
    <row r="26" spans="1:13" x14ac:dyDescent="0.2">
      <c r="A26" s="99" t="s">
        <v>195</v>
      </c>
      <c r="B26" s="84"/>
      <c r="C26" s="84"/>
      <c r="D26" s="84"/>
      <c r="E26" s="84"/>
      <c r="F26" s="84"/>
      <c r="G26" s="84"/>
      <c r="H26" s="84"/>
      <c r="I26" s="84"/>
      <c r="J26" s="84"/>
      <c r="K26" s="84"/>
      <c r="L26" s="84"/>
      <c r="M26" s="100">
        <f t="shared" si="0"/>
        <v>0</v>
      </c>
    </row>
    <row r="27" spans="1:13" x14ac:dyDescent="0.2">
      <c r="A27" s="99" t="s">
        <v>196</v>
      </c>
      <c r="B27" s="84"/>
      <c r="C27" s="84"/>
      <c r="D27" s="84"/>
      <c r="E27" s="84"/>
      <c r="F27" s="84"/>
      <c r="G27" s="84"/>
      <c r="H27" s="84"/>
      <c r="I27" s="84"/>
      <c r="J27" s="84"/>
      <c r="K27" s="84"/>
      <c r="L27" s="84"/>
      <c r="M27" s="100">
        <f t="shared" si="0"/>
        <v>0</v>
      </c>
    </row>
    <row r="29" spans="1:13" ht="27.75" customHeight="1" x14ac:dyDescent="0.2">
      <c r="A29" s="102"/>
      <c r="B29" s="97" t="s">
        <v>197</v>
      </c>
      <c r="C29" s="97" t="s">
        <v>198</v>
      </c>
      <c r="D29" s="103" t="s">
        <v>199</v>
      </c>
    </row>
    <row r="30" spans="1:13" ht="15" x14ac:dyDescent="0.25">
      <c r="A30" s="104" t="s">
        <v>200</v>
      </c>
      <c r="B30" s="84"/>
      <c r="C30" s="59"/>
      <c r="D30" s="100">
        <f>SUM(B30:C30)</f>
        <v>0</v>
      </c>
    </row>
    <row r="32" spans="1:13" ht="30" customHeight="1" x14ac:dyDescent="0.2">
      <c r="A32" s="102"/>
      <c r="B32" s="103" t="s">
        <v>201</v>
      </c>
      <c r="C32" s="103" t="s">
        <v>202</v>
      </c>
      <c r="D32" s="103" t="s">
        <v>203</v>
      </c>
      <c r="E32" s="103" t="s">
        <v>204</v>
      </c>
      <c r="F32" s="103" t="s">
        <v>205</v>
      </c>
      <c r="G32" s="103" t="s">
        <v>206</v>
      </c>
      <c r="H32" s="103" t="s">
        <v>207</v>
      </c>
      <c r="I32" s="103" t="s">
        <v>199</v>
      </c>
    </row>
    <row r="33" spans="1:9" ht="15" x14ac:dyDescent="0.25">
      <c r="A33" s="104" t="s">
        <v>208</v>
      </c>
      <c r="B33" s="84"/>
      <c r="C33" s="84"/>
      <c r="D33" s="84"/>
      <c r="E33" s="84"/>
      <c r="F33" s="84"/>
      <c r="G33" s="84"/>
      <c r="H33" s="84"/>
      <c r="I33" s="100">
        <f>SUM(B33:H33)</f>
        <v>0</v>
      </c>
    </row>
    <row r="35" spans="1:9" ht="24" x14ac:dyDescent="0.2">
      <c r="A35" s="102"/>
      <c r="B35" s="97" t="s">
        <v>209</v>
      </c>
      <c r="C35" s="97" t="s">
        <v>210</v>
      </c>
      <c r="D35" s="103" t="s">
        <v>199</v>
      </c>
    </row>
    <row r="36" spans="1:9" ht="15" x14ac:dyDescent="0.25">
      <c r="A36" s="104" t="s">
        <v>211</v>
      </c>
      <c r="B36" s="58"/>
      <c r="C36" s="59"/>
      <c r="D36" s="100">
        <f>SUM(B36:C36)</f>
        <v>0</v>
      </c>
    </row>
    <row r="37" spans="1:9" s="106" customFormat="1" ht="15" x14ac:dyDescent="0.25">
      <c r="A37" s="105"/>
      <c r="D37" s="107"/>
    </row>
  </sheetData>
  <sheetProtection sheet="1" objects="1" scenarios="1"/>
  <mergeCells count="5">
    <mergeCell ref="A4:M5"/>
    <mergeCell ref="B7:D7"/>
    <mergeCell ref="I7:J7"/>
    <mergeCell ref="B8:C8"/>
    <mergeCell ref="B9:C9"/>
  </mergeCells>
  <conditionalFormatting sqref="D30">
    <cfRule type="cellIs" dxfId="3" priority="3" operator="between">
      <formula>0.001</formula>
      <formula>0.999</formula>
    </cfRule>
  </conditionalFormatting>
  <conditionalFormatting sqref="D36">
    <cfRule type="cellIs" dxfId="2" priority="1" operator="between">
      <formula>0.001</formula>
      <formula>0.999</formula>
    </cfRule>
  </conditionalFormatting>
  <conditionalFormatting sqref="I33">
    <cfRule type="cellIs" dxfId="1" priority="2" operator="between">
      <formula>0.001</formula>
      <formula>0.999</formula>
    </cfRule>
  </conditionalFormatting>
  <conditionalFormatting sqref="M14:M27">
    <cfRule type="cellIs" dxfId="0" priority="4" operator="between">
      <formula>0.0001</formula>
      <formula>0.999</formula>
    </cfRule>
  </conditionalFormatting>
  <dataValidations count="2">
    <dataValidation type="list" allowBlank="1" showInputMessage="1" showErrorMessage="1" sqref="C10 B8:C8" xr:uid="{1A0E6CC6-7D69-4A1B-931A-5772EC4D8E97}">
      <formula1>Mode</formula1>
    </dataValidation>
    <dataValidation type="list" allowBlank="1" showInputMessage="1" showErrorMessage="1" sqref="B7:D7" xr:uid="{4EBB90B2-0417-4106-9B1F-E7A0250BF1AD}">
      <formula1>Service_areas</formula1>
    </dataValidation>
  </dataValidations>
  <pageMargins left="0.7" right="0.7" top="0.75" bottom="0.75" header="0.3" footer="0.3"/>
  <pageSetup orientation="portrait" horizontalDpi="0" verticalDpi="0" r:id="rId1"/>
  <headerFooter>
    <oddHeader>&amp;L&amp;16&amp;F&amp;C&amp;"Calibri"&amp;10&amp;K000000 [UNCLASSIFIED]&amp;1#_x000D_&amp;R&amp;G</oddHeader>
    <oddFooter>&amp;C_x000D_&amp;1#&amp;"Calibri"&amp;10&amp;K000000 [UNCLASSIFIED]</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5D7FD2-A9F5-4FDA-9910-0B696191B2FE}">
  <dimension ref="A2:L3182"/>
  <sheetViews>
    <sheetView topLeftCell="A26" zoomScale="55" zoomScaleNormal="55" workbookViewId="0">
      <selection activeCell="J26" sqref="J26"/>
    </sheetView>
  </sheetViews>
  <sheetFormatPr defaultRowHeight="15" x14ac:dyDescent="0.2"/>
  <cols>
    <col min="1" max="1" width="41.85546875" style="2" bestFit="1" customWidth="1"/>
    <col min="2" max="2" width="41.85546875" style="2" customWidth="1"/>
    <col min="3" max="3" width="66" style="2" customWidth="1"/>
    <col min="4" max="4" width="38.5703125" style="2" customWidth="1"/>
    <col min="5" max="10" width="19" style="2" customWidth="1"/>
    <col min="11" max="16384" width="9.140625" style="2"/>
  </cols>
  <sheetData>
    <row r="2" spans="1:11" x14ac:dyDescent="0.2">
      <c r="A2" s="1" t="s">
        <v>212</v>
      </c>
      <c r="B2" s="1"/>
      <c r="E2" s="2" t="s">
        <v>213</v>
      </c>
      <c r="F2" s="2" t="s">
        <v>214</v>
      </c>
    </row>
    <row r="3" spans="1:11" x14ac:dyDescent="0.2">
      <c r="E3" s="2" t="s">
        <v>24</v>
      </c>
    </row>
    <row r="4" spans="1:11" x14ac:dyDescent="0.2">
      <c r="A4" s="1" t="s">
        <v>215</v>
      </c>
      <c r="B4" s="1" t="s">
        <v>216</v>
      </c>
      <c r="C4" s="1" t="s">
        <v>217</v>
      </c>
      <c r="D4" s="1" t="s">
        <v>218</v>
      </c>
      <c r="E4" s="1" t="s">
        <v>52</v>
      </c>
      <c r="F4" s="1" t="s">
        <v>108</v>
      </c>
      <c r="G4" s="1" t="s">
        <v>219</v>
      </c>
      <c r="H4" s="1" t="s">
        <v>220</v>
      </c>
      <c r="I4" s="1" t="s">
        <v>123</v>
      </c>
      <c r="J4" s="1" t="s">
        <v>221</v>
      </c>
      <c r="K4" s="1"/>
    </row>
    <row r="5" spans="1:11" x14ac:dyDescent="0.2">
      <c r="A5" s="2" t="s">
        <v>222</v>
      </c>
      <c r="C5" s="2" t="s">
        <v>223</v>
      </c>
      <c r="D5" s="2" t="s">
        <v>224</v>
      </c>
      <c r="E5" s="2">
        <v>0</v>
      </c>
      <c r="F5" s="2">
        <v>100</v>
      </c>
      <c r="H5" s="2">
        <v>100</v>
      </c>
      <c r="J5" s="2">
        <v>200</v>
      </c>
    </row>
    <row r="6" spans="1:11" x14ac:dyDescent="0.2">
      <c r="A6" s="2" t="s">
        <v>222</v>
      </c>
      <c r="C6" s="2" t="s">
        <v>225</v>
      </c>
      <c r="E6" s="2">
        <v>0</v>
      </c>
      <c r="F6" s="2">
        <v>100</v>
      </c>
      <c r="H6" s="2">
        <v>100</v>
      </c>
      <c r="J6" s="2">
        <v>200</v>
      </c>
    </row>
    <row r="7" spans="1:11" x14ac:dyDescent="0.2">
      <c r="A7" s="2" t="s">
        <v>222</v>
      </c>
      <c r="C7" s="2" t="s">
        <v>226</v>
      </c>
      <c r="D7" s="2" t="s">
        <v>224</v>
      </c>
      <c r="E7" s="2">
        <v>77</v>
      </c>
      <c r="J7" s="2">
        <v>77</v>
      </c>
    </row>
    <row r="8" spans="1:11" x14ac:dyDescent="0.2">
      <c r="A8" s="2" t="s">
        <v>222</v>
      </c>
      <c r="C8" s="2" t="s">
        <v>227</v>
      </c>
      <c r="E8" s="2">
        <v>77</v>
      </c>
      <c r="J8" s="2">
        <v>77</v>
      </c>
    </row>
    <row r="9" spans="1:11" x14ac:dyDescent="0.2">
      <c r="A9" s="2" t="s">
        <v>222</v>
      </c>
      <c r="C9" s="2" t="s">
        <v>228</v>
      </c>
      <c r="D9" s="2" t="s">
        <v>224</v>
      </c>
      <c r="E9" s="2">
        <v>1267</v>
      </c>
      <c r="J9" s="2">
        <v>1267</v>
      </c>
    </row>
    <row r="10" spans="1:11" x14ac:dyDescent="0.2">
      <c r="A10" s="2" t="s">
        <v>222</v>
      </c>
      <c r="C10" s="2" t="s">
        <v>229</v>
      </c>
      <c r="E10" s="2">
        <v>1267</v>
      </c>
      <c r="J10" s="2">
        <v>1267</v>
      </c>
    </row>
    <row r="11" spans="1:11" x14ac:dyDescent="0.2">
      <c r="A11" s="2" t="s">
        <v>222</v>
      </c>
      <c r="C11" s="2" t="s">
        <v>230</v>
      </c>
      <c r="D11" s="2" t="s">
        <v>224</v>
      </c>
      <c r="H11" s="2">
        <v>100</v>
      </c>
      <c r="J11" s="2">
        <v>100</v>
      </c>
    </row>
    <row r="12" spans="1:11" x14ac:dyDescent="0.2">
      <c r="A12" s="2" t="s">
        <v>222</v>
      </c>
      <c r="C12" s="2" t="s">
        <v>231</v>
      </c>
      <c r="H12" s="2">
        <v>100</v>
      </c>
      <c r="J12" s="2">
        <v>100</v>
      </c>
    </row>
    <row r="13" spans="1:11" x14ac:dyDescent="0.2">
      <c r="A13" s="2" t="s">
        <v>222</v>
      </c>
      <c r="C13" s="2" t="s">
        <v>232</v>
      </c>
      <c r="D13" s="2" t="s">
        <v>224</v>
      </c>
      <c r="G13" s="2">
        <v>10</v>
      </c>
      <c r="J13" s="2">
        <v>10</v>
      </c>
    </row>
    <row r="14" spans="1:11" x14ac:dyDescent="0.2">
      <c r="A14" s="2" t="s">
        <v>222</v>
      </c>
      <c r="C14" s="2" t="s">
        <v>233</v>
      </c>
      <c r="G14" s="2">
        <v>10</v>
      </c>
      <c r="J14" s="2">
        <v>10</v>
      </c>
    </row>
    <row r="15" spans="1:11" x14ac:dyDescent="0.2">
      <c r="A15" s="2" t="s">
        <v>222</v>
      </c>
      <c r="C15" s="2" t="s">
        <v>234</v>
      </c>
      <c r="D15" s="2" t="s">
        <v>224</v>
      </c>
      <c r="G15" s="2">
        <v>129</v>
      </c>
      <c r="J15" s="2">
        <v>129</v>
      </c>
    </row>
    <row r="16" spans="1:11" x14ac:dyDescent="0.2">
      <c r="A16" s="2" t="s">
        <v>222</v>
      </c>
      <c r="C16" s="2" t="s">
        <v>235</v>
      </c>
      <c r="G16" s="2">
        <v>129</v>
      </c>
      <c r="J16" s="2">
        <v>129</v>
      </c>
    </row>
    <row r="17" spans="1:10" x14ac:dyDescent="0.2">
      <c r="A17" s="2" t="s">
        <v>222</v>
      </c>
      <c r="C17" s="2" t="s">
        <v>236</v>
      </c>
      <c r="D17" s="2" t="s">
        <v>224</v>
      </c>
      <c r="E17" s="2">
        <v>0</v>
      </c>
      <c r="F17" s="155">
        <v>2331314</v>
      </c>
      <c r="J17" s="155">
        <v>2331314</v>
      </c>
    </row>
    <row r="18" spans="1:10" x14ac:dyDescent="0.2">
      <c r="A18" s="2" t="s">
        <v>222</v>
      </c>
      <c r="C18" s="2" t="s">
        <v>237</v>
      </c>
      <c r="E18" s="2">
        <v>0</v>
      </c>
      <c r="F18" s="155">
        <v>2331314</v>
      </c>
      <c r="J18" s="155">
        <v>2331314</v>
      </c>
    </row>
    <row r="19" spans="1:10" x14ac:dyDescent="0.2">
      <c r="A19" s="2" t="s">
        <v>222</v>
      </c>
      <c r="C19" s="2" t="s">
        <v>238</v>
      </c>
      <c r="D19" s="2" t="s">
        <v>224</v>
      </c>
      <c r="E19" s="2">
        <v>25295712</v>
      </c>
      <c r="F19" s="2">
        <v>2977672</v>
      </c>
      <c r="H19" s="2">
        <v>4211541</v>
      </c>
      <c r="J19" s="2">
        <v>32484925</v>
      </c>
    </row>
    <row r="20" spans="1:10" x14ac:dyDescent="0.2">
      <c r="A20" s="2" t="s">
        <v>222</v>
      </c>
      <c r="C20" s="2" t="s">
        <v>239</v>
      </c>
      <c r="E20" s="2">
        <v>25295712</v>
      </c>
      <c r="F20" s="2">
        <v>2977672</v>
      </c>
      <c r="H20" s="2">
        <v>4211541</v>
      </c>
      <c r="J20" s="2">
        <v>32484925</v>
      </c>
    </row>
    <row r="21" spans="1:10" x14ac:dyDescent="0.2">
      <c r="A21" s="2" t="s">
        <v>222</v>
      </c>
      <c r="C21" s="2" t="s">
        <v>240</v>
      </c>
      <c r="D21" s="2" t="s">
        <v>224</v>
      </c>
      <c r="E21" s="2">
        <v>0</v>
      </c>
      <c r="F21" s="2">
        <v>0</v>
      </c>
      <c r="J21" s="2">
        <v>0</v>
      </c>
    </row>
    <row r="22" spans="1:10" x14ac:dyDescent="0.2">
      <c r="A22" s="2" t="s">
        <v>222</v>
      </c>
      <c r="C22" s="2" t="s">
        <v>241</v>
      </c>
      <c r="E22" s="2">
        <v>0</v>
      </c>
      <c r="F22" s="2">
        <v>0</v>
      </c>
      <c r="J22" s="2">
        <v>0</v>
      </c>
    </row>
    <row r="23" spans="1:10" x14ac:dyDescent="0.2">
      <c r="A23" s="2" t="s">
        <v>222</v>
      </c>
      <c r="C23" s="2" t="s">
        <v>242</v>
      </c>
      <c r="D23" s="2" t="s">
        <v>224</v>
      </c>
      <c r="E23" s="2">
        <v>35461823</v>
      </c>
      <c r="F23" s="2">
        <v>1407227</v>
      </c>
      <c r="H23" s="2">
        <v>7748474</v>
      </c>
      <c r="J23" s="2">
        <v>44617524</v>
      </c>
    </row>
    <row r="24" spans="1:10" x14ac:dyDescent="0.2">
      <c r="A24" s="2" t="s">
        <v>222</v>
      </c>
      <c r="C24" s="2" t="s">
        <v>243</v>
      </c>
      <c r="E24" s="2">
        <v>35461823</v>
      </c>
      <c r="F24" s="2">
        <v>1407227</v>
      </c>
      <c r="H24" s="2">
        <v>7748474</v>
      </c>
      <c r="J24" s="2">
        <v>44617524</v>
      </c>
    </row>
    <row r="25" spans="1:10" x14ac:dyDescent="0.2">
      <c r="A25" s="2" t="s">
        <v>222</v>
      </c>
      <c r="C25" s="2" t="s">
        <v>244</v>
      </c>
      <c r="D25" s="2" t="s">
        <v>224</v>
      </c>
      <c r="E25" s="2">
        <v>67060998</v>
      </c>
      <c r="F25" s="2">
        <v>4963821</v>
      </c>
      <c r="H25" s="2">
        <v>12524482</v>
      </c>
      <c r="J25" s="2">
        <v>84549301</v>
      </c>
    </row>
    <row r="26" spans="1:10" x14ac:dyDescent="0.2">
      <c r="A26" s="2" t="s">
        <v>222</v>
      </c>
      <c r="C26" s="2" t="s">
        <v>245</v>
      </c>
      <c r="E26" s="2">
        <v>67060998</v>
      </c>
      <c r="F26" s="2">
        <v>4963821</v>
      </c>
      <c r="H26" s="2">
        <v>12524482</v>
      </c>
      <c r="J26" s="2">
        <v>84549301</v>
      </c>
    </row>
    <row r="27" spans="1:10" x14ac:dyDescent="0.2">
      <c r="A27" s="2" t="s">
        <v>222</v>
      </c>
      <c r="C27" s="2" t="s">
        <v>246</v>
      </c>
      <c r="D27" s="2" t="s">
        <v>224</v>
      </c>
      <c r="E27" s="2">
        <v>58905059</v>
      </c>
      <c r="F27" s="2">
        <v>7920961</v>
      </c>
      <c r="H27" s="2">
        <v>21243147</v>
      </c>
      <c r="J27" s="2">
        <v>88069167</v>
      </c>
    </row>
    <row r="28" spans="1:10" x14ac:dyDescent="0.2">
      <c r="A28" s="2" t="s">
        <v>222</v>
      </c>
      <c r="C28" s="2" t="s">
        <v>247</v>
      </c>
      <c r="E28" s="2">
        <v>58905059</v>
      </c>
      <c r="F28" s="2">
        <v>7920961</v>
      </c>
      <c r="H28" s="2">
        <v>21243147</v>
      </c>
      <c r="J28" s="2">
        <v>88069167</v>
      </c>
    </row>
    <row r="29" spans="1:10" x14ac:dyDescent="0.2">
      <c r="A29" s="2" t="s">
        <v>222</v>
      </c>
      <c r="C29" s="2" t="s">
        <v>248</v>
      </c>
      <c r="D29" s="2" t="s">
        <v>224</v>
      </c>
      <c r="E29" s="2">
        <v>0</v>
      </c>
      <c r="F29" s="2">
        <v>0</v>
      </c>
      <c r="J29" s="2">
        <v>0</v>
      </c>
    </row>
    <row r="30" spans="1:10" x14ac:dyDescent="0.2">
      <c r="A30" s="2" t="s">
        <v>222</v>
      </c>
      <c r="C30" s="2" t="s">
        <v>249</v>
      </c>
      <c r="E30" s="2">
        <v>0</v>
      </c>
      <c r="F30" s="2">
        <v>0</v>
      </c>
      <c r="J30" s="2">
        <v>0</v>
      </c>
    </row>
    <row r="31" spans="1:10" x14ac:dyDescent="0.2">
      <c r="A31" s="2" t="s">
        <v>222</v>
      </c>
      <c r="C31" s="2" t="s">
        <v>250</v>
      </c>
      <c r="D31" s="2" t="s">
        <v>224</v>
      </c>
      <c r="E31" s="2">
        <v>106685636</v>
      </c>
      <c r="F31" s="2">
        <v>51465455</v>
      </c>
      <c r="H31" s="2">
        <v>33374775</v>
      </c>
      <c r="J31" s="2">
        <v>191525866</v>
      </c>
    </row>
    <row r="32" spans="1:10" x14ac:dyDescent="0.2">
      <c r="A32" s="2" t="s">
        <v>222</v>
      </c>
      <c r="C32" s="2" t="s">
        <v>251</v>
      </c>
      <c r="E32" s="2">
        <v>106685636</v>
      </c>
      <c r="F32" s="2">
        <v>51465455</v>
      </c>
      <c r="H32" s="2">
        <v>33374775</v>
      </c>
      <c r="J32" s="2">
        <v>191525866</v>
      </c>
    </row>
    <row r="33" spans="1:10" x14ac:dyDescent="0.2">
      <c r="A33" s="2" t="s">
        <v>222</v>
      </c>
      <c r="C33" s="2" t="s">
        <v>252</v>
      </c>
      <c r="D33" s="2" t="s">
        <v>224</v>
      </c>
      <c r="G33" s="2">
        <v>658722</v>
      </c>
      <c r="J33" s="2">
        <v>658722</v>
      </c>
    </row>
    <row r="34" spans="1:10" x14ac:dyDescent="0.2">
      <c r="A34" s="2" t="s">
        <v>222</v>
      </c>
      <c r="C34" s="2" t="s">
        <v>253</v>
      </c>
      <c r="G34" s="2">
        <v>658722</v>
      </c>
      <c r="J34" s="2">
        <v>658722</v>
      </c>
    </row>
    <row r="35" spans="1:10" x14ac:dyDescent="0.2">
      <c r="A35" s="2" t="s">
        <v>222</v>
      </c>
      <c r="C35" s="2" t="s">
        <v>254</v>
      </c>
      <c r="D35" s="2" t="s">
        <v>224</v>
      </c>
      <c r="E35" s="2">
        <v>0</v>
      </c>
      <c r="F35" s="155">
        <v>48945807</v>
      </c>
      <c r="J35" s="155">
        <v>48945807</v>
      </c>
    </row>
    <row r="36" spans="1:10" x14ac:dyDescent="0.2">
      <c r="A36" s="2" t="s">
        <v>222</v>
      </c>
      <c r="C36" s="2" t="s">
        <v>255</v>
      </c>
      <c r="E36" s="2">
        <v>0</v>
      </c>
      <c r="F36" s="155">
        <v>48945807</v>
      </c>
      <c r="J36" s="155">
        <v>48945807</v>
      </c>
    </row>
    <row r="37" spans="1:10" x14ac:dyDescent="0.2">
      <c r="A37" s="2" t="s">
        <v>222</v>
      </c>
      <c r="C37" s="2" t="s">
        <v>256</v>
      </c>
      <c r="D37" s="2" t="s">
        <v>224</v>
      </c>
      <c r="E37" s="2">
        <v>446341356</v>
      </c>
      <c r="F37" s="2">
        <v>71035168</v>
      </c>
      <c r="H37" s="2">
        <v>161439134</v>
      </c>
      <c r="J37" s="2">
        <v>678815658</v>
      </c>
    </row>
    <row r="38" spans="1:10" x14ac:dyDescent="0.2">
      <c r="A38" s="2" t="s">
        <v>222</v>
      </c>
      <c r="C38" s="2" t="s">
        <v>257</v>
      </c>
      <c r="E38" s="2">
        <v>446341356</v>
      </c>
      <c r="F38" s="2">
        <v>71035168</v>
      </c>
      <c r="H38" s="2">
        <v>161439134</v>
      </c>
      <c r="J38" s="2">
        <v>678815658</v>
      </c>
    </row>
    <row r="39" spans="1:10" x14ac:dyDescent="0.2">
      <c r="A39" s="2" t="s">
        <v>222</v>
      </c>
      <c r="C39" s="2" t="s">
        <v>258</v>
      </c>
      <c r="D39" s="2" t="s">
        <v>224</v>
      </c>
      <c r="E39" s="2">
        <v>27</v>
      </c>
      <c r="J39" s="2">
        <v>27</v>
      </c>
    </row>
    <row r="40" spans="1:10" x14ac:dyDescent="0.2">
      <c r="A40" s="2" t="s">
        <v>222</v>
      </c>
      <c r="C40" s="2" t="s">
        <v>259</v>
      </c>
      <c r="E40" s="2">
        <v>27</v>
      </c>
      <c r="J40" s="2">
        <v>27</v>
      </c>
    </row>
    <row r="41" spans="1:10" x14ac:dyDescent="0.2">
      <c r="A41" s="2" t="s">
        <v>222</v>
      </c>
      <c r="C41" s="2" t="s">
        <v>260</v>
      </c>
      <c r="D41" s="2" t="s">
        <v>224</v>
      </c>
      <c r="E41" s="2">
        <v>92</v>
      </c>
      <c r="J41" s="2">
        <v>92</v>
      </c>
    </row>
    <row r="42" spans="1:10" x14ac:dyDescent="0.2">
      <c r="A42" s="2" t="s">
        <v>222</v>
      </c>
      <c r="C42" s="2" t="s">
        <v>261</v>
      </c>
      <c r="E42" s="2">
        <v>92</v>
      </c>
      <c r="J42" s="2">
        <v>92</v>
      </c>
    </row>
    <row r="43" spans="1:10" x14ac:dyDescent="0.2">
      <c r="A43" s="2" t="s">
        <v>222</v>
      </c>
      <c r="C43" s="2" t="s">
        <v>76</v>
      </c>
      <c r="D43" s="2" t="s">
        <v>224</v>
      </c>
      <c r="E43" s="2">
        <v>64059128</v>
      </c>
      <c r="F43" s="2">
        <v>1462099</v>
      </c>
      <c r="H43" s="2">
        <v>3001757</v>
      </c>
      <c r="J43" s="2">
        <v>68522984</v>
      </c>
    </row>
    <row r="44" spans="1:10" x14ac:dyDescent="0.2">
      <c r="A44" s="2" t="s">
        <v>222</v>
      </c>
      <c r="C44" s="2" t="s">
        <v>262</v>
      </c>
      <c r="E44" s="2">
        <v>64059128</v>
      </c>
      <c r="F44" s="2">
        <v>1462099</v>
      </c>
      <c r="H44" s="2">
        <v>3001757</v>
      </c>
      <c r="J44" s="2">
        <v>68522984</v>
      </c>
    </row>
    <row r="45" spans="1:10" x14ac:dyDescent="0.2">
      <c r="A45" s="2" t="s">
        <v>222</v>
      </c>
      <c r="C45" s="2" t="s">
        <v>263</v>
      </c>
      <c r="D45" s="2" t="s">
        <v>224</v>
      </c>
      <c r="E45" s="2">
        <v>1343</v>
      </c>
      <c r="J45" s="2">
        <v>1343</v>
      </c>
    </row>
    <row r="46" spans="1:10" x14ac:dyDescent="0.2">
      <c r="A46" s="2" t="s">
        <v>222</v>
      </c>
      <c r="C46" s="2" t="s">
        <v>264</v>
      </c>
      <c r="E46" s="2">
        <v>1343</v>
      </c>
      <c r="J46" s="2">
        <v>1343</v>
      </c>
    </row>
    <row r="47" spans="1:10" x14ac:dyDescent="0.2">
      <c r="A47" s="2" t="s">
        <v>222</v>
      </c>
      <c r="C47" s="2" t="s">
        <v>79</v>
      </c>
      <c r="D47" s="2" t="s">
        <v>224</v>
      </c>
      <c r="E47" s="2">
        <v>1344</v>
      </c>
      <c r="F47" s="2">
        <v>31</v>
      </c>
      <c r="H47" s="2">
        <v>216</v>
      </c>
      <c r="J47" s="2">
        <v>1591</v>
      </c>
    </row>
    <row r="48" spans="1:10" x14ac:dyDescent="0.2">
      <c r="A48" s="2" t="s">
        <v>222</v>
      </c>
      <c r="C48" s="2" t="s">
        <v>265</v>
      </c>
      <c r="E48" s="2">
        <v>1344</v>
      </c>
      <c r="F48" s="2">
        <v>31</v>
      </c>
      <c r="H48" s="2">
        <v>216</v>
      </c>
      <c r="J48" s="2">
        <v>1591</v>
      </c>
    </row>
    <row r="49" spans="1:10" x14ac:dyDescent="0.2">
      <c r="A49" s="2" t="s">
        <v>222</v>
      </c>
      <c r="C49" s="2" t="s">
        <v>266</v>
      </c>
      <c r="D49" s="2" t="s">
        <v>224</v>
      </c>
      <c r="G49" s="2">
        <v>28825145</v>
      </c>
      <c r="J49" s="2">
        <v>28825145</v>
      </c>
    </row>
    <row r="50" spans="1:10" x14ac:dyDescent="0.2">
      <c r="A50" s="2" t="s">
        <v>222</v>
      </c>
      <c r="C50" s="2" t="s">
        <v>267</v>
      </c>
      <c r="G50" s="2">
        <v>28825145</v>
      </c>
      <c r="J50" s="2">
        <v>28825145</v>
      </c>
    </row>
    <row r="51" spans="1:10" x14ac:dyDescent="0.2">
      <c r="A51" s="2" t="s">
        <v>222</v>
      </c>
      <c r="C51" s="2" t="s">
        <v>268</v>
      </c>
      <c r="D51" s="2" t="s">
        <v>224</v>
      </c>
      <c r="G51" s="2">
        <v>8670278</v>
      </c>
      <c r="J51" s="2">
        <v>8670278</v>
      </c>
    </row>
    <row r="52" spans="1:10" x14ac:dyDescent="0.2">
      <c r="A52" s="2" t="s">
        <v>222</v>
      </c>
      <c r="C52" s="2" t="s">
        <v>269</v>
      </c>
      <c r="G52" s="2">
        <v>8670278</v>
      </c>
      <c r="J52" s="2">
        <v>8670278</v>
      </c>
    </row>
    <row r="53" spans="1:10" x14ac:dyDescent="0.2">
      <c r="A53" s="2" t="s">
        <v>222</v>
      </c>
      <c r="C53" s="2" t="s">
        <v>270</v>
      </c>
      <c r="D53" s="2" t="s">
        <v>224</v>
      </c>
      <c r="G53" s="2">
        <v>60</v>
      </c>
      <c r="J53" s="2">
        <v>60</v>
      </c>
    </row>
    <row r="54" spans="1:10" x14ac:dyDescent="0.2">
      <c r="A54" s="2" t="s">
        <v>222</v>
      </c>
      <c r="C54" s="2" t="s">
        <v>271</v>
      </c>
      <c r="D54" s="2" t="s">
        <v>224</v>
      </c>
      <c r="G54" s="2">
        <v>20154867</v>
      </c>
      <c r="J54" s="2">
        <v>20154867</v>
      </c>
    </row>
    <row r="55" spans="1:10" x14ac:dyDescent="0.2">
      <c r="A55" s="2" t="s">
        <v>222</v>
      </c>
      <c r="C55" s="2" t="s">
        <v>272</v>
      </c>
      <c r="G55" s="2">
        <v>20154867</v>
      </c>
      <c r="J55" s="2">
        <v>20154867</v>
      </c>
    </row>
    <row r="56" spans="1:10" x14ac:dyDescent="0.2">
      <c r="A56" s="2" t="s">
        <v>222</v>
      </c>
      <c r="C56" s="2" t="s">
        <v>273</v>
      </c>
      <c r="D56" s="2" t="s">
        <v>224</v>
      </c>
      <c r="G56" s="2">
        <v>35588</v>
      </c>
      <c r="J56" s="2">
        <v>35588</v>
      </c>
    </row>
    <row r="57" spans="1:10" x14ac:dyDescent="0.2">
      <c r="A57" s="2" t="s">
        <v>222</v>
      </c>
      <c r="C57" s="2" t="s">
        <v>274</v>
      </c>
      <c r="G57" s="2">
        <v>35588</v>
      </c>
      <c r="J57" s="2">
        <v>35588</v>
      </c>
    </row>
    <row r="58" spans="1:10" x14ac:dyDescent="0.2">
      <c r="A58" s="2" t="s">
        <v>222</v>
      </c>
      <c r="C58" s="2" t="s">
        <v>275</v>
      </c>
      <c r="D58" s="2" t="s">
        <v>224</v>
      </c>
      <c r="E58" s="2">
        <v>1693000</v>
      </c>
      <c r="F58" s="2">
        <v>1693000</v>
      </c>
      <c r="H58" s="2">
        <v>1693000</v>
      </c>
      <c r="J58" s="2">
        <v>5079000</v>
      </c>
    </row>
    <row r="59" spans="1:10" x14ac:dyDescent="0.2">
      <c r="A59" s="2" t="s">
        <v>222</v>
      </c>
      <c r="C59" s="2" t="s">
        <v>276</v>
      </c>
      <c r="E59" s="2">
        <v>1693000</v>
      </c>
      <c r="F59" s="2">
        <v>1693000</v>
      </c>
      <c r="H59" s="2">
        <v>1693000</v>
      </c>
      <c r="J59" s="2">
        <v>5079000</v>
      </c>
    </row>
    <row r="60" spans="1:10" x14ac:dyDescent="0.2">
      <c r="A60" s="2" t="s">
        <v>222</v>
      </c>
      <c r="C60" s="2" t="s">
        <v>277</v>
      </c>
      <c r="D60" s="2" t="s">
        <v>224</v>
      </c>
      <c r="G60" s="2">
        <v>7</v>
      </c>
      <c r="J60" s="2">
        <v>7</v>
      </c>
    </row>
    <row r="61" spans="1:10" x14ac:dyDescent="0.2">
      <c r="A61" s="2" t="s">
        <v>222</v>
      </c>
      <c r="C61" s="2" t="s">
        <v>278</v>
      </c>
      <c r="G61" s="2">
        <v>7</v>
      </c>
      <c r="J61" s="2">
        <v>7</v>
      </c>
    </row>
    <row r="62" spans="1:10" x14ac:dyDescent="0.2">
      <c r="A62" s="2" t="s">
        <v>222</v>
      </c>
      <c r="C62" s="2" t="s">
        <v>279</v>
      </c>
      <c r="D62" s="2" t="s">
        <v>224</v>
      </c>
      <c r="E62" s="2">
        <v>100</v>
      </c>
      <c r="F62" s="2">
        <v>100</v>
      </c>
      <c r="H62" s="2">
        <v>33</v>
      </c>
      <c r="J62" s="2">
        <v>233</v>
      </c>
    </row>
    <row r="63" spans="1:10" x14ac:dyDescent="0.2">
      <c r="A63" s="2" t="s">
        <v>222</v>
      </c>
      <c r="C63" s="2" t="s">
        <v>280</v>
      </c>
      <c r="E63" s="2">
        <v>100</v>
      </c>
      <c r="F63" s="2">
        <v>100</v>
      </c>
      <c r="H63" s="2">
        <v>33</v>
      </c>
      <c r="J63" s="2">
        <v>233</v>
      </c>
    </row>
    <row r="64" spans="1:10" x14ac:dyDescent="0.2">
      <c r="A64" s="2" t="s">
        <v>222</v>
      </c>
      <c r="C64" s="2" t="s">
        <v>281</v>
      </c>
      <c r="D64" s="2" t="s">
        <v>224</v>
      </c>
      <c r="H64" s="2">
        <v>100</v>
      </c>
      <c r="J64" s="2">
        <v>100</v>
      </c>
    </row>
    <row r="65" spans="1:10" x14ac:dyDescent="0.2">
      <c r="A65" s="2" t="s">
        <v>222</v>
      </c>
      <c r="C65" s="2" t="s">
        <v>282</v>
      </c>
      <c r="H65" s="2">
        <v>100</v>
      </c>
      <c r="J65" s="2">
        <v>100</v>
      </c>
    </row>
    <row r="66" spans="1:10" x14ac:dyDescent="0.2">
      <c r="A66" s="2" t="s">
        <v>283</v>
      </c>
      <c r="C66" s="2" t="s">
        <v>223</v>
      </c>
      <c r="D66" s="2" t="s">
        <v>284</v>
      </c>
      <c r="E66" s="2">
        <v>99.4</v>
      </c>
      <c r="J66" s="2">
        <v>99.4</v>
      </c>
    </row>
    <row r="67" spans="1:10" x14ac:dyDescent="0.2">
      <c r="A67" s="2" t="s">
        <v>283</v>
      </c>
      <c r="C67" s="2" t="s">
        <v>223</v>
      </c>
      <c r="D67" s="2" t="s">
        <v>285</v>
      </c>
      <c r="F67" s="2">
        <v>100</v>
      </c>
      <c r="J67" s="2">
        <v>100</v>
      </c>
    </row>
    <row r="68" spans="1:10" x14ac:dyDescent="0.2">
      <c r="A68" s="2" t="s">
        <v>283</v>
      </c>
      <c r="C68" s="2" t="s">
        <v>223</v>
      </c>
      <c r="D68" s="2" t="s">
        <v>286</v>
      </c>
      <c r="H68" s="2">
        <v>100</v>
      </c>
      <c r="J68" s="2">
        <v>100</v>
      </c>
    </row>
    <row r="69" spans="1:10" x14ac:dyDescent="0.2">
      <c r="A69" s="2" t="s">
        <v>283</v>
      </c>
      <c r="C69" s="2" t="s">
        <v>225</v>
      </c>
      <c r="E69" s="2">
        <v>99.4</v>
      </c>
      <c r="F69" s="2">
        <v>100</v>
      </c>
      <c r="H69" s="2">
        <v>100</v>
      </c>
      <c r="J69" s="2">
        <v>299.39999999999998</v>
      </c>
    </row>
    <row r="70" spans="1:10" x14ac:dyDescent="0.2">
      <c r="A70" s="2" t="s">
        <v>283</v>
      </c>
      <c r="C70" s="2" t="s">
        <v>287</v>
      </c>
      <c r="D70" s="2" t="s">
        <v>284</v>
      </c>
      <c r="E70" s="2">
        <v>11425153</v>
      </c>
      <c r="J70" s="2">
        <v>11425153</v>
      </c>
    </row>
    <row r="71" spans="1:10" x14ac:dyDescent="0.2">
      <c r="A71" s="2" t="s">
        <v>283</v>
      </c>
      <c r="C71" s="2" t="s">
        <v>287</v>
      </c>
      <c r="D71" s="2" t="s">
        <v>285</v>
      </c>
      <c r="F71" s="2">
        <v>86580</v>
      </c>
      <c r="J71" s="2">
        <v>86580</v>
      </c>
    </row>
    <row r="72" spans="1:10" x14ac:dyDescent="0.2">
      <c r="A72" s="2" t="s">
        <v>283</v>
      </c>
      <c r="C72" s="2" t="s">
        <v>287</v>
      </c>
      <c r="D72" s="2" t="s">
        <v>286</v>
      </c>
      <c r="H72" s="2">
        <v>3564234</v>
      </c>
      <c r="J72" s="2">
        <v>3564234</v>
      </c>
    </row>
    <row r="73" spans="1:10" x14ac:dyDescent="0.2">
      <c r="A73" s="2" t="s">
        <v>283</v>
      </c>
      <c r="C73" s="2" t="s">
        <v>288</v>
      </c>
      <c r="E73" s="2">
        <v>11425153</v>
      </c>
      <c r="F73" s="2">
        <v>86580</v>
      </c>
      <c r="H73" s="2">
        <v>3564234</v>
      </c>
      <c r="J73" s="2">
        <v>15075967</v>
      </c>
    </row>
    <row r="74" spans="1:10" x14ac:dyDescent="0.2">
      <c r="A74" s="2" t="s">
        <v>283</v>
      </c>
      <c r="C74" s="2" t="s">
        <v>289</v>
      </c>
      <c r="D74" s="2" t="s">
        <v>284</v>
      </c>
      <c r="E74" s="2">
        <v>26139916</v>
      </c>
      <c r="J74" s="2">
        <v>26139916</v>
      </c>
    </row>
    <row r="75" spans="1:10" x14ac:dyDescent="0.2">
      <c r="A75" s="2" t="s">
        <v>283</v>
      </c>
      <c r="C75" s="2" t="s">
        <v>289</v>
      </c>
      <c r="D75" s="2" t="s">
        <v>285</v>
      </c>
      <c r="F75" s="2">
        <v>187952</v>
      </c>
      <c r="J75" s="2">
        <v>187952</v>
      </c>
    </row>
    <row r="76" spans="1:10" x14ac:dyDescent="0.2">
      <c r="A76" s="2" t="s">
        <v>283</v>
      </c>
      <c r="C76" s="2" t="s">
        <v>289</v>
      </c>
      <c r="D76" s="2" t="s">
        <v>286</v>
      </c>
      <c r="H76" s="2">
        <v>10452743</v>
      </c>
      <c r="J76" s="2">
        <v>10452743</v>
      </c>
    </row>
    <row r="77" spans="1:10" x14ac:dyDescent="0.2">
      <c r="A77" s="2" t="s">
        <v>283</v>
      </c>
      <c r="C77" s="2" t="s">
        <v>289</v>
      </c>
      <c r="D77" s="2" t="s">
        <v>290</v>
      </c>
      <c r="G77" s="2">
        <v>400194</v>
      </c>
      <c r="J77" s="2">
        <v>400194</v>
      </c>
    </row>
    <row r="78" spans="1:10" x14ac:dyDescent="0.2">
      <c r="A78" s="2" t="s">
        <v>283</v>
      </c>
      <c r="C78" s="2" t="s">
        <v>291</v>
      </c>
      <c r="E78" s="2">
        <v>26139916</v>
      </c>
      <c r="F78" s="2">
        <v>187952</v>
      </c>
      <c r="G78" s="2">
        <v>400194</v>
      </c>
      <c r="H78" s="2">
        <v>10452743</v>
      </c>
      <c r="J78" s="2">
        <v>37180805</v>
      </c>
    </row>
    <row r="79" spans="1:10" x14ac:dyDescent="0.2">
      <c r="A79" s="2" t="s">
        <v>283</v>
      </c>
      <c r="C79" s="2" t="s">
        <v>292</v>
      </c>
      <c r="D79" s="2" t="s">
        <v>284</v>
      </c>
      <c r="E79" s="2">
        <v>12439630</v>
      </c>
      <c r="J79" s="2">
        <v>12439630</v>
      </c>
    </row>
    <row r="80" spans="1:10" x14ac:dyDescent="0.2">
      <c r="A80" s="2" t="s">
        <v>283</v>
      </c>
      <c r="C80" s="2" t="s">
        <v>292</v>
      </c>
      <c r="D80" s="2" t="s">
        <v>285</v>
      </c>
      <c r="F80" s="2">
        <v>89170</v>
      </c>
      <c r="J80" s="2">
        <v>89170</v>
      </c>
    </row>
    <row r="81" spans="1:10" x14ac:dyDescent="0.2">
      <c r="A81" s="2" t="s">
        <v>283</v>
      </c>
      <c r="C81" s="2" t="s">
        <v>292</v>
      </c>
      <c r="D81" s="2" t="s">
        <v>286</v>
      </c>
      <c r="H81" s="2">
        <v>6552069</v>
      </c>
      <c r="J81" s="2">
        <v>6552069</v>
      </c>
    </row>
    <row r="82" spans="1:10" x14ac:dyDescent="0.2">
      <c r="A82" s="2" t="s">
        <v>283</v>
      </c>
      <c r="C82" s="2" t="s">
        <v>293</v>
      </c>
      <c r="E82" s="2">
        <v>12439630</v>
      </c>
      <c r="F82" s="2">
        <v>89170</v>
      </c>
      <c r="H82" s="2">
        <v>6552069</v>
      </c>
      <c r="J82" s="2">
        <v>19080869</v>
      </c>
    </row>
    <row r="83" spans="1:10" x14ac:dyDescent="0.2">
      <c r="A83" s="2" t="s">
        <v>283</v>
      </c>
      <c r="C83" s="2" t="s">
        <v>294</v>
      </c>
      <c r="D83" s="2" t="s">
        <v>290</v>
      </c>
      <c r="G83" s="2">
        <v>9224757</v>
      </c>
      <c r="J83" s="2">
        <v>9224757</v>
      </c>
    </row>
    <row r="84" spans="1:10" x14ac:dyDescent="0.2">
      <c r="A84" s="2" t="s">
        <v>283</v>
      </c>
      <c r="C84" s="2" t="s">
        <v>295</v>
      </c>
      <c r="G84" s="2">
        <v>9224757</v>
      </c>
      <c r="J84" s="2">
        <v>9224757</v>
      </c>
    </row>
    <row r="85" spans="1:10" x14ac:dyDescent="0.2">
      <c r="A85" s="2" t="s">
        <v>283</v>
      </c>
      <c r="C85" s="2" t="s">
        <v>296</v>
      </c>
      <c r="D85" s="2" t="s">
        <v>284</v>
      </c>
      <c r="E85" s="2">
        <v>157926883</v>
      </c>
      <c r="J85" s="2">
        <v>157926883</v>
      </c>
    </row>
    <row r="86" spans="1:10" x14ac:dyDescent="0.2">
      <c r="A86" s="2" t="s">
        <v>283</v>
      </c>
      <c r="C86" s="2" t="s">
        <v>296</v>
      </c>
      <c r="D86" s="2" t="s">
        <v>285</v>
      </c>
      <c r="F86" s="2">
        <v>2137012</v>
      </c>
      <c r="J86" s="2">
        <v>2137012</v>
      </c>
    </row>
    <row r="87" spans="1:10" x14ac:dyDescent="0.2">
      <c r="A87" s="2" t="s">
        <v>283</v>
      </c>
      <c r="C87" s="2" t="s">
        <v>296</v>
      </c>
      <c r="D87" s="2" t="s">
        <v>286</v>
      </c>
      <c r="H87" s="2">
        <v>245017008</v>
      </c>
      <c r="J87" s="2">
        <v>245017008</v>
      </c>
    </row>
    <row r="88" spans="1:10" x14ac:dyDescent="0.2">
      <c r="A88" s="2" t="s">
        <v>283</v>
      </c>
      <c r="C88" s="2" t="s">
        <v>297</v>
      </c>
      <c r="E88" s="2">
        <v>157926883</v>
      </c>
      <c r="F88" s="2">
        <v>2137012</v>
      </c>
      <c r="H88" s="2">
        <v>245017008</v>
      </c>
      <c r="J88" s="2">
        <v>405080903</v>
      </c>
    </row>
    <row r="89" spans="1:10" x14ac:dyDescent="0.2">
      <c r="A89" s="2" t="s">
        <v>283</v>
      </c>
      <c r="C89" s="2" t="s">
        <v>298</v>
      </c>
      <c r="D89" s="2" t="s">
        <v>290</v>
      </c>
      <c r="G89" s="2">
        <v>7140382</v>
      </c>
      <c r="J89" s="2">
        <v>7140382</v>
      </c>
    </row>
    <row r="90" spans="1:10" x14ac:dyDescent="0.2">
      <c r="A90" s="2" t="s">
        <v>283</v>
      </c>
      <c r="C90" s="2" t="s">
        <v>299</v>
      </c>
      <c r="G90" s="2">
        <v>7140382</v>
      </c>
      <c r="J90" s="2">
        <v>7140382</v>
      </c>
    </row>
    <row r="91" spans="1:10" x14ac:dyDescent="0.2">
      <c r="A91" s="2" t="s">
        <v>283</v>
      </c>
      <c r="C91" s="2" t="s">
        <v>300</v>
      </c>
      <c r="D91" s="2" t="s">
        <v>290</v>
      </c>
      <c r="G91" s="2">
        <v>3273757</v>
      </c>
      <c r="J91" s="2">
        <v>3273757</v>
      </c>
    </row>
    <row r="92" spans="1:10" x14ac:dyDescent="0.2">
      <c r="A92" s="2" t="s">
        <v>283</v>
      </c>
      <c r="C92" s="2" t="s">
        <v>301</v>
      </c>
      <c r="G92" s="2">
        <v>3273757</v>
      </c>
      <c r="J92" s="2">
        <v>3273757</v>
      </c>
    </row>
    <row r="93" spans="1:10" x14ac:dyDescent="0.2">
      <c r="A93" s="2" t="s">
        <v>283</v>
      </c>
      <c r="C93" s="2" t="s">
        <v>302</v>
      </c>
      <c r="D93" s="2" t="s">
        <v>284</v>
      </c>
      <c r="E93" s="2">
        <v>31526642</v>
      </c>
      <c r="J93" s="2">
        <v>31526642</v>
      </c>
    </row>
    <row r="94" spans="1:10" x14ac:dyDescent="0.2">
      <c r="A94" s="2" t="s">
        <v>283</v>
      </c>
      <c r="C94" s="2" t="s">
        <v>302</v>
      </c>
      <c r="D94" s="2" t="s">
        <v>285</v>
      </c>
      <c r="F94" s="2">
        <v>932204</v>
      </c>
      <c r="J94" s="2">
        <v>932204</v>
      </c>
    </row>
    <row r="95" spans="1:10" x14ac:dyDescent="0.2">
      <c r="A95" s="2" t="s">
        <v>283</v>
      </c>
      <c r="C95" s="2" t="s">
        <v>303</v>
      </c>
      <c r="E95" s="2">
        <v>31526642</v>
      </c>
      <c r="F95" s="2">
        <v>932204</v>
      </c>
      <c r="J95" s="2">
        <v>32458846</v>
      </c>
    </row>
    <row r="96" spans="1:10" x14ac:dyDescent="0.2">
      <c r="A96" s="2" t="s">
        <v>283</v>
      </c>
      <c r="C96" s="2" t="s">
        <v>304</v>
      </c>
      <c r="D96" s="2" t="s">
        <v>286</v>
      </c>
      <c r="H96" s="2">
        <v>32069563</v>
      </c>
      <c r="J96" s="2">
        <v>32069563</v>
      </c>
    </row>
    <row r="97" spans="1:10" x14ac:dyDescent="0.2">
      <c r="A97" s="2" t="s">
        <v>283</v>
      </c>
      <c r="C97" s="2" t="s">
        <v>305</v>
      </c>
      <c r="H97" s="2">
        <v>32069563</v>
      </c>
      <c r="J97" s="2">
        <v>32069563</v>
      </c>
    </row>
    <row r="98" spans="1:10" x14ac:dyDescent="0.2">
      <c r="A98" s="2" t="s">
        <v>283</v>
      </c>
      <c r="C98" s="2" t="s">
        <v>306</v>
      </c>
      <c r="D98" s="2" t="s">
        <v>286</v>
      </c>
      <c r="H98" s="2">
        <v>0</v>
      </c>
      <c r="J98" s="2">
        <v>0</v>
      </c>
    </row>
    <row r="99" spans="1:10" x14ac:dyDescent="0.2">
      <c r="A99" s="2" t="s">
        <v>283</v>
      </c>
      <c r="C99" s="2" t="s">
        <v>307</v>
      </c>
      <c r="H99" s="2">
        <v>0</v>
      </c>
      <c r="J99" s="2">
        <v>0</v>
      </c>
    </row>
    <row r="100" spans="1:10" x14ac:dyDescent="0.2">
      <c r="A100" s="2" t="s">
        <v>283</v>
      </c>
      <c r="C100" s="2" t="s">
        <v>226</v>
      </c>
      <c r="D100" s="2" t="s">
        <v>284</v>
      </c>
      <c r="E100" s="2">
        <v>46</v>
      </c>
      <c r="J100" s="2">
        <v>46</v>
      </c>
    </row>
    <row r="101" spans="1:10" x14ac:dyDescent="0.2">
      <c r="A101" s="2" t="s">
        <v>283</v>
      </c>
      <c r="C101" s="2" t="s">
        <v>227</v>
      </c>
      <c r="E101" s="2">
        <v>46</v>
      </c>
      <c r="J101" s="2">
        <v>46</v>
      </c>
    </row>
    <row r="102" spans="1:10" x14ac:dyDescent="0.2">
      <c r="A102" s="2" t="s">
        <v>283</v>
      </c>
      <c r="C102" s="2" t="s">
        <v>228</v>
      </c>
      <c r="D102" s="2" t="s">
        <v>284</v>
      </c>
      <c r="E102" s="2">
        <v>417</v>
      </c>
      <c r="J102" s="2">
        <v>417</v>
      </c>
    </row>
    <row r="103" spans="1:10" x14ac:dyDescent="0.2">
      <c r="A103" s="2" t="s">
        <v>283</v>
      </c>
      <c r="C103" s="2" t="s">
        <v>229</v>
      </c>
      <c r="E103" s="2">
        <v>417</v>
      </c>
      <c r="J103" s="2">
        <v>417</v>
      </c>
    </row>
    <row r="104" spans="1:10" x14ac:dyDescent="0.2">
      <c r="A104" s="2" t="s">
        <v>283</v>
      </c>
      <c r="C104" s="2" t="s">
        <v>230</v>
      </c>
      <c r="D104" s="2" t="s">
        <v>286</v>
      </c>
      <c r="H104" s="2">
        <v>87.4</v>
      </c>
      <c r="J104" s="2">
        <v>87.4</v>
      </c>
    </row>
    <row r="105" spans="1:10" x14ac:dyDescent="0.2">
      <c r="A105" s="2" t="s">
        <v>283</v>
      </c>
      <c r="C105" s="2" t="s">
        <v>231</v>
      </c>
      <c r="H105" s="2">
        <v>87.4</v>
      </c>
      <c r="J105" s="2">
        <v>87.4</v>
      </c>
    </row>
    <row r="106" spans="1:10" x14ac:dyDescent="0.2">
      <c r="A106" s="2" t="s">
        <v>283</v>
      </c>
      <c r="C106" s="2" t="s">
        <v>232</v>
      </c>
      <c r="D106" s="2" t="s">
        <v>290</v>
      </c>
      <c r="G106" s="2">
        <v>0</v>
      </c>
      <c r="J106" s="2">
        <v>0</v>
      </c>
    </row>
    <row r="107" spans="1:10" x14ac:dyDescent="0.2">
      <c r="A107" s="2" t="s">
        <v>283</v>
      </c>
      <c r="C107" s="2" t="s">
        <v>233</v>
      </c>
      <c r="G107" s="2">
        <v>0</v>
      </c>
      <c r="J107" s="2">
        <v>0</v>
      </c>
    </row>
    <row r="108" spans="1:10" x14ac:dyDescent="0.2">
      <c r="A108" s="2" t="s">
        <v>283</v>
      </c>
      <c r="C108" s="2" t="s">
        <v>234</v>
      </c>
      <c r="D108" s="2" t="s">
        <v>290</v>
      </c>
      <c r="G108" s="2">
        <v>38</v>
      </c>
      <c r="J108" s="2">
        <v>38</v>
      </c>
    </row>
    <row r="109" spans="1:10" x14ac:dyDescent="0.2">
      <c r="A109" s="2" t="s">
        <v>283</v>
      </c>
      <c r="C109" s="2" t="s">
        <v>235</v>
      </c>
      <c r="G109" s="2">
        <v>38</v>
      </c>
      <c r="J109" s="2">
        <v>38</v>
      </c>
    </row>
    <row r="110" spans="1:10" x14ac:dyDescent="0.2">
      <c r="A110" s="2" t="s">
        <v>283</v>
      </c>
      <c r="C110" s="2" t="s">
        <v>236</v>
      </c>
      <c r="D110" s="2" t="s">
        <v>284</v>
      </c>
      <c r="E110" s="2">
        <v>0</v>
      </c>
      <c r="J110" s="2">
        <v>0</v>
      </c>
    </row>
    <row r="111" spans="1:10" x14ac:dyDescent="0.2">
      <c r="A111" s="2" t="s">
        <v>283</v>
      </c>
      <c r="C111" s="2" t="s">
        <v>237</v>
      </c>
      <c r="E111" s="2">
        <v>0</v>
      </c>
      <c r="F111" s="159">
        <v>1040718</v>
      </c>
      <c r="J111" s="159">
        <v>1040718</v>
      </c>
    </row>
    <row r="112" spans="1:10" x14ac:dyDescent="0.2">
      <c r="A112" s="2" t="s">
        <v>283</v>
      </c>
      <c r="C112" s="2" t="s">
        <v>238</v>
      </c>
      <c r="D112" s="2" t="s">
        <v>284</v>
      </c>
      <c r="E112" s="2">
        <v>11418593</v>
      </c>
      <c r="J112" s="2">
        <v>11418593</v>
      </c>
    </row>
    <row r="113" spans="1:10" x14ac:dyDescent="0.2">
      <c r="A113" s="2" t="s">
        <v>283</v>
      </c>
      <c r="C113" s="2" t="s">
        <v>238</v>
      </c>
      <c r="D113" s="2" t="s">
        <v>285</v>
      </c>
      <c r="F113" s="2">
        <v>92515</v>
      </c>
      <c r="J113" s="2">
        <v>92515</v>
      </c>
    </row>
    <row r="114" spans="1:10" x14ac:dyDescent="0.2">
      <c r="A114" s="2" t="s">
        <v>283</v>
      </c>
      <c r="C114" s="2" t="s">
        <v>238</v>
      </c>
      <c r="D114" s="2" t="s">
        <v>286</v>
      </c>
      <c r="H114" s="2">
        <v>3941912</v>
      </c>
      <c r="J114" s="2">
        <v>3941912</v>
      </c>
    </row>
    <row r="115" spans="1:10" x14ac:dyDescent="0.2">
      <c r="A115" s="2" t="s">
        <v>283</v>
      </c>
      <c r="C115" s="2" t="s">
        <v>239</v>
      </c>
      <c r="E115" s="2">
        <v>11418593</v>
      </c>
      <c r="F115" s="2">
        <v>92515</v>
      </c>
      <c r="H115" s="2">
        <v>3941912</v>
      </c>
      <c r="J115" s="2">
        <v>15453020</v>
      </c>
    </row>
    <row r="116" spans="1:10" x14ac:dyDescent="0.2">
      <c r="A116" s="2" t="s">
        <v>283</v>
      </c>
      <c r="C116" s="2" t="s">
        <v>240</v>
      </c>
      <c r="D116" s="2" t="s">
        <v>284</v>
      </c>
      <c r="E116" s="2">
        <v>0</v>
      </c>
      <c r="J116" s="2">
        <v>0</v>
      </c>
    </row>
    <row r="117" spans="1:10" x14ac:dyDescent="0.2">
      <c r="A117" s="2" t="s">
        <v>283</v>
      </c>
      <c r="C117" s="2" t="s">
        <v>241</v>
      </c>
      <c r="E117" s="2">
        <v>0</v>
      </c>
      <c r="J117" s="2">
        <v>0</v>
      </c>
    </row>
    <row r="118" spans="1:10" x14ac:dyDescent="0.2">
      <c r="A118" s="2" t="s">
        <v>283</v>
      </c>
      <c r="C118" s="2" t="s">
        <v>242</v>
      </c>
      <c r="D118" s="2" t="s">
        <v>284</v>
      </c>
      <c r="E118" s="2">
        <v>12478226</v>
      </c>
      <c r="J118" s="2">
        <v>12478226</v>
      </c>
    </row>
    <row r="119" spans="1:10" x14ac:dyDescent="0.2">
      <c r="A119" s="2" t="s">
        <v>283</v>
      </c>
      <c r="C119" s="2" t="s">
        <v>242</v>
      </c>
      <c r="D119" s="2" t="s">
        <v>285</v>
      </c>
      <c r="F119" s="2">
        <v>89172</v>
      </c>
      <c r="J119" s="2">
        <v>89172</v>
      </c>
    </row>
    <row r="120" spans="1:10" x14ac:dyDescent="0.2">
      <c r="A120" s="2" t="s">
        <v>283</v>
      </c>
      <c r="C120" s="2" t="s">
        <v>242</v>
      </c>
      <c r="D120" s="2" t="s">
        <v>286</v>
      </c>
      <c r="H120" s="2">
        <v>7083629</v>
      </c>
      <c r="J120" s="2">
        <v>7083629</v>
      </c>
    </row>
    <row r="121" spans="1:10" x14ac:dyDescent="0.2">
      <c r="A121" s="2" t="s">
        <v>283</v>
      </c>
      <c r="C121" s="2" t="s">
        <v>243</v>
      </c>
      <c r="E121" s="2">
        <v>12478226</v>
      </c>
      <c r="F121" s="2">
        <v>89172</v>
      </c>
      <c r="H121" s="2">
        <v>7083629</v>
      </c>
      <c r="J121" s="2">
        <v>19651027</v>
      </c>
    </row>
    <row r="122" spans="1:10" x14ac:dyDescent="0.2">
      <c r="A122" s="2" t="s">
        <v>283</v>
      </c>
      <c r="C122" s="2" t="s">
        <v>244</v>
      </c>
      <c r="D122" s="2" t="s">
        <v>284</v>
      </c>
      <c r="E122" s="2">
        <v>26139916</v>
      </c>
      <c r="J122" s="2">
        <v>26139916</v>
      </c>
    </row>
    <row r="123" spans="1:10" x14ac:dyDescent="0.2">
      <c r="A123" s="2" t="s">
        <v>283</v>
      </c>
      <c r="C123" s="2" t="s">
        <v>244</v>
      </c>
      <c r="D123" s="2" t="s">
        <v>285</v>
      </c>
      <c r="F123" s="2">
        <v>187953</v>
      </c>
      <c r="J123" s="2">
        <v>187953</v>
      </c>
    </row>
    <row r="124" spans="1:10" x14ac:dyDescent="0.2">
      <c r="A124" s="2" t="s">
        <v>283</v>
      </c>
      <c r="C124" s="2" t="s">
        <v>244</v>
      </c>
      <c r="D124" s="2" t="s">
        <v>286</v>
      </c>
      <c r="H124" s="2">
        <v>11290959</v>
      </c>
      <c r="J124" s="2">
        <v>11290959</v>
      </c>
    </row>
    <row r="125" spans="1:10" x14ac:dyDescent="0.2">
      <c r="A125" s="2" t="s">
        <v>283</v>
      </c>
      <c r="C125" s="2" t="s">
        <v>245</v>
      </c>
      <c r="E125" s="2">
        <v>26139916</v>
      </c>
      <c r="F125" s="2">
        <v>187953</v>
      </c>
      <c r="H125" s="2">
        <v>11290959</v>
      </c>
      <c r="J125" s="2">
        <v>37618828</v>
      </c>
    </row>
    <row r="126" spans="1:10" x14ac:dyDescent="0.2">
      <c r="A126" s="2" t="s">
        <v>283</v>
      </c>
      <c r="C126" s="2" t="s">
        <v>246</v>
      </c>
      <c r="D126" s="2" t="s">
        <v>284</v>
      </c>
      <c r="E126" s="2">
        <v>19461756</v>
      </c>
      <c r="J126" s="2">
        <v>19461756</v>
      </c>
    </row>
    <row r="127" spans="1:10" x14ac:dyDescent="0.2">
      <c r="A127" s="2" t="s">
        <v>283</v>
      </c>
      <c r="C127" s="2" t="s">
        <v>246</v>
      </c>
      <c r="D127" s="2" t="s">
        <v>285</v>
      </c>
      <c r="F127" s="2">
        <v>449456</v>
      </c>
      <c r="J127" s="2">
        <v>449456</v>
      </c>
    </row>
    <row r="128" spans="1:10" x14ac:dyDescent="0.2">
      <c r="A128" s="2" t="s">
        <v>283</v>
      </c>
      <c r="C128" s="2" t="s">
        <v>246</v>
      </c>
      <c r="D128" s="2" t="s">
        <v>286</v>
      </c>
      <c r="H128" s="2">
        <v>24678710</v>
      </c>
      <c r="J128" s="2">
        <v>24678710</v>
      </c>
    </row>
    <row r="129" spans="1:10" x14ac:dyDescent="0.2">
      <c r="A129" s="2" t="s">
        <v>283</v>
      </c>
      <c r="C129" s="2" t="s">
        <v>247</v>
      </c>
      <c r="E129" s="2">
        <v>19461756</v>
      </c>
      <c r="F129" s="2">
        <v>449456</v>
      </c>
      <c r="H129" s="2">
        <v>24678710</v>
      </c>
      <c r="J129" s="2">
        <v>44589922</v>
      </c>
    </row>
    <row r="130" spans="1:10" x14ac:dyDescent="0.2">
      <c r="A130" s="2" t="s">
        <v>283</v>
      </c>
      <c r="C130" s="2" t="s">
        <v>248</v>
      </c>
      <c r="D130" s="2" t="s">
        <v>284</v>
      </c>
      <c r="E130" s="2">
        <v>0</v>
      </c>
      <c r="J130" s="2">
        <v>0</v>
      </c>
    </row>
    <row r="131" spans="1:10" x14ac:dyDescent="0.2">
      <c r="A131" s="2" t="s">
        <v>283</v>
      </c>
      <c r="C131" s="2" t="s">
        <v>249</v>
      </c>
      <c r="E131" s="2">
        <v>0</v>
      </c>
      <c r="J131" s="2">
        <v>0</v>
      </c>
    </row>
    <row r="132" spans="1:10" x14ac:dyDescent="0.2">
      <c r="A132" s="2" t="s">
        <v>283</v>
      </c>
      <c r="C132" s="2" t="s">
        <v>250</v>
      </c>
      <c r="D132" s="2" t="s">
        <v>284</v>
      </c>
      <c r="E132" s="2">
        <v>31526940</v>
      </c>
      <c r="J132" s="2">
        <v>31526940</v>
      </c>
    </row>
    <row r="133" spans="1:10" x14ac:dyDescent="0.2">
      <c r="A133" s="2" t="s">
        <v>283</v>
      </c>
      <c r="C133" s="2" t="s">
        <v>250</v>
      </c>
      <c r="D133" s="2" t="s">
        <v>285</v>
      </c>
      <c r="F133" s="2">
        <v>932204</v>
      </c>
      <c r="J133" s="2">
        <v>932204</v>
      </c>
    </row>
    <row r="134" spans="1:10" x14ac:dyDescent="0.2">
      <c r="A134" s="2" t="s">
        <v>283</v>
      </c>
      <c r="C134" s="2" t="s">
        <v>250</v>
      </c>
      <c r="D134" s="2" t="s">
        <v>286</v>
      </c>
      <c r="H134" s="2">
        <v>33615844</v>
      </c>
      <c r="J134" s="2">
        <v>33615844</v>
      </c>
    </row>
    <row r="135" spans="1:10" x14ac:dyDescent="0.2">
      <c r="A135" s="2" t="s">
        <v>283</v>
      </c>
      <c r="C135" s="2" t="s">
        <v>251</v>
      </c>
      <c r="E135" s="2">
        <v>31526940</v>
      </c>
      <c r="F135" s="2">
        <v>932204</v>
      </c>
      <c r="H135" s="2">
        <v>33615844</v>
      </c>
      <c r="J135" s="2">
        <v>66074988</v>
      </c>
    </row>
    <row r="136" spans="1:10" x14ac:dyDescent="0.2">
      <c r="A136" s="2" t="s">
        <v>283</v>
      </c>
      <c r="C136" s="2" t="s">
        <v>252</v>
      </c>
      <c r="D136" s="2" t="s">
        <v>290</v>
      </c>
      <c r="G136" s="2">
        <v>400194</v>
      </c>
      <c r="J136" s="2">
        <v>400194</v>
      </c>
    </row>
    <row r="137" spans="1:10" x14ac:dyDescent="0.2">
      <c r="A137" s="2" t="s">
        <v>283</v>
      </c>
      <c r="C137" s="2" t="s">
        <v>253</v>
      </c>
      <c r="G137" s="2">
        <v>400194</v>
      </c>
      <c r="J137" s="2">
        <v>400194</v>
      </c>
    </row>
    <row r="138" spans="1:10" x14ac:dyDescent="0.2">
      <c r="A138" s="2" t="s">
        <v>283</v>
      </c>
      <c r="C138" s="2" t="s">
        <v>254</v>
      </c>
      <c r="D138" s="2" t="s">
        <v>284</v>
      </c>
      <c r="E138" s="2">
        <v>0</v>
      </c>
      <c r="J138" s="2">
        <v>0</v>
      </c>
    </row>
    <row r="139" spans="1:10" x14ac:dyDescent="0.2">
      <c r="A139" s="2" t="s">
        <v>283</v>
      </c>
      <c r="C139" s="2" t="s">
        <v>255</v>
      </c>
      <c r="E139" s="2">
        <v>0</v>
      </c>
      <c r="J139" s="2">
        <v>0</v>
      </c>
    </row>
    <row r="140" spans="1:10" x14ac:dyDescent="0.2">
      <c r="A140" s="2" t="s">
        <v>283</v>
      </c>
      <c r="C140" s="2" t="s">
        <v>256</v>
      </c>
      <c r="D140" s="2" t="s">
        <v>284</v>
      </c>
      <c r="E140" s="2">
        <v>157926883</v>
      </c>
      <c r="J140" s="2">
        <v>157926883</v>
      </c>
    </row>
    <row r="141" spans="1:10" x14ac:dyDescent="0.2">
      <c r="A141" s="2" t="s">
        <v>283</v>
      </c>
      <c r="C141" s="2" t="s">
        <v>256</v>
      </c>
      <c r="D141" s="2" t="s">
        <v>285</v>
      </c>
      <c r="F141" s="2">
        <v>2137010</v>
      </c>
      <c r="J141" s="2">
        <v>2137010</v>
      </c>
    </row>
    <row r="142" spans="1:10" x14ac:dyDescent="0.2">
      <c r="A142" s="2" t="s">
        <v>283</v>
      </c>
      <c r="C142" s="2" t="s">
        <v>256</v>
      </c>
      <c r="D142" s="2" t="s">
        <v>286</v>
      </c>
      <c r="H142" s="2">
        <v>266335721</v>
      </c>
      <c r="J142" s="2">
        <v>266335721</v>
      </c>
    </row>
    <row r="143" spans="1:10" x14ac:dyDescent="0.2">
      <c r="A143" s="2" t="s">
        <v>283</v>
      </c>
      <c r="C143" s="2" t="s">
        <v>257</v>
      </c>
      <c r="E143" s="2">
        <v>157926883</v>
      </c>
      <c r="F143" s="2">
        <v>2137010</v>
      </c>
      <c r="H143" s="2">
        <v>266335721</v>
      </c>
      <c r="J143" s="2">
        <v>426399614</v>
      </c>
    </row>
    <row r="144" spans="1:10" x14ac:dyDescent="0.2">
      <c r="A144" s="2" t="s">
        <v>283</v>
      </c>
      <c r="C144" s="2" t="s">
        <v>258</v>
      </c>
      <c r="D144" s="2" t="s">
        <v>284</v>
      </c>
      <c r="E144" s="2">
        <v>23.3</v>
      </c>
      <c r="J144" s="2">
        <v>23.3</v>
      </c>
    </row>
    <row r="145" spans="1:10" x14ac:dyDescent="0.2">
      <c r="A145" s="2" t="s">
        <v>283</v>
      </c>
      <c r="C145" s="2" t="s">
        <v>259</v>
      </c>
      <c r="E145" s="2">
        <v>23.3</v>
      </c>
      <c r="J145" s="2">
        <v>23.3</v>
      </c>
    </row>
    <row r="146" spans="1:10" x14ac:dyDescent="0.2">
      <c r="A146" s="2" t="s">
        <v>283</v>
      </c>
      <c r="C146" s="2" t="s">
        <v>260</v>
      </c>
      <c r="D146" s="2" t="s">
        <v>284</v>
      </c>
      <c r="E146" s="2">
        <v>90.4</v>
      </c>
      <c r="J146" s="2">
        <v>90.4</v>
      </c>
    </row>
    <row r="147" spans="1:10" x14ac:dyDescent="0.2">
      <c r="A147" s="2" t="s">
        <v>283</v>
      </c>
      <c r="C147" s="2" t="s">
        <v>261</v>
      </c>
      <c r="E147" s="2">
        <v>90.4</v>
      </c>
      <c r="J147" s="2">
        <v>90.4</v>
      </c>
    </row>
    <row r="148" spans="1:10" x14ac:dyDescent="0.2">
      <c r="A148" s="2" t="s">
        <v>283</v>
      </c>
      <c r="C148" s="2" t="s">
        <v>76</v>
      </c>
      <c r="D148" s="2" t="s">
        <v>284</v>
      </c>
      <c r="E148" s="2">
        <v>16440914</v>
      </c>
      <c r="J148" s="2">
        <v>16440914</v>
      </c>
    </row>
    <row r="149" spans="1:10" x14ac:dyDescent="0.2">
      <c r="A149" s="2" t="s">
        <v>283</v>
      </c>
      <c r="C149" s="2" t="s">
        <v>76</v>
      </c>
      <c r="D149" s="2" t="s">
        <v>285</v>
      </c>
      <c r="F149" s="2">
        <v>102852</v>
      </c>
      <c r="J149" s="2">
        <v>102852</v>
      </c>
    </row>
    <row r="150" spans="1:10" x14ac:dyDescent="0.2">
      <c r="A150" s="2" t="s">
        <v>283</v>
      </c>
      <c r="C150" s="2" t="s">
        <v>76</v>
      </c>
      <c r="D150" s="2" t="s">
        <v>286</v>
      </c>
      <c r="H150" s="2">
        <v>3134469</v>
      </c>
      <c r="J150" s="2">
        <v>3134469</v>
      </c>
    </row>
    <row r="151" spans="1:10" x14ac:dyDescent="0.2">
      <c r="A151" s="2" t="s">
        <v>283</v>
      </c>
      <c r="C151" s="2" t="s">
        <v>262</v>
      </c>
      <c r="E151" s="2">
        <v>16440914</v>
      </c>
      <c r="F151" s="2">
        <v>102852</v>
      </c>
      <c r="H151" s="2">
        <v>3134469</v>
      </c>
      <c r="J151" s="2">
        <v>19678235</v>
      </c>
    </row>
    <row r="152" spans="1:10" x14ac:dyDescent="0.2">
      <c r="A152" s="2" t="s">
        <v>283</v>
      </c>
      <c r="C152" s="2" t="s">
        <v>263</v>
      </c>
      <c r="D152" s="2" t="s">
        <v>284</v>
      </c>
      <c r="E152" s="2">
        <v>463</v>
      </c>
      <c r="J152" s="2">
        <v>463</v>
      </c>
    </row>
    <row r="153" spans="1:10" x14ac:dyDescent="0.2">
      <c r="A153" s="2" t="s">
        <v>283</v>
      </c>
      <c r="C153" s="2" t="s">
        <v>264</v>
      </c>
      <c r="E153" s="2">
        <v>463</v>
      </c>
      <c r="J153" s="2">
        <v>463</v>
      </c>
    </row>
    <row r="154" spans="1:10" x14ac:dyDescent="0.2">
      <c r="A154" s="2" t="s">
        <v>283</v>
      </c>
      <c r="C154" s="2" t="s">
        <v>308</v>
      </c>
      <c r="D154" s="2" t="s">
        <v>284</v>
      </c>
      <c r="E154" s="2">
        <v>4310643</v>
      </c>
      <c r="J154" s="2">
        <v>4310643</v>
      </c>
    </row>
    <row r="155" spans="1:10" x14ac:dyDescent="0.2">
      <c r="A155" s="2" t="s">
        <v>283</v>
      </c>
      <c r="C155" s="2" t="s">
        <v>308</v>
      </c>
      <c r="D155" s="2" t="s">
        <v>286</v>
      </c>
      <c r="H155" s="2">
        <v>903311</v>
      </c>
      <c r="J155" s="2">
        <v>903311</v>
      </c>
    </row>
    <row r="156" spans="1:10" x14ac:dyDescent="0.2">
      <c r="A156" s="2" t="s">
        <v>283</v>
      </c>
      <c r="C156" s="2" t="s">
        <v>309</v>
      </c>
      <c r="E156" s="2">
        <v>4310643</v>
      </c>
      <c r="H156" s="2">
        <v>903311</v>
      </c>
      <c r="J156" s="2">
        <v>5213954</v>
      </c>
    </row>
    <row r="157" spans="1:10" x14ac:dyDescent="0.2">
      <c r="A157" s="2" t="s">
        <v>283</v>
      </c>
      <c r="C157" s="2" t="s">
        <v>79</v>
      </c>
      <c r="D157" s="2" t="s">
        <v>284</v>
      </c>
      <c r="E157" s="2">
        <v>463</v>
      </c>
      <c r="J157" s="2">
        <v>463</v>
      </c>
    </row>
    <row r="158" spans="1:10" x14ac:dyDescent="0.2">
      <c r="A158" s="2" t="s">
        <v>283</v>
      </c>
      <c r="C158" s="2" t="s">
        <v>79</v>
      </c>
      <c r="D158" s="2" t="s">
        <v>285</v>
      </c>
      <c r="F158" s="2">
        <v>3</v>
      </c>
      <c r="J158" s="2">
        <v>3</v>
      </c>
    </row>
    <row r="159" spans="1:10" x14ac:dyDescent="0.2">
      <c r="A159" s="2" t="s">
        <v>283</v>
      </c>
      <c r="C159" s="2" t="s">
        <v>79</v>
      </c>
      <c r="D159" s="2" t="s">
        <v>286</v>
      </c>
      <c r="H159" s="2">
        <v>190</v>
      </c>
      <c r="J159" s="2">
        <v>190</v>
      </c>
    </row>
    <row r="160" spans="1:10" x14ac:dyDescent="0.2">
      <c r="A160" s="2" t="s">
        <v>283</v>
      </c>
      <c r="C160" s="2" t="s">
        <v>265</v>
      </c>
      <c r="E160" s="2">
        <v>463</v>
      </c>
      <c r="F160" s="2">
        <v>3</v>
      </c>
      <c r="H160" s="2">
        <v>190</v>
      </c>
      <c r="J160" s="2">
        <v>656</v>
      </c>
    </row>
    <row r="161" spans="1:10" x14ac:dyDescent="0.2">
      <c r="A161" s="2" t="s">
        <v>283</v>
      </c>
      <c r="C161" s="2" t="s">
        <v>266</v>
      </c>
      <c r="D161" s="2" t="s">
        <v>290</v>
      </c>
      <c r="G161" s="2">
        <v>9224758</v>
      </c>
      <c r="J161" s="2">
        <v>9224758</v>
      </c>
    </row>
    <row r="162" spans="1:10" x14ac:dyDescent="0.2">
      <c r="A162" s="2" t="s">
        <v>283</v>
      </c>
      <c r="C162" s="2" t="s">
        <v>267</v>
      </c>
      <c r="G162" s="2">
        <v>9224758</v>
      </c>
      <c r="J162" s="2">
        <v>9224758</v>
      </c>
    </row>
    <row r="163" spans="1:10" x14ac:dyDescent="0.2">
      <c r="A163" s="2" t="s">
        <v>283</v>
      </c>
      <c r="C163" s="2" t="s">
        <v>268</v>
      </c>
      <c r="D163" s="2" t="s">
        <v>290</v>
      </c>
      <c r="G163" s="2">
        <v>2084376</v>
      </c>
      <c r="J163" s="2">
        <v>2084376</v>
      </c>
    </row>
    <row r="164" spans="1:10" x14ac:dyDescent="0.2">
      <c r="A164" s="2" t="s">
        <v>283</v>
      </c>
      <c r="C164" s="2" t="s">
        <v>269</v>
      </c>
      <c r="G164" s="2">
        <v>2084376</v>
      </c>
      <c r="J164" s="2">
        <v>2084376</v>
      </c>
    </row>
    <row r="165" spans="1:10" x14ac:dyDescent="0.2">
      <c r="A165" s="2" t="s">
        <v>283</v>
      </c>
      <c r="C165" s="2" t="s">
        <v>270</v>
      </c>
      <c r="D165" s="2" t="s">
        <v>290</v>
      </c>
      <c r="G165" s="2">
        <v>60</v>
      </c>
      <c r="J165" s="2">
        <v>60</v>
      </c>
    </row>
    <row r="166" spans="1:10" x14ac:dyDescent="0.2">
      <c r="A166" s="2" t="s">
        <v>283</v>
      </c>
      <c r="C166" s="2" t="s">
        <v>271</v>
      </c>
      <c r="D166" s="2" t="s">
        <v>290</v>
      </c>
      <c r="G166" s="2">
        <v>7140382</v>
      </c>
      <c r="J166" s="2">
        <v>7140382</v>
      </c>
    </row>
    <row r="167" spans="1:10" x14ac:dyDescent="0.2">
      <c r="A167" s="2" t="s">
        <v>283</v>
      </c>
      <c r="C167" s="2" t="s">
        <v>272</v>
      </c>
      <c r="G167" s="2">
        <v>7140382</v>
      </c>
      <c r="J167" s="2">
        <v>7140382</v>
      </c>
    </row>
    <row r="168" spans="1:10" x14ac:dyDescent="0.2">
      <c r="A168" s="2" t="s">
        <v>283</v>
      </c>
      <c r="C168" s="2" t="s">
        <v>273</v>
      </c>
      <c r="D168" s="2" t="s">
        <v>290</v>
      </c>
      <c r="G168" s="2">
        <v>16073</v>
      </c>
      <c r="J168" s="2">
        <v>16073</v>
      </c>
    </row>
    <row r="169" spans="1:10" x14ac:dyDescent="0.2">
      <c r="A169" s="2" t="s">
        <v>283</v>
      </c>
      <c r="C169" s="2" t="s">
        <v>274</v>
      </c>
      <c r="G169" s="2">
        <v>16073</v>
      </c>
      <c r="J169" s="2">
        <v>16073</v>
      </c>
    </row>
    <row r="170" spans="1:10" x14ac:dyDescent="0.2">
      <c r="A170" s="2" t="s">
        <v>283</v>
      </c>
      <c r="C170" s="2" t="s">
        <v>275</v>
      </c>
      <c r="D170" s="2" t="s">
        <v>284</v>
      </c>
      <c r="E170" s="2">
        <v>545100</v>
      </c>
      <c r="J170" s="2">
        <v>545100</v>
      </c>
    </row>
    <row r="171" spans="1:10" x14ac:dyDescent="0.2">
      <c r="A171" s="2" t="s">
        <v>283</v>
      </c>
      <c r="C171" s="2" t="s">
        <v>275</v>
      </c>
      <c r="D171" s="2" t="s">
        <v>285</v>
      </c>
      <c r="F171" s="2">
        <v>545100</v>
      </c>
      <c r="J171" s="2">
        <v>545100</v>
      </c>
    </row>
    <row r="172" spans="1:10" x14ac:dyDescent="0.2">
      <c r="A172" s="2" t="s">
        <v>283</v>
      </c>
      <c r="C172" s="2" t="s">
        <v>275</v>
      </c>
      <c r="D172" s="2" t="s">
        <v>286</v>
      </c>
      <c r="H172" s="2">
        <v>545100</v>
      </c>
      <c r="J172" s="2">
        <v>545100</v>
      </c>
    </row>
    <row r="173" spans="1:10" x14ac:dyDescent="0.2">
      <c r="A173" s="2" t="s">
        <v>283</v>
      </c>
      <c r="C173" s="2" t="s">
        <v>276</v>
      </c>
      <c r="E173" s="2">
        <v>545100</v>
      </c>
      <c r="F173" s="2">
        <v>545100</v>
      </c>
      <c r="H173" s="2">
        <v>545100</v>
      </c>
      <c r="J173" s="2">
        <v>1635300</v>
      </c>
    </row>
    <row r="174" spans="1:10" x14ac:dyDescent="0.2">
      <c r="A174" s="2" t="s">
        <v>283</v>
      </c>
      <c r="C174" s="2" t="s">
        <v>279</v>
      </c>
      <c r="D174" s="2" t="s">
        <v>284</v>
      </c>
      <c r="E174" s="2">
        <v>99.8</v>
      </c>
      <c r="J174" s="2">
        <v>99.8</v>
      </c>
    </row>
    <row r="175" spans="1:10" x14ac:dyDescent="0.2">
      <c r="A175" s="2" t="s">
        <v>283</v>
      </c>
      <c r="C175" s="2" t="s">
        <v>279</v>
      </c>
      <c r="D175" s="2" t="s">
        <v>285</v>
      </c>
      <c r="F175" s="2">
        <v>100</v>
      </c>
      <c r="J175" s="2">
        <v>100</v>
      </c>
    </row>
    <row r="176" spans="1:10" x14ac:dyDescent="0.2">
      <c r="A176" s="2" t="s">
        <v>283</v>
      </c>
      <c r="C176" s="2" t="s">
        <v>279</v>
      </c>
      <c r="D176" s="2" t="s">
        <v>286</v>
      </c>
      <c r="H176" s="2">
        <v>100</v>
      </c>
      <c r="J176" s="2">
        <v>100</v>
      </c>
    </row>
    <row r="177" spans="1:10" x14ac:dyDescent="0.2">
      <c r="A177" s="2" t="s">
        <v>283</v>
      </c>
      <c r="C177" s="2" t="s">
        <v>280</v>
      </c>
      <c r="E177" s="2">
        <v>99.8</v>
      </c>
      <c r="F177" s="2">
        <v>100</v>
      </c>
      <c r="H177" s="2">
        <v>100</v>
      </c>
      <c r="J177" s="2">
        <v>299.8</v>
      </c>
    </row>
    <row r="178" spans="1:10" x14ac:dyDescent="0.2">
      <c r="A178" s="2" t="s">
        <v>283</v>
      </c>
      <c r="C178" s="2" t="s">
        <v>281</v>
      </c>
      <c r="D178" s="2" t="s">
        <v>286</v>
      </c>
      <c r="H178" s="2">
        <v>65</v>
      </c>
      <c r="J178" s="2">
        <v>65</v>
      </c>
    </row>
    <row r="179" spans="1:10" x14ac:dyDescent="0.2">
      <c r="A179" s="2" t="s">
        <v>283</v>
      </c>
      <c r="C179" s="2" t="s">
        <v>282</v>
      </c>
      <c r="H179" s="2">
        <v>65</v>
      </c>
      <c r="J179" s="2">
        <v>65</v>
      </c>
    </row>
    <row r="180" spans="1:10" x14ac:dyDescent="0.2">
      <c r="A180" s="2" t="s">
        <v>310</v>
      </c>
      <c r="C180" s="2" t="s">
        <v>223</v>
      </c>
      <c r="D180" s="2" t="s">
        <v>311</v>
      </c>
      <c r="E180" s="2">
        <v>87.5</v>
      </c>
      <c r="F180" s="2">
        <v>100</v>
      </c>
      <c r="J180" s="2">
        <v>187.5</v>
      </c>
    </row>
    <row r="181" spans="1:10" x14ac:dyDescent="0.2">
      <c r="A181" s="2" t="s">
        <v>310</v>
      </c>
      <c r="C181" s="2" t="s">
        <v>225</v>
      </c>
      <c r="E181" s="2">
        <v>87.5</v>
      </c>
      <c r="F181" s="2">
        <v>100</v>
      </c>
      <c r="J181" s="2">
        <v>187.5</v>
      </c>
    </row>
    <row r="182" spans="1:10" x14ac:dyDescent="0.2">
      <c r="A182" s="2" t="s">
        <v>310</v>
      </c>
      <c r="C182" s="2" t="s">
        <v>287</v>
      </c>
      <c r="D182" s="2" t="s">
        <v>311</v>
      </c>
      <c r="E182" s="2">
        <v>6355835</v>
      </c>
      <c r="J182" s="2">
        <v>6355835</v>
      </c>
    </row>
    <row r="183" spans="1:10" x14ac:dyDescent="0.2">
      <c r="A183" s="2" t="s">
        <v>310</v>
      </c>
      <c r="C183" s="2" t="s">
        <v>288</v>
      </c>
      <c r="E183" s="2">
        <v>6355835</v>
      </c>
      <c r="J183" s="2">
        <v>6355835</v>
      </c>
    </row>
    <row r="184" spans="1:10" x14ac:dyDescent="0.2">
      <c r="A184" s="2" t="s">
        <v>310</v>
      </c>
      <c r="C184" s="2" t="s">
        <v>289</v>
      </c>
      <c r="D184" s="2" t="s">
        <v>311</v>
      </c>
      <c r="E184" s="2">
        <v>14573493</v>
      </c>
      <c r="F184" s="2">
        <v>155203</v>
      </c>
      <c r="J184" s="2">
        <v>14728696</v>
      </c>
    </row>
    <row r="185" spans="1:10" x14ac:dyDescent="0.2">
      <c r="A185" s="2" t="s">
        <v>310</v>
      </c>
      <c r="C185" s="2" t="s">
        <v>291</v>
      </c>
      <c r="E185" s="2">
        <v>14573493</v>
      </c>
      <c r="F185" s="2">
        <v>155203</v>
      </c>
      <c r="J185" s="2">
        <v>14728696</v>
      </c>
    </row>
    <row r="186" spans="1:10" x14ac:dyDescent="0.2">
      <c r="A186" s="2" t="s">
        <v>310</v>
      </c>
      <c r="C186" s="2" t="s">
        <v>292</v>
      </c>
      <c r="D186" s="2" t="s">
        <v>311</v>
      </c>
      <c r="E186" s="2">
        <v>6570523</v>
      </c>
      <c r="F186" s="2">
        <v>42113</v>
      </c>
      <c r="J186" s="2">
        <v>6612636</v>
      </c>
    </row>
    <row r="187" spans="1:10" x14ac:dyDescent="0.2">
      <c r="A187" s="2" t="s">
        <v>310</v>
      </c>
      <c r="C187" s="2" t="s">
        <v>293</v>
      </c>
      <c r="E187" s="2">
        <v>6570523</v>
      </c>
      <c r="F187" s="2">
        <v>42113</v>
      </c>
      <c r="J187" s="2">
        <v>6612636</v>
      </c>
    </row>
    <row r="188" spans="1:10" x14ac:dyDescent="0.2">
      <c r="A188" s="2" t="s">
        <v>310</v>
      </c>
      <c r="C188" s="2" t="s">
        <v>294</v>
      </c>
      <c r="D188" s="2" t="s">
        <v>311</v>
      </c>
      <c r="G188" s="2">
        <v>14082308</v>
      </c>
      <c r="J188" s="2">
        <v>14082308</v>
      </c>
    </row>
    <row r="189" spans="1:10" x14ac:dyDescent="0.2">
      <c r="A189" s="2" t="s">
        <v>310</v>
      </c>
      <c r="C189" s="2" t="s">
        <v>295</v>
      </c>
      <c r="G189" s="2">
        <v>14082308</v>
      </c>
      <c r="J189" s="2">
        <v>14082308</v>
      </c>
    </row>
    <row r="190" spans="1:10" x14ac:dyDescent="0.2">
      <c r="A190" s="2" t="s">
        <v>310</v>
      </c>
      <c r="C190" s="2" t="s">
        <v>296</v>
      </c>
      <c r="D190" s="2" t="s">
        <v>311</v>
      </c>
      <c r="E190" s="2">
        <v>122889411</v>
      </c>
      <c r="F190" s="2">
        <v>465609</v>
      </c>
      <c r="J190" s="2">
        <v>123355020</v>
      </c>
    </row>
    <row r="191" spans="1:10" x14ac:dyDescent="0.2">
      <c r="A191" s="2" t="s">
        <v>310</v>
      </c>
      <c r="C191" s="2" t="s">
        <v>297</v>
      </c>
      <c r="E191" s="2">
        <v>122889411</v>
      </c>
      <c r="F191" s="2">
        <v>465609</v>
      </c>
      <c r="J191" s="2">
        <v>123355020</v>
      </c>
    </row>
    <row r="192" spans="1:10" x14ac:dyDescent="0.2">
      <c r="A192" s="2" t="s">
        <v>310</v>
      </c>
      <c r="C192" s="2" t="s">
        <v>298</v>
      </c>
      <c r="D192" s="2" t="s">
        <v>311</v>
      </c>
      <c r="G192" s="2">
        <v>10307053</v>
      </c>
      <c r="J192" s="2">
        <v>10307053</v>
      </c>
    </row>
    <row r="193" spans="1:10" x14ac:dyDescent="0.2">
      <c r="A193" s="2" t="s">
        <v>310</v>
      </c>
      <c r="C193" s="2" t="s">
        <v>299</v>
      </c>
      <c r="G193" s="2">
        <v>10307053</v>
      </c>
      <c r="J193" s="2">
        <v>10307053</v>
      </c>
    </row>
    <row r="194" spans="1:10" x14ac:dyDescent="0.2">
      <c r="A194" s="2" t="s">
        <v>310</v>
      </c>
      <c r="C194" s="2" t="s">
        <v>300</v>
      </c>
      <c r="D194" s="2" t="s">
        <v>311</v>
      </c>
      <c r="G194" s="2">
        <v>3775255</v>
      </c>
      <c r="J194" s="2">
        <v>3775255</v>
      </c>
    </row>
    <row r="195" spans="1:10" x14ac:dyDescent="0.2">
      <c r="A195" s="2" t="s">
        <v>310</v>
      </c>
      <c r="C195" s="2" t="s">
        <v>301</v>
      </c>
      <c r="G195" s="2">
        <v>3775255</v>
      </c>
      <c r="J195" s="2">
        <v>3775255</v>
      </c>
    </row>
    <row r="196" spans="1:10" x14ac:dyDescent="0.2">
      <c r="A196" s="2" t="s">
        <v>310</v>
      </c>
      <c r="C196" s="2" t="s">
        <v>302</v>
      </c>
      <c r="D196" s="2" t="s">
        <v>311</v>
      </c>
      <c r="E196" s="2">
        <v>12084090.779999999</v>
      </c>
      <c r="F196" s="2">
        <v>385849.13</v>
      </c>
      <c r="J196" s="2">
        <v>12469939.91</v>
      </c>
    </row>
    <row r="197" spans="1:10" x14ac:dyDescent="0.2">
      <c r="A197" s="2" t="s">
        <v>310</v>
      </c>
      <c r="C197" s="2" t="s">
        <v>303</v>
      </c>
      <c r="E197" s="2">
        <v>12084090.779999999</v>
      </c>
      <c r="F197" s="2">
        <v>385849.13</v>
      </c>
      <c r="J197" s="2">
        <v>12469939.91</v>
      </c>
    </row>
    <row r="198" spans="1:10" x14ac:dyDescent="0.2">
      <c r="A198" s="2" t="s">
        <v>310</v>
      </c>
      <c r="C198" s="2" t="s">
        <v>306</v>
      </c>
      <c r="D198" s="2" t="s">
        <v>311</v>
      </c>
      <c r="E198" s="2">
        <v>6136371.2199999997</v>
      </c>
      <c r="F198" s="2">
        <v>86744.35</v>
      </c>
      <c r="J198" s="2">
        <v>6223115.5699999994</v>
      </c>
    </row>
    <row r="199" spans="1:10" x14ac:dyDescent="0.2">
      <c r="A199" s="2" t="s">
        <v>310</v>
      </c>
      <c r="C199" s="2" t="s">
        <v>307</v>
      </c>
      <c r="E199" s="2">
        <v>6136371.2199999997</v>
      </c>
      <c r="F199" s="2">
        <v>86744.35</v>
      </c>
      <c r="J199" s="2">
        <v>6223115.5699999994</v>
      </c>
    </row>
    <row r="200" spans="1:10" x14ac:dyDescent="0.2">
      <c r="A200" s="2" t="s">
        <v>310</v>
      </c>
      <c r="C200" s="2" t="s">
        <v>226</v>
      </c>
      <c r="D200" s="2" t="s">
        <v>311</v>
      </c>
      <c r="E200" s="2">
        <v>25</v>
      </c>
      <c r="J200" s="2">
        <v>25</v>
      </c>
    </row>
    <row r="201" spans="1:10" x14ac:dyDescent="0.2">
      <c r="A201" s="2" t="s">
        <v>310</v>
      </c>
      <c r="C201" s="2" t="s">
        <v>227</v>
      </c>
      <c r="E201" s="2">
        <v>25</v>
      </c>
      <c r="J201" s="2">
        <v>25</v>
      </c>
    </row>
    <row r="202" spans="1:10" x14ac:dyDescent="0.2">
      <c r="A202" s="2" t="s">
        <v>310</v>
      </c>
      <c r="C202" s="2" t="s">
        <v>228</v>
      </c>
      <c r="D202" s="2" t="s">
        <v>311</v>
      </c>
      <c r="E202" s="2">
        <v>279</v>
      </c>
      <c r="J202" s="2">
        <v>279</v>
      </c>
    </row>
    <row r="203" spans="1:10" x14ac:dyDescent="0.2">
      <c r="A203" s="2" t="s">
        <v>310</v>
      </c>
      <c r="C203" s="2" t="s">
        <v>229</v>
      </c>
      <c r="E203" s="2">
        <v>279</v>
      </c>
      <c r="J203" s="2">
        <v>279</v>
      </c>
    </row>
    <row r="204" spans="1:10" x14ac:dyDescent="0.2">
      <c r="A204" s="2" t="s">
        <v>310</v>
      </c>
      <c r="C204" s="2" t="s">
        <v>232</v>
      </c>
      <c r="D204" s="2" t="s">
        <v>311</v>
      </c>
      <c r="G204" s="2">
        <v>4</v>
      </c>
      <c r="J204" s="2">
        <v>4</v>
      </c>
    </row>
    <row r="205" spans="1:10" x14ac:dyDescent="0.2">
      <c r="A205" s="2" t="s">
        <v>310</v>
      </c>
      <c r="C205" s="2" t="s">
        <v>233</v>
      </c>
      <c r="G205" s="2">
        <v>4</v>
      </c>
      <c r="J205" s="2">
        <v>4</v>
      </c>
    </row>
    <row r="206" spans="1:10" x14ac:dyDescent="0.2">
      <c r="A206" s="2" t="s">
        <v>310</v>
      </c>
      <c r="C206" s="2" t="s">
        <v>234</v>
      </c>
      <c r="D206" s="2" t="s">
        <v>311</v>
      </c>
      <c r="G206" s="2">
        <v>48</v>
      </c>
      <c r="J206" s="2">
        <v>48</v>
      </c>
    </row>
    <row r="207" spans="1:10" x14ac:dyDescent="0.2">
      <c r="A207" s="2" t="s">
        <v>310</v>
      </c>
      <c r="C207" s="2" t="s">
        <v>235</v>
      </c>
      <c r="G207" s="2">
        <v>48</v>
      </c>
      <c r="J207" s="2">
        <v>48</v>
      </c>
    </row>
    <row r="208" spans="1:10" x14ac:dyDescent="0.2">
      <c r="A208" s="2" t="s">
        <v>310</v>
      </c>
      <c r="C208" s="2" t="s">
        <v>238</v>
      </c>
      <c r="D208" s="2" t="s">
        <v>311</v>
      </c>
      <c r="E208" s="2">
        <v>6596107</v>
      </c>
      <c r="F208" s="2">
        <v>89180</v>
      </c>
      <c r="J208" s="2">
        <v>6685287</v>
      </c>
    </row>
    <row r="209" spans="1:10" x14ac:dyDescent="0.2">
      <c r="A209" s="2" t="s">
        <v>310</v>
      </c>
      <c r="C209" s="2" t="s">
        <v>239</v>
      </c>
      <c r="E209" s="2">
        <v>6596107</v>
      </c>
      <c r="F209" s="2">
        <v>89180</v>
      </c>
      <c r="J209" s="2">
        <v>6685287</v>
      </c>
    </row>
    <row r="210" spans="1:10" x14ac:dyDescent="0.2">
      <c r="A210" s="2" t="s">
        <v>310</v>
      </c>
      <c r="C210" s="2" t="s">
        <v>242</v>
      </c>
      <c r="D210" s="2" t="s">
        <v>311</v>
      </c>
      <c r="E210" s="2">
        <v>6570523</v>
      </c>
      <c r="F210" s="2">
        <v>42113</v>
      </c>
      <c r="J210" s="2">
        <v>6612636</v>
      </c>
    </row>
    <row r="211" spans="1:10" x14ac:dyDescent="0.2">
      <c r="A211" s="2" t="s">
        <v>310</v>
      </c>
      <c r="C211" s="2" t="s">
        <v>243</v>
      </c>
      <c r="E211" s="2">
        <v>6570523</v>
      </c>
      <c r="F211" s="2">
        <v>42113</v>
      </c>
      <c r="J211" s="2">
        <v>6612636</v>
      </c>
    </row>
    <row r="212" spans="1:10" x14ac:dyDescent="0.2">
      <c r="A212" s="2" t="s">
        <v>310</v>
      </c>
      <c r="C212" s="2" t="s">
        <v>244</v>
      </c>
      <c r="D212" s="2" t="s">
        <v>311</v>
      </c>
      <c r="E212" s="2">
        <v>14573493</v>
      </c>
      <c r="F212" s="2">
        <v>155203</v>
      </c>
      <c r="J212" s="2">
        <v>14728696</v>
      </c>
    </row>
    <row r="213" spans="1:10" x14ac:dyDescent="0.2">
      <c r="A213" s="2" t="s">
        <v>310</v>
      </c>
      <c r="C213" s="2" t="s">
        <v>245</v>
      </c>
      <c r="E213" s="2">
        <v>14573493</v>
      </c>
      <c r="F213" s="2">
        <v>155203</v>
      </c>
      <c r="J213" s="2">
        <v>14728696</v>
      </c>
    </row>
    <row r="214" spans="1:10" x14ac:dyDescent="0.2">
      <c r="A214" s="2" t="s">
        <v>310</v>
      </c>
      <c r="C214" s="2" t="s">
        <v>246</v>
      </c>
      <c r="D214" s="2" t="s">
        <v>311</v>
      </c>
      <c r="E214" s="2">
        <v>6136371</v>
      </c>
      <c r="F214" s="2">
        <v>86746</v>
      </c>
      <c r="J214" s="2">
        <v>6223117</v>
      </c>
    </row>
    <row r="215" spans="1:10" x14ac:dyDescent="0.2">
      <c r="A215" s="2" t="s">
        <v>310</v>
      </c>
      <c r="C215" s="2" t="s">
        <v>247</v>
      </c>
      <c r="E215" s="2">
        <v>6136371</v>
      </c>
      <c r="F215" s="2">
        <v>86746</v>
      </c>
      <c r="J215" s="2">
        <v>6223117</v>
      </c>
    </row>
    <row r="216" spans="1:10" x14ac:dyDescent="0.2">
      <c r="A216" s="2" t="s">
        <v>310</v>
      </c>
      <c r="C216" s="2" t="s">
        <v>250</v>
      </c>
      <c r="D216" s="2" t="s">
        <v>311</v>
      </c>
      <c r="E216" s="2">
        <v>12084091</v>
      </c>
      <c r="F216" s="2">
        <v>385850</v>
      </c>
      <c r="J216" s="2">
        <v>12469941</v>
      </c>
    </row>
    <row r="217" spans="1:10" x14ac:dyDescent="0.2">
      <c r="A217" s="2" t="s">
        <v>310</v>
      </c>
      <c r="C217" s="2" t="s">
        <v>251</v>
      </c>
      <c r="E217" s="2">
        <v>12084091</v>
      </c>
      <c r="F217" s="2">
        <v>385850</v>
      </c>
      <c r="J217" s="2">
        <v>12469941</v>
      </c>
    </row>
    <row r="218" spans="1:10" x14ac:dyDescent="0.2">
      <c r="A218" s="2" t="s">
        <v>310</v>
      </c>
      <c r="C218" s="2" t="s">
        <v>252</v>
      </c>
      <c r="D218" s="2" t="s">
        <v>311</v>
      </c>
      <c r="G218" s="2">
        <v>461678</v>
      </c>
      <c r="J218" s="2">
        <v>461678</v>
      </c>
    </row>
    <row r="219" spans="1:10" x14ac:dyDescent="0.2">
      <c r="A219" s="2" t="s">
        <v>310</v>
      </c>
      <c r="C219" s="2" t="s">
        <v>253</v>
      </c>
      <c r="G219" s="2">
        <v>461678</v>
      </c>
      <c r="J219" s="2">
        <v>461678</v>
      </c>
    </row>
    <row r="220" spans="1:10" x14ac:dyDescent="0.2">
      <c r="A220" s="2" t="s">
        <v>310</v>
      </c>
      <c r="C220" s="2" t="s">
        <v>256</v>
      </c>
      <c r="D220" s="2" t="s">
        <v>311</v>
      </c>
      <c r="E220" s="2">
        <v>122885078</v>
      </c>
      <c r="F220" s="2">
        <v>465609</v>
      </c>
      <c r="J220" s="2">
        <v>123350687</v>
      </c>
    </row>
    <row r="221" spans="1:10" x14ac:dyDescent="0.2">
      <c r="A221" s="2" t="s">
        <v>310</v>
      </c>
      <c r="C221" s="2" t="s">
        <v>257</v>
      </c>
      <c r="E221" s="2">
        <v>122885078</v>
      </c>
      <c r="F221" s="2">
        <v>465609</v>
      </c>
      <c r="J221" s="2">
        <v>123350687</v>
      </c>
    </row>
    <row r="222" spans="1:10" x14ac:dyDescent="0.2">
      <c r="A222" s="2" t="s">
        <v>310</v>
      </c>
      <c r="C222" s="2" t="s">
        <v>258</v>
      </c>
      <c r="D222" s="2" t="s">
        <v>311</v>
      </c>
      <c r="E222" s="2">
        <v>40</v>
      </c>
      <c r="J222" s="2">
        <v>40</v>
      </c>
    </row>
    <row r="223" spans="1:10" x14ac:dyDescent="0.2">
      <c r="A223" s="2" t="s">
        <v>310</v>
      </c>
      <c r="C223" s="2" t="s">
        <v>259</v>
      </c>
      <c r="E223" s="2">
        <v>40</v>
      </c>
      <c r="J223" s="2">
        <v>40</v>
      </c>
    </row>
    <row r="224" spans="1:10" x14ac:dyDescent="0.2">
      <c r="A224" s="2" t="s">
        <v>310</v>
      </c>
      <c r="C224" s="2" t="s">
        <v>260</v>
      </c>
      <c r="D224" s="2" t="s">
        <v>311</v>
      </c>
      <c r="E224" s="2">
        <v>77</v>
      </c>
      <c r="J224" s="2">
        <v>77</v>
      </c>
    </row>
    <row r="225" spans="1:10" x14ac:dyDescent="0.2">
      <c r="A225" s="2" t="s">
        <v>310</v>
      </c>
      <c r="C225" s="2" t="s">
        <v>261</v>
      </c>
      <c r="E225" s="2">
        <v>77</v>
      </c>
      <c r="J225" s="2">
        <v>77</v>
      </c>
    </row>
    <row r="226" spans="1:10" x14ac:dyDescent="0.2">
      <c r="A226" s="2" t="s">
        <v>310</v>
      </c>
      <c r="C226" s="2" t="s">
        <v>76</v>
      </c>
      <c r="D226" s="2" t="s">
        <v>311</v>
      </c>
      <c r="E226" s="2">
        <v>17455694</v>
      </c>
      <c r="F226" s="2">
        <v>45974</v>
      </c>
      <c r="J226" s="2">
        <v>17501668</v>
      </c>
    </row>
    <row r="227" spans="1:10" x14ac:dyDescent="0.2">
      <c r="A227" s="2" t="s">
        <v>310</v>
      </c>
      <c r="C227" s="2" t="s">
        <v>262</v>
      </c>
      <c r="E227" s="2">
        <v>17455694</v>
      </c>
      <c r="F227" s="2">
        <v>45974</v>
      </c>
      <c r="J227" s="2">
        <v>17501668</v>
      </c>
    </row>
    <row r="228" spans="1:10" x14ac:dyDescent="0.2">
      <c r="A228" s="2" t="s">
        <v>310</v>
      </c>
      <c r="C228" s="2" t="s">
        <v>263</v>
      </c>
      <c r="D228" s="2" t="s">
        <v>311</v>
      </c>
      <c r="E228" s="2">
        <v>300</v>
      </c>
      <c r="J228" s="2">
        <v>300</v>
      </c>
    </row>
    <row r="229" spans="1:10" x14ac:dyDescent="0.2">
      <c r="A229" s="2" t="s">
        <v>310</v>
      </c>
      <c r="C229" s="2" t="s">
        <v>264</v>
      </c>
      <c r="E229" s="2">
        <v>300</v>
      </c>
      <c r="J229" s="2">
        <v>300</v>
      </c>
    </row>
    <row r="230" spans="1:10" x14ac:dyDescent="0.2">
      <c r="A230" s="2" t="s">
        <v>310</v>
      </c>
      <c r="C230" s="2" t="s">
        <v>308</v>
      </c>
      <c r="D230" s="2" t="s">
        <v>311</v>
      </c>
      <c r="E230" s="2">
        <v>684228</v>
      </c>
      <c r="F230" s="2">
        <v>0</v>
      </c>
      <c r="J230" s="2">
        <v>684228</v>
      </c>
    </row>
    <row r="231" spans="1:10" x14ac:dyDescent="0.2">
      <c r="A231" s="2" t="s">
        <v>310</v>
      </c>
      <c r="C231" s="2" t="s">
        <v>309</v>
      </c>
      <c r="E231" s="2">
        <v>684228</v>
      </c>
      <c r="F231" s="2">
        <v>0</v>
      </c>
      <c r="J231" s="2">
        <v>684228</v>
      </c>
    </row>
    <row r="232" spans="1:10" x14ac:dyDescent="0.2">
      <c r="A232" s="2" t="s">
        <v>310</v>
      </c>
      <c r="C232" s="2" t="s">
        <v>79</v>
      </c>
      <c r="D232" s="2" t="s">
        <v>311</v>
      </c>
      <c r="E232" s="2">
        <v>305</v>
      </c>
      <c r="F232" s="2">
        <v>1</v>
      </c>
      <c r="J232" s="2">
        <v>306</v>
      </c>
    </row>
    <row r="233" spans="1:10" x14ac:dyDescent="0.2">
      <c r="A233" s="2" t="s">
        <v>310</v>
      </c>
      <c r="C233" s="2" t="s">
        <v>265</v>
      </c>
      <c r="E233" s="2">
        <v>305</v>
      </c>
      <c r="F233" s="2">
        <v>1</v>
      </c>
      <c r="J233" s="2">
        <v>306</v>
      </c>
    </row>
    <row r="234" spans="1:10" x14ac:dyDescent="0.2">
      <c r="A234" s="2" t="s">
        <v>310</v>
      </c>
      <c r="C234" s="2" t="s">
        <v>266</v>
      </c>
      <c r="D234" s="2" t="s">
        <v>311</v>
      </c>
      <c r="G234" s="2">
        <v>16194654</v>
      </c>
      <c r="J234" s="2">
        <v>16194654</v>
      </c>
    </row>
    <row r="235" spans="1:10" x14ac:dyDescent="0.2">
      <c r="A235" s="2" t="s">
        <v>310</v>
      </c>
      <c r="C235" s="2" t="s">
        <v>267</v>
      </c>
      <c r="G235" s="2">
        <v>16194654</v>
      </c>
      <c r="J235" s="2">
        <v>16194654</v>
      </c>
    </row>
    <row r="236" spans="1:10" x14ac:dyDescent="0.2">
      <c r="A236" s="2" t="s">
        <v>310</v>
      </c>
      <c r="C236" s="2" t="s">
        <v>268</v>
      </c>
      <c r="D236" s="2" t="s">
        <v>311</v>
      </c>
      <c r="G236" s="2">
        <v>4341543</v>
      </c>
      <c r="J236" s="2">
        <v>4341543</v>
      </c>
    </row>
    <row r="237" spans="1:10" x14ac:dyDescent="0.2">
      <c r="A237" s="2" t="s">
        <v>310</v>
      </c>
      <c r="C237" s="2" t="s">
        <v>269</v>
      </c>
      <c r="G237" s="2">
        <v>4341543</v>
      </c>
      <c r="J237" s="2">
        <v>4341543</v>
      </c>
    </row>
    <row r="238" spans="1:10" x14ac:dyDescent="0.2">
      <c r="A238" s="2" t="s">
        <v>310</v>
      </c>
      <c r="C238" s="2" t="s">
        <v>270</v>
      </c>
      <c r="D238" s="2" t="s">
        <v>311</v>
      </c>
      <c r="G238" s="2">
        <v>52.5</v>
      </c>
      <c r="J238" s="2">
        <v>52.5</v>
      </c>
    </row>
    <row r="239" spans="1:10" x14ac:dyDescent="0.2">
      <c r="A239" s="2" t="s">
        <v>310</v>
      </c>
      <c r="C239" s="2" t="s">
        <v>271</v>
      </c>
      <c r="D239" s="2" t="s">
        <v>311</v>
      </c>
      <c r="G239" s="2">
        <v>11853111</v>
      </c>
      <c r="J239" s="2">
        <v>11853111</v>
      </c>
    </row>
    <row r="240" spans="1:10" x14ac:dyDescent="0.2">
      <c r="A240" s="2" t="s">
        <v>310</v>
      </c>
      <c r="C240" s="2" t="s">
        <v>272</v>
      </c>
      <c r="G240" s="2">
        <v>11853111</v>
      </c>
      <c r="J240" s="2">
        <v>11853111</v>
      </c>
    </row>
    <row r="241" spans="1:10" x14ac:dyDescent="0.2">
      <c r="A241" s="2" t="s">
        <v>310</v>
      </c>
      <c r="C241" s="2" t="s">
        <v>273</v>
      </c>
      <c r="D241" s="2" t="s">
        <v>311</v>
      </c>
      <c r="G241" s="2">
        <v>15587</v>
      </c>
      <c r="J241" s="2">
        <v>15587</v>
      </c>
    </row>
    <row r="242" spans="1:10" x14ac:dyDescent="0.2">
      <c r="A242" s="2" t="s">
        <v>310</v>
      </c>
      <c r="C242" s="2" t="s">
        <v>274</v>
      </c>
      <c r="G242" s="2">
        <v>15587</v>
      </c>
      <c r="J242" s="2">
        <v>15587</v>
      </c>
    </row>
    <row r="243" spans="1:10" x14ac:dyDescent="0.2">
      <c r="A243" s="2" t="s">
        <v>310</v>
      </c>
      <c r="C243" s="2" t="s">
        <v>275</v>
      </c>
      <c r="D243" s="2" t="s">
        <v>311</v>
      </c>
      <c r="E243" s="2">
        <v>525000</v>
      </c>
      <c r="F243" s="2">
        <v>491500</v>
      </c>
      <c r="J243" s="2">
        <v>1016500</v>
      </c>
    </row>
    <row r="244" spans="1:10" x14ac:dyDescent="0.2">
      <c r="A244" s="2" t="s">
        <v>310</v>
      </c>
      <c r="C244" s="2" t="s">
        <v>276</v>
      </c>
      <c r="E244" s="2">
        <v>525000</v>
      </c>
      <c r="F244" s="2">
        <v>491500</v>
      </c>
      <c r="J244" s="2">
        <v>1016500</v>
      </c>
    </row>
    <row r="245" spans="1:10" x14ac:dyDescent="0.2">
      <c r="A245" s="2" t="s">
        <v>310</v>
      </c>
      <c r="C245" s="2" t="s">
        <v>277</v>
      </c>
      <c r="D245" s="2" t="s">
        <v>311</v>
      </c>
      <c r="G245" s="2">
        <v>9</v>
      </c>
      <c r="J245" s="2">
        <v>9</v>
      </c>
    </row>
    <row r="246" spans="1:10" x14ac:dyDescent="0.2">
      <c r="A246" s="2" t="s">
        <v>310</v>
      </c>
      <c r="C246" s="2" t="s">
        <v>278</v>
      </c>
      <c r="G246" s="2">
        <v>9</v>
      </c>
      <c r="J246" s="2">
        <v>9</v>
      </c>
    </row>
    <row r="247" spans="1:10" x14ac:dyDescent="0.2">
      <c r="A247" s="2" t="s">
        <v>310</v>
      </c>
      <c r="C247" s="2" t="s">
        <v>279</v>
      </c>
      <c r="D247" s="2" t="s">
        <v>311</v>
      </c>
      <c r="E247" s="2">
        <v>98.4</v>
      </c>
      <c r="F247" s="2">
        <v>100</v>
      </c>
      <c r="J247" s="2">
        <v>198.4</v>
      </c>
    </row>
    <row r="248" spans="1:10" x14ac:dyDescent="0.2">
      <c r="A248" s="2" t="s">
        <v>310</v>
      </c>
      <c r="C248" s="2" t="s">
        <v>280</v>
      </c>
      <c r="E248" s="2">
        <v>98.4</v>
      </c>
      <c r="F248" s="2">
        <v>100</v>
      </c>
      <c r="J248" s="2">
        <v>198.4</v>
      </c>
    </row>
    <row r="249" spans="1:10" x14ac:dyDescent="0.2">
      <c r="A249" s="2" t="s">
        <v>312</v>
      </c>
      <c r="C249" s="2" t="s">
        <v>223</v>
      </c>
      <c r="D249" s="2" t="s">
        <v>313</v>
      </c>
      <c r="E249" s="2">
        <v>0</v>
      </c>
      <c r="J249" s="2">
        <v>0</v>
      </c>
    </row>
    <row r="250" spans="1:10" x14ac:dyDescent="0.2">
      <c r="A250" s="2" t="s">
        <v>312</v>
      </c>
      <c r="C250" s="2" t="s">
        <v>223</v>
      </c>
      <c r="D250" s="2" t="s">
        <v>314</v>
      </c>
      <c r="E250" s="2">
        <v>28.5</v>
      </c>
      <c r="J250" s="2">
        <v>28.5</v>
      </c>
    </row>
    <row r="251" spans="1:10" x14ac:dyDescent="0.2">
      <c r="A251" s="2" t="s">
        <v>312</v>
      </c>
      <c r="C251" s="2" t="s">
        <v>223</v>
      </c>
      <c r="D251" s="2" t="s">
        <v>315</v>
      </c>
      <c r="E251" s="2">
        <v>0</v>
      </c>
      <c r="H251" s="2">
        <v>25</v>
      </c>
      <c r="J251" s="2">
        <v>25</v>
      </c>
    </row>
    <row r="252" spans="1:10" x14ac:dyDescent="0.2">
      <c r="A252" s="2" t="s">
        <v>312</v>
      </c>
      <c r="C252" s="2" t="s">
        <v>223</v>
      </c>
      <c r="D252" s="2" t="s">
        <v>316</v>
      </c>
      <c r="E252" s="2">
        <v>0</v>
      </c>
      <c r="J252" s="2">
        <v>0</v>
      </c>
    </row>
    <row r="253" spans="1:10" x14ac:dyDescent="0.2">
      <c r="A253" s="2" t="s">
        <v>312</v>
      </c>
      <c r="C253" s="2" t="s">
        <v>225</v>
      </c>
      <c r="E253" s="2">
        <v>28.5</v>
      </c>
      <c r="H253" s="2">
        <v>25</v>
      </c>
      <c r="J253" s="2">
        <v>53.5</v>
      </c>
    </row>
    <row r="254" spans="1:10" x14ac:dyDescent="0.2">
      <c r="A254" s="2" t="s">
        <v>312</v>
      </c>
      <c r="C254" s="2" t="s">
        <v>226</v>
      </c>
      <c r="D254" s="2" t="s">
        <v>313</v>
      </c>
      <c r="E254" s="2">
        <v>0</v>
      </c>
      <c r="J254" s="2">
        <v>0</v>
      </c>
    </row>
    <row r="255" spans="1:10" x14ac:dyDescent="0.2">
      <c r="A255" s="2" t="s">
        <v>312</v>
      </c>
      <c r="C255" s="2" t="s">
        <v>226</v>
      </c>
      <c r="D255" s="2" t="s">
        <v>314</v>
      </c>
      <c r="E255" s="2">
        <v>1</v>
      </c>
      <c r="J255" s="2">
        <v>1</v>
      </c>
    </row>
    <row r="256" spans="1:10" x14ac:dyDescent="0.2">
      <c r="A256" s="2" t="s">
        <v>312</v>
      </c>
      <c r="C256" s="2" t="s">
        <v>226</v>
      </c>
      <c r="D256" s="2" t="s">
        <v>315</v>
      </c>
      <c r="E256" s="2">
        <v>0</v>
      </c>
      <c r="J256" s="2">
        <v>0</v>
      </c>
    </row>
    <row r="257" spans="1:10" x14ac:dyDescent="0.2">
      <c r="A257" s="2" t="s">
        <v>312</v>
      </c>
      <c r="C257" s="2" t="s">
        <v>226</v>
      </c>
      <c r="D257" s="2" t="s">
        <v>316</v>
      </c>
      <c r="E257" s="2">
        <v>0</v>
      </c>
      <c r="J257" s="2">
        <v>0</v>
      </c>
    </row>
    <row r="258" spans="1:10" x14ac:dyDescent="0.2">
      <c r="A258" s="2" t="s">
        <v>312</v>
      </c>
      <c r="C258" s="2" t="s">
        <v>227</v>
      </c>
      <c r="E258" s="2">
        <v>1</v>
      </c>
      <c r="J258" s="2">
        <v>1</v>
      </c>
    </row>
    <row r="259" spans="1:10" x14ac:dyDescent="0.2">
      <c r="A259" s="2" t="s">
        <v>312</v>
      </c>
      <c r="C259" s="2" t="s">
        <v>228</v>
      </c>
      <c r="D259" s="2" t="s">
        <v>313</v>
      </c>
      <c r="E259" s="2">
        <v>0</v>
      </c>
      <c r="J259" s="2">
        <v>0</v>
      </c>
    </row>
    <row r="260" spans="1:10" x14ac:dyDescent="0.2">
      <c r="A260" s="2" t="s">
        <v>312</v>
      </c>
      <c r="C260" s="2" t="s">
        <v>228</v>
      </c>
      <c r="D260" s="2" t="s">
        <v>314</v>
      </c>
      <c r="E260" s="2">
        <v>116</v>
      </c>
      <c r="J260" s="2">
        <v>116</v>
      </c>
    </row>
    <row r="261" spans="1:10" x14ac:dyDescent="0.2">
      <c r="A261" s="2" t="s">
        <v>312</v>
      </c>
      <c r="C261" s="2" t="s">
        <v>228</v>
      </c>
      <c r="D261" s="2" t="s">
        <v>315</v>
      </c>
      <c r="E261" s="2">
        <v>0</v>
      </c>
      <c r="J261" s="2">
        <v>0</v>
      </c>
    </row>
    <row r="262" spans="1:10" x14ac:dyDescent="0.2">
      <c r="A262" s="2" t="s">
        <v>312</v>
      </c>
      <c r="C262" s="2" t="s">
        <v>228</v>
      </c>
      <c r="D262" s="2" t="s">
        <v>316</v>
      </c>
      <c r="E262" s="2">
        <v>0</v>
      </c>
      <c r="J262" s="2">
        <v>0</v>
      </c>
    </row>
    <row r="263" spans="1:10" x14ac:dyDescent="0.2">
      <c r="A263" s="2" t="s">
        <v>312</v>
      </c>
      <c r="C263" s="2" t="s">
        <v>229</v>
      </c>
      <c r="E263" s="2">
        <v>116</v>
      </c>
      <c r="J263" s="2">
        <v>116</v>
      </c>
    </row>
    <row r="264" spans="1:10" x14ac:dyDescent="0.2">
      <c r="A264" s="2" t="s">
        <v>312</v>
      </c>
      <c r="C264" s="2" t="s">
        <v>230</v>
      </c>
      <c r="D264" s="2" t="s">
        <v>315</v>
      </c>
      <c r="H264" s="2">
        <v>0</v>
      </c>
      <c r="J264" s="2">
        <v>0</v>
      </c>
    </row>
    <row r="265" spans="1:10" x14ac:dyDescent="0.2">
      <c r="A265" s="2" t="s">
        <v>312</v>
      </c>
      <c r="C265" s="2" t="s">
        <v>231</v>
      </c>
      <c r="H265" s="2">
        <v>0</v>
      </c>
      <c r="J265" s="2">
        <v>0</v>
      </c>
    </row>
    <row r="266" spans="1:10" x14ac:dyDescent="0.2">
      <c r="A266" s="2" t="s">
        <v>312</v>
      </c>
      <c r="C266" s="2" t="s">
        <v>232</v>
      </c>
      <c r="D266" s="2" t="s">
        <v>317</v>
      </c>
      <c r="G266" s="2">
        <v>0</v>
      </c>
      <c r="J266" s="2">
        <v>0</v>
      </c>
    </row>
    <row r="267" spans="1:10" x14ac:dyDescent="0.2">
      <c r="A267" s="2" t="s">
        <v>312</v>
      </c>
      <c r="C267" s="2" t="s">
        <v>233</v>
      </c>
      <c r="G267" s="2">
        <v>0</v>
      </c>
      <c r="J267" s="2">
        <v>0</v>
      </c>
    </row>
    <row r="268" spans="1:10" x14ac:dyDescent="0.2">
      <c r="A268" s="2" t="s">
        <v>312</v>
      </c>
      <c r="C268" s="2" t="s">
        <v>234</v>
      </c>
      <c r="D268" s="2" t="s">
        <v>317</v>
      </c>
      <c r="G268" s="2">
        <v>32</v>
      </c>
      <c r="J268" s="2">
        <v>32</v>
      </c>
    </row>
    <row r="269" spans="1:10" x14ac:dyDescent="0.2">
      <c r="A269" s="2" t="s">
        <v>312</v>
      </c>
      <c r="C269" s="2" t="s">
        <v>235</v>
      </c>
      <c r="G269" s="2">
        <v>32</v>
      </c>
      <c r="J269" s="2">
        <v>32</v>
      </c>
    </row>
    <row r="270" spans="1:10" x14ac:dyDescent="0.2">
      <c r="A270" s="2" t="s">
        <v>312</v>
      </c>
      <c r="C270" s="2" t="s">
        <v>238</v>
      </c>
      <c r="D270" s="2" t="s">
        <v>313</v>
      </c>
      <c r="E270" s="2">
        <v>0</v>
      </c>
      <c r="J270" s="2">
        <v>0</v>
      </c>
    </row>
    <row r="271" spans="1:10" x14ac:dyDescent="0.2">
      <c r="A271" s="2" t="s">
        <v>312</v>
      </c>
      <c r="C271" s="2" t="s">
        <v>238</v>
      </c>
      <c r="D271" s="2" t="s">
        <v>314</v>
      </c>
      <c r="E271" s="2">
        <v>1699674</v>
      </c>
      <c r="J271" s="2">
        <v>1699674</v>
      </c>
    </row>
    <row r="272" spans="1:10" x14ac:dyDescent="0.2">
      <c r="A272" s="2" t="s">
        <v>312</v>
      </c>
      <c r="C272" s="2" t="s">
        <v>238</v>
      </c>
      <c r="D272" s="2" t="s">
        <v>315</v>
      </c>
      <c r="E272" s="2">
        <v>0</v>
      </c>
      <c r="H272" s="2">
        <v>45931</v>
      </c>
      <c r="J272" s="2">
        <v>45931</v>
      </c>
    </row>
    <row r="273" spans="1:10" x14ac:dyDescent="0.2">
      <c r="A273" s="2" t="s">
        <v>312</v>
      </c>
      <c r="C273" s="2" t="s">
        <v>238</v>
      </c>
      <c r="D273" s="2" t="s">
        <v>316</v>
      </c>
      <c r="E273" s="2">
        <v>0</v>
      </c>
      <c r="J273" s="2">
        <v>0</v>
      </c>
    </row>
    <row r="274" spans="1:10" x14ac:dyDescent="0.2">
      <c r="A274" s="2" t="s">
        <v>312</v>
      </c>
      <c r="C274" s="2" t="s">
        <v>239</v>
      </c>
      <c r="E274" s="2">
        <v>1699674</v>
      </c>
      <c r="H274" s="2">
        <v>45931</v>
      </c>
      <c r="J274" s="2">
        <v>1745605</v>
      </c>
    </row>
    <row r="275" spans="1:10" x14ac:dyDescent="0.2">
      <c r="A275" s="2" t="s">
        <v>312</v>
      </c>
      <c r="C275" s="2" t="s">
        <v>242</v>
      </c>
      <c r="D275" s="2" t="s">
        <v>313</v>
      </c>
      <c r="E275" s="2">
        <v>0</v>
      </c>
      <c r="J275" s="2">
        <v>0</v>
      </c>
    </row>
    <row r="276" spans="1:10" x14ac:dyDescent="0.2">
      <c r="A276" s="2" t="s">
        <v>312</v>
      </c>
      <c r="C276" s="2" t="s">
        <v>242</v>
      </c>
      <c r="D276" s="2" t="s">
        <v>314</v>
      </c>
      <c r="E276" s="2">
        <v>1984351</v>
      </c>
      <c r="J276" s="2">
        <v>1984351</v>
      </c>
    </row>
    <row r="277" spans="1:10" x14ac:dyDescent="0.2">
      <c r="A277" s="2" t="s">
        <v>312</v>
      </c>
      <c r="C277" s="2" t="s">
        <v>242</v>
      </c>
      <c r="D277" s="2" t="s">
        <v>315</v>
      </c>
      <c r="E277" s="2">
        <v>0</v>
      </c>
      <c r="H277" s="2">
        <v>20263</v>
      </c>
      <c r="J277" s="2">
        <v>20263</v>
      </c>
    </row>
    <row r="278" spans="1:10" x14ac:dyDescent="0.2">
      <c r="A278" s="2" t="s">
        <v>312</v>
      </c>
      <c r="C278" s="2" t="s">
        <v>242</v>
      </c>
      <c r="D278" s="2" t="s">
        <v>316</v>
      </c>
      <c r="E278" s="2">
        <v>0</v>
      </c>
      <c r="J278" s="2">
        <v>0</v>
      </c>
    </row>
    <row r="279" spans="1:10" x14ac:dyDescent="0.2">
      <c r="A279" s="2" t="s">
        <v>312</v>
      </c>
      <c r="C279" s="2" t="s">
        <v>243</v>
      </c>
      <c r="E279" s="2">
        <v>1984351</v>
      </c>
      <c r="H279" s="2">
        <v>20263</v>
      </c>
      <c r="J279" s="2">
        <v>2004614</v>
      </c>
    </row>
    <row r="280" spans="1:10" x14ac:dyDescent="0.2">
      <c r="A280" s="2" t="s">
        <v>312</v>
      </c>
      <c r="C280" s="2" t="s">
        <v>244</v>
      </c>
      <c r="D280" s="2" t="s">
        <v>313</v>
      </c>
      <c r="E280" s="2">
        <v>0</v>
      </c>
      <c r="J280" s="2">
        <v>0</v>
      </c>
    </row>
    <row r="281" spans="1:10" x14ac:dyDescent="0.2">
      <c r="A281" s="2" t="s">
        <v>312</v>
      </c>
      <c r="C281" s="2" t="s">
        <v>244</v>
      </c>
      <c r="D281" s="2" t="s">
        <v>314</v>
      </c>
      <c r="E281" s="2">
        <v>4034702</v>
      </c>
      <c r="J281" s="2">
        <v>4034702</v>
      </c>
    </row>
    <row r="282" spans="1:10" x14ac:dyDescent="0.2">
      <c r="A282" s="2" t="s">
        <v>312</v>
      </c>
      <c r="C282" s="2" t="s">
        <v>244</v>
      </c>
      <c r="D282" s="2" t="s">
        <v>315</v>
      </c>
      <c r="E282" s="2">
        <v>0</v>
      </c>
      <c r="H282" s="2">
        <v>82230</v>
      </c>
      <c r="J282" s="2">
        <v>82230</v>
      </c>
    </row>
    <row r="283" spans="1:10" x14ac:dyDescent="0.2">
      <c r="A283" s="2" t="s">
        <v>312</v>
      </c>
      <c r="C283" s="2" t="s">
        <v>244</v>
      </c>
      <c r="D283" s="2" t="s">
        <v>316</v>
      </c>
      <c r="E283" s="2">
        <v>0</v>
      </c>
      <c r="J283" s="2">
        <v>0</v>
      </c>
    </row>
    <row r="284" spans="1:10" x14ac:dyDescent="0.2">
      <c r="A284" s="2" t="s">
        <v>312</v>
      </c>
      <c r="C284" s="2" t="s">
        <v>245</v>
      </c>
      <c r="E284" s="2">
        <v>4034702</v>
      </c>
      <c r="H284" s="2">
        <v>82230</v>
      </c>
      <c r="J284" s="2">
        <v>4116932</v>
      </c>
    </row>
    <row r="285" spans="1:10" x14ac:dyDescent="0.2">
      <c r="A285" s="2" t="s">
        <v>312</v>
      </c>
      <c r="C285" s="2" t="s">
        <v>246</v>
      </c>
      <c r="D285" s="2" t="s">
        <v>313</v>
      </c>
      <c r="E285" s="2">
        <v>0</v>
      </c>
      <c r="J285" s="2">
        <v>0</v>
      </c>
    </row>
    <row r="286" spans="1:10" x14ac:dyDescent="0.2">
      <c r="A286" s="2" t="s">
        <v>312</v>
      </c>
      <c r="C286" s="2" t="s">
        <v>246</v>
      </c>
      <c r="D286" s="2" t="s">
        <v>314</v>
      </c>
      <c r="E286" s="2">
        <v>2235113</v>
      </c>
      <c r="J286" s="2">
        <v>2235113</v>
      </c>
    </row>
    <row r="287" spans="1:10" x14ac:dyDescent="0.2">
      <c r="A287" s="2" t="s">
        <v>312</v>
      </c>
      <c r="C287" s="2" t="s">
        <v>246</v>
      </c>
      <c r="D287" s="2" t="s">
        <v>315</v>
      </c>
      <c r="E287" s="2">
        <v>0</v>
      </c>
      <c r="H287" s="2">
        <v>172382</v>
      </c>
      <c r="J287" s="2">
        <v>172382</v>
      </c>
    </row>
    <row r="288" spans="1:10" x14ac:dyDescent="0.2">
      <c r="A288" s="2" t="s">
        <v>312</v>
      </c>
      <c r="C288" s="2" t="s">
        <v>246</v>
      </c>
      <c r="D288" s="2" t="s">
        <v>316</v>
      </c>
      <c r="E288" s="2">
        <v>0</v>
      </c>
      <c r="J288" s="2">
        <v>0</v>
      </c>
    </row>
    <row r="289" spans="1:10" x14ac:dyDescent="0.2">
      <c r="A289" s="2" t="s">
        <v>312</v>
      </c>
      <c r="C289" s="2" t="s">
        <v>247</v>
      </c>
      <c r="E289" s="2">
        <v>2235113</v>
      </c>
      <c r="H289" s="2">
        <v>172382</v>
      </c>
      <c r="J289" s="2">
        <v>2407495</v>
      </c>
    </row>
    <row r="290" spans="1:10" x14ac:dyDescent="0.2">
      <c r="A290" s="2" t="s">
        <v>312</v>
      </c>
      <c r="C290" s="2" t="s">
        <v>250</v>
      </c>
      <c r="D290" s="2" t="s">
        <v>313</v>
      </c>
      <c r="E290" s="2">
        <v>0</v>
      </c>
      <c r="J290" s="2">
        <v>0</v>
      </c>
    </row>
    <row r="291" spans="1:10" x14ac:dyDescent="0.2">
      <c r="A291" s="2" t="s">
        <v>312</v>
      </c>
      <c r="C291" s="2" t="s">
        <v>250</v>
      </c>
      <c r="D291" s="2" t="s">
        <v>314</v>
      </c>
      <c r="E291" s="2">
        <v>4117153</v>
      </c>
      <c r="J291" s="2">
        <v>4117153</v>
      </c>
    </row>
    <row r="292" spans="1:10" x14ac:dyDescent="0.2">
      <c r="A292" s="2" t="s">
        <v>312</v>
      </c>
      <c r="C292" s="2" t="s">
        <v>250</v>
      </c>
      <c r="D292" s="2" t="s">
        <v>315</v>
      </c>
      <c r="E292" s="2">
        <v>0</v>
      </c>
      <c r="H292" s="2">
        <v>637867</v>
      </c>
      <c r="J292" s="2">
        <v>637867</v>
      </c>
    </row>
    <row r="293" spans="1:10" x14ac:dyDescent="0.2">
      <c r="A293" s="2" t="s">
        <v>312</v>
      </c>
      <c r="C293" s="2" t="s">
        <v>250</v>
      </c>
      <c r="D293" s="2" t="s">
        <v>316</v>
      </c>
      <c r="E293" s="2">
        <v>0</v>
      </c>
      <c r="J293" s="2">
        <v>0</v>
      </c>
    </row>
    <row r="294" spans="1:10" x14ac:dyDescent="0.2">
      <c r="A294" s="2" t="s">
        <v>312</v>
      </c>
      <c r="C294" s="2" t="s">
        <v>251</v>
      </c>
      <c r="E294" s="2">
        <v>4117153</v>
      </c>
      <c r="H294" s="2">
        <v>637867</v>
      </c>
      <c r="J294" s="2">
        <v>4755020</v>
      </c>
    </row>
    <row r="295" spans="1:10" x14ac:dyDescent="0.2">
      <c r="A295" s="2" t="s">
        <v>312</v>
      </c>
      <c r="C295" s="2" t="s">
        <v>252</v>
      </c>
      <c r="D295" s="2" t="s">
        <v>317</v>
      </c>
      <c r="G295" s="2">
        <v>119079</v>
      </c>
      <c r="J295" s="2">
        <v>119079</v>
      </c>
    </row>
    <row r="296" spans="1:10" x14ac:dyDescent="0.2">
      <c r="A296" s="2" t="s">
        <v>312</v>
      </c>
      <c r="C296" s="2" t="s">
        <v>253</v>
      </c>
      <c r="G296" s="2">
        <v>119079</v>
      </c>
      <c r="J296" s="2">
        <v>119079</v>
      </c>
    </row>
    <row r="297" spans="1:10" x14ac:dyDescent="0.2">
      <c r="A297" s="2" t="s">
        <v>312</v>
      </c>
      <c r="C297" s="2" t="s">
        <v>256</v>
      </c>
      <c r="D297" s="2" t="s">
        <v>313</v>
      </c>
      <c r="E297" s="2">
        <v>0</v>
      </c>
      <c r="J297" s="2">
        <v>0</v>
      </c>
    </row>
    <row r="298" spans="1:10" x14ac:dyDescent="0.2">
      <c r="A298" s="2" t="s">
        <v>312</v>
      </c>
      <c r="C298" s="2" t="s">
        <v>256</v>
      </c>
      <c r="D298" s="2" t="s">
        <v>314</v>
      </c>
      <c r="E298" s="2">
        <v>34456355</v>
      </c>
      <c r="J298" s="2">
        <v>34456355</v>
      </c>
    </row>
    <row r="299" spans="1:10" x14ac:dyDescent="0.2">
      <c r="A299" s="2" t="s">
        <v>312</v>
      </c>
      <c r="C299" s="2" t="s">
        <v>256</v>
      </c>
      <c r="D299" s="2" t="s">
        <v>315</v>
      </c>
      <c r="E299" s="2">
        <v>0</v>
      </c>
      <c r="H299" s="2">
        <v>702244</v>
      </c>
      <c r="J299" s="2">
        <v>702244</v>
      </c>
    </row>
    <row r="300" spans="1:10" x14ac:dyDescent="0.2">
      <c r="A300" s="2" t="s">
        <v>312</v>
      </c>
      <c r="C300" s="2" t="s">
        <v>256</v>
      </c>
      <c r="D300" s="2" t="s">
        <v>316</v>
      </c>
      <c r="E300" s="2">
        <v>0</v>
      </c>
      <c r="J300" s="2">
        <v>0</v>
      </c>
    </row>
    <row r="301" spans="1:10" x14ac:dyDescent="0.2">
      <c r="A301" s="2" t="s">
        <v>312</v>
      </c>
      <c r="C301" s="2" t="s">
        <v>257</v>
      </c>
      <c r="E301" s="2">
        <v>34456355</v>
      </c>
      <c r="H301" s="2">
        <v>702244</v>
      </c>
      <c r="J301" s="2">
        <v>35158599</v>
      </c>
    </row>
    <row r="302" spans="1:10" x14ac:dyDescent="0.2">
      <c r="A302" s="2" t="s">
        <v>312</v>
      </c>
      <c r="C302" s="2" t="s">
        <v>258</v>
      </c>
      <c r="D302" s="2" t="s">
        <v>313</v>
      </c>
      <c r="E302" s="2">
        <v>0</v>
      </c>
      <c r="J302" s="2">
        <v>0</v>
      </c>
    </row>
    <row r="303" spans="1:10" x14ac:dyDescent="0.2">
      <c r="A303" s="2" t="s">
        <v>312</v>
      </c>
      <c r="C303" s="2" t="s">
        <v>258</v>
      </c>
      <c r="D303" s="2" t="s">
        <v>314</v>
      </c>
      <c r="E303" s="2">
        <v>24.4</v>
      </c>
      <c r="J303" s="2">
        <v>24.4</v>
      </c>
    </row>
    <row r="304" spans="1:10" x14ac:dyDescent="0.2">
      <c r="A304" s="2" t="s">
        <v>312</v>
      </c>
      <c r="C304" s="2" t="s">
        <v>258</v>
      </c>
      <c r="D304" s="2" t="s">
        <v>315</v>
      </c>
      <c r="E304" s="2">
        <v>0</v>
      </c>
      <c r="J304" s="2">
        <v>0</v>
      </c>
    </row>
    <row r="305" spans="1:10" x14ac:dyDescent="0.2">
      <c r="A305" s="2" t="s">
        <v>312</v>
      </c>
      <c r="C305" s="2" t="s">
        <v>258</v>
      </c>
      <c r="D305" s="2" t="s">
        <v>316</v>
      </c>
      <c r="E305" s="2">
        <v>0</v>
      </c>
      <c r="J305" s="2">
        <v>0</v>
      </c>
    </row>
    <row r="306" spans="1:10" x14ac:dyDescent="0.2">
      <c r="A306" s="2" t="s">
        <v>312</v>
      </c>
      <c r="C306" s="2" t="s">
        <v>259</v>
      </c>
      <c r="E306" s="2">
        <v>24.4</v>
      </c>
      <c r="J306" s="2">
        <v>24.4</v>
      </c>
    </row>
    <row r="307" spans="1:10" x14ac:dyDescent="0.2">
      <c r="A307" s="2" t="s">
        <v>312</v>
      </c>
      <c r="C307" s="2" t="s">
        <v>260</v>
      </c>
      <c r="D307" s="2" t="s">
        <v>314</v>
      </c>
      <c r="E307" s="2">
        <v>92.8</v>
      </c>
      <c r="J307" s="2">
        <v>92.8</v>
      </c>
    </row>
    <row r="308" spans="1:10" x14ac:dyDescent="0.2">
      <c r="A308" s="2" t="s">
        <v>312</v>
      </c>
      <c r="C308" s="2" t="s">
        <v>260</v>
      </c>
      <c r="D308" s="2" t="s">
        <v>315</v>
      </c>
      <c r="E308" s="2">
        <v>0</v>
      </c>
      <c r="J308" s="2">
        <v>0</v>
      </c>
    </row>
    <row r="309" spans="1:10" x14ac:dyDescent="0.2">
      <c r="A309" s="2" t="s">
        <v>312</v>
      </c>
      <c r="C309" s="2" t="s">
        <v>260</v>
      </c>
      <c r="D309" s="2" t="s">
        <v>316</v>
      </c>
      <c r="E309" s="2">
        <v>0</v>
      </c>
      <c r="J309" s="2">
        <v>0</v>
      </c>
    </row>
    <row r="310" spans="1:10" x14ac:dyDescent="0.2">
      <c r="A310" s="2" t="s">
        <v>312</v>
      </c>
      <c r="C310" s="2" t="s">
        <v>261</v>
      </c>
      <c r="E310" s="2">
        <v>92.8</v>
      </c>
      <c r="J310" s="2">
        <v>92.8</v>
      </c>
    </row>
    <row r="311" spans="1:10" x14ac:dyDescent="0.2">
      <c r="A311" s="2" t="s">
        <v>312</v>
      </c>
      <c r="C311" s="2" t="s">
        <v>76</v>
      </c>
      <c r="D311" s="2" t="s">
        <v>313</v>
      </c>
      <c r="E311" s="2">
        <v>0</v>
      </c>
      <c r="J311" s="2">
        <v>0</v>
      </c>
    </row>
    <row r="312" spans="1:10" x14ac:dyDescent="0.2">
      <c r="A312" s="2" t="s">
        <v>312</v>
      </c>
      <c r="C312" s="2" t="s">
        <v>76</v>
      </c>
      <c r="D312" s="2" t="s">
        <v>314</v>
      </c>
      <c r="E312" s="2">
        <v>5853600</v>
      </c>
      <c r="J312" s="2">
        <v>5853600</v>
      </c>
    </row>
    <row r="313" spans="1:10" x14ac:dyDescent="0.2">
      <c r="A313" s="2" t="s">
        <v>312</v>
      </c>
      <c r="C313" s="2" t="s">
        <v>76</v>
      </c>
      <c r="D313" s="2" t="s">
        <v>315</v>
      </c>
      <c r="E313" s="2">
        <v>0</v>
      </c>
      <c r="H313" s="2">
        <v>159460</v>
      </c>
      <c r="J313" s="2">
        <v>159460</v>
      </c>
    </row>
    <row r="314" spans="1:10" x14ac:dyDescent="0.2">
      <c r="A314" s="2" t="s">
        <v>312</v>
      </c>
      <c r="C314" s="2" t="s">
        <v>76</v>
      </c>
      <c r="D314" s="2" t="s">
        <v>316</v>
      </c>
      <c r="E314" s="2">
        <v>0</v>
      </c>
      <c r="J314" s="2">
        <v>0</v>
      </c>
    </row>
    <row r="315" spans="1:10" x14ac:dyDescent="0.2">
      <c r="A315" s="2" t="s">
        <v>312</v>
      </c>
      <c r="C315" s="2" t="s">
        <v>262</v>
      </c>
      <c r="E315" s="2">
        <v>5853600</v>
      </c>
      <c r="H315" s="2">
        <v>159460</v>
      </c>
      <c r="J315" s="2">
        <v>6013060</v>
      </c>
    </row>
    <row r="316" spans="1:10" x14ac:dyDescent="0.2">
      <c r="A316" s="2" t="s">
        <v>312</v>
      </c>
      <c r="C316" s="2" t="s">
        <v>263</v>
      </c>
      <c r="D316" s="2" t="s">
        <v>313</v>
      </c>
      <c r="E316" s="2">
        <v>0</v>
      </c>
      <c r="J316" s="2">
        <v>0</v>
      </c>
    </row>
    <row r="317" spans="1:10" x14ac:dyDescent="0.2">
      <c r="A317" s="2" t="s">
        <v>312</v>
      </c>
      <c r="C317" s="2" t="s">
        <v>263</v>
      </c>
      <c r="D317" s="2" t="s">
        <v>314</v>
      </c>
      <c r="E317" s="2">
        <v>120</v>
      </c>
      <c r="J317" s="2">
        <v>120</v>
      </c>
    </row>
    <row r="318" spans="1:10" x14ac:dyDescent="0.2">
      <c r="A318" s="2" t="s">
        <v>312</v>
      </c>
      <c r="C318" s="2" t="s">
        <v>263</v>
      </c>
      <c r="D318" s="2" t="s">
        <v>315</v>
      </c>
      <c r="E318" s="2">
        <v>0</v>
      </c>
      <c r="J318" s="2">
        <v>0</v>
      </c>
    </row>
    <row r="319" spans="1:10" x14ac:dyDescent="0.2">
      <c r="A319" s="2" t="s">
        <v>312</v>
      </c>
      <c r="C319" s="2" t="s">
        <v>263</v>
      </c>
      <c r="D319" s="2" t="s">
        <v>316</v>
      </c>
      <c r="E319" s="2">
        <v>0</v>
      </c>
      <c r="J319" s="2">
        <v>0</v>
      </c>
    </row>
    <row r="320" spans="1:10" x14ac:dyDescent="0.2">
      <c r="A320" s="2" t="s">
        <v>312</v>
      </c>
      <c r="C320" s="2" t="s">
        <v>264</v>
      </c>
      <c r="E320" s="2">
        <v>120</v>
      </c>
      <c r="J320" s="2">
        <v>120</v>
      </c>
    </row>
    <row r="321" spans="1:10" x14ac:dyDescent="0.2">
      <c r="A321" s="2" t="s">
        <v>312</v>
      </c>
      <c r="C321" s="2" t="s">
        <v>308</v>
      </c>
      <c r="D321" s="2" t="s">
        <v>313</v>
      </c>
      <c r="E321" s="2">
        <v>0</v>
      </c>
      <c r="J321" s="2">
        <v>0</v>
      </c>
    </row>
    <row r="322" spans="1:10" x14ac:dyDescent="0.2">
      <c r="A322" s="2" t="s">
        <v>312</v>
      </c>
      <c r="C322" s="2" t="s">
        <v>308</v>
      </c>
      <c r="D322" s="2" t="s">
        <v>315</v>
      </c>
      <c r="E322" s="2">
        <v>0</v>
      </c>
      <c r="J322" s="2">
        <v>0</v>
      </c>
    </row>
    <row r="323" spans="1:10" x14ac:dyDescent="0.2">
      <c r="A323" s="2" t="s">
        <v>312</v>
      </c>
      <c r="C323" s="2" t="s">
        <v>308</v>
      </c>
      <c r="D323" s="2" t="s">
        <v>316</v>
      </c>
      <c r="E323" s="2">
        <v>0</v>
      </c>
      <c r="J323" s="2">
        <v>0</v>
      </c>
    </row>
    <row r="324" spans="1:10" x14ac:dyDescent="0.2">
      <c r="A324" s="2" t="s">
        <v>312</v>
      </c>
      <c r="C324" s="2" t="s">
        <v>309</v>
      </c>
      <c r="E324" s="2">
        <v>0</v>
      </c>
      <c r="J324" s="2">
        <v>0</v>
      </c>
    </row>
    <row r="325" spans="1:10" x14ac:dyDescent="0.2">
      <c r="A325" s="2" t="s">
        <v>312</v>
      </c>
      <c r="C325" s="2" t="s">
        <v>79</v>
      </c>
      <c r="D325" s="2" t="s">
        <v>313</v>
      </c>
      <c r="E325" s="2">
        <v>0</v>
      </c>
      <c r="J325" s="2">
        <v>0</v>
      </c>
    </row>
    <row r="326" spans="1:10" x14ac:dyDescent="0.2">
      <c r="A326" s="2" t="s">
        <v>312</v>
      </c>
      <c r="C326" s="2" t="s">
        <v>79</v>
      </c>
      <c r="D326" s="2" t="s">
        <v>314</v>
      </c>
      <c r="E326" s="2">
        <v>123</v>
      </c>
      <c r="J326" s="2">
        <v>123</v>
      </c>
    </row>
    <row r="327" spans="1:10" x14ac:dyDescent="0.2">
      <c r="A327" s="2" t="s">
        <v>312</v>
      </c>
      <c r="C327" s="2" t="s">
        <v>79</v>
      </c>
      <c r="D327" s="2" t="s">
        <v>315</v>
      </c>
      <c r="E327" s="2">
        <v>0</v>
      </c>
      <c r="H327" s="2">
        <v>20</v>
      </c>
      <c r="J327" s="2">
        <v>20</v>
      </c>
    </row>
    <row r="328" spans="1:10" x14ac:dyDescent="0.2">
      <c r="A328" s="2" t="s">
        <v>312</v>
      </c>
      <c r="C328" s="2" t="s">
        <v>79</v>
      </c>
      <c r="D328" s="2" t="s">
        <v>316</v>
      </c>
      <c r="E328" s="2">
        <v>0</v>
      </c>
      <c r="J328" s="2">
        <v>0</v>
      </c>
    </row>
    <row r="329" spans="1:10" x14ac:dyDescent="0.2">
      <c r="A329" s="2" t="s">
        <v>312</v>
      </c>
      <c r="C329" s="2" t="s">
        <v>265</v>
      </c>
      <c r="E329" s="2">
        <v>123</v>
      </c>
      <c r="H329" s="2">
        <v>20</v>
      </c>
      <c r="J329" s="2">
        <v>143</v>
      </c>
    </row>
    <row r="330" spans="1:10" x14ac:dyDescent="0.2">
      <c r="A330" s="2" t="s">
        <v>312</v>
      </c>
      <c r="C330" s="2" t="s">
        <v>266</v>
      </c>
      <c r="D330" s="2" t="s">
        <v>317</v>
      </c>
      <c r="G330" s="2">
        <v>2369220</v>
      </c>
      <c r="J330" s="2">
        <v>2369220</v>
      </c>
    </row>
    <row r="331" spans="1:10" x14ac:dyDescent="0.2">
      <c r="A331" s="2" t="s">
        <v>312</v>
      </c>
      <c r="C331" s="2" t="s">
        <v>267</v>
      </c>
      <c r="G331" s="2">
        <v>2369220</v>
      </c>
      <c r="J331" s="2">
        <v>2369220</v>
      </c>
    </row>
    <row r="332" spans="1:10" x14ac:dyDescent="0.2">
      <c r="A332" s="2" t="s">
        <v>312</v>
      </c>
      <c r="C332" s="2" t="s">
        <v>268</v>
      </c>
      <c r="D332" s="2" t="s">
        <v>317</v>
      </c>
      <c r="G332" s="2">
        <v>717564</v>
      </c>
      <c r="J332" s="2">
        <v>717564</v>
      </c>
    </row>
    <row r="333" spans="1:10" x14ac:dyDescent="0.2">
      <c r="A333" s="2" t="s">
        <v>312</v>
      </c>
      <c r="C333" s="2" t="s">
        <v>269</v>
      </c>
      <c r="G333" s="2">
        <v>717564</v>
      </c>
      <c r="J333" s="2">
        <v>717564</v>
      </c>
    </row>
    <row r="334" spans="1:10" x14ac:dyDescent="0.2">
      <c r="A334" s="2" t="s">
        <v>312</v>
      </c>
      <c r="C334" s="2" t="s">
        <v>271</v>
      </c>
      <c r="D334" s="2" t="s">
        <v>317</v>
      </c>
      <c r="G334" s="2">
        <v>1651656</v>
      </c>
      <c r="J334" s="2">
        <v>1651656</v>
      </c>
    </row>
    <row r="335" spans="1:10" x14ac:dyDescent="0.2">
      <c r="A335" s="2" t="s">
        <v>312</v>
      </c>
      <c r="C335" s="2" t="s">
        <v>272</v>
      </c>
      <c r="G335" s="2">
        <v>1651656</v>
      </c>
      <c r="J335" s="2">
        <v>1651656</v>
      </c>
    </row>
    <row r="336" spans="1:10" x14ac:dyDescent="0.2">
      <c r="A336" s="2" t="s">
        <v>312</v>
      </c>
      <c r="C336" s="2" t="s">
        <v>273</v>
      </c>
      <c r="D336" s="2" t="s">
        <v>317</v>
      </c>
      <c r="G336" s="2">
        <v>5509</v>
      </c>
      <c r="J336" s="2">
        <v>5509</v>
      </c>
    </row>
    <row r="337" spans="1:10" x14ac:dyDescent="0.2">
      <c r="A337" s="2" t="s">
        <v>312</v>
      </c>
      <c r="C337" s="2" t="s">
        <v>274</v>
      </c>
      <c r="G337" s="2">
        <v>5509</v>
      </c>
      <c r="J337" s="2">
        <v>5509</v>
      </c>
    </row>
    <row r="338" spans="1:10" x14ac:dyDescent="0.2">
      <c r="A338" s="2" t="s">
        <v>312</v>
      </c>
      <c r="C338" s="2" t="s">
        <v>275</v>
      </c>
      <c r="D338" s="2" t="s">
        <v>313</v>
      </c>
      <c r="E338" s="2">
        <v>0</v>
      </c>
      <c r="J338" s="2">
        <v>0</v>
      </c>
    </row>
    <row r="339" spans="1:10" x14ac:dyDescent="0.2">
      <c r="A339" s="2" t="s">
        <v>312</v>
      </c>
      <c r="C339" s="2" t="s">
        <v>275</v>
      </c>
      <c r="D339" s="2" t="s">
        <v>314</v>
      </c>
      <c r="E339" s="2">
        <v>185300</v>
      </c>
      <c r="J339" s="2">
        <v>185300</v>
      </c>
    </row>
    <row r="340" spans="1:10" x14ac:dyDescent="0.2">
      <c r="A340" s="2" t="s">
        <v>312</v>
      </c>
      <c r="C340" s="2" t="s">
        <v>275</v>
      </c>
      <c r="D340" s="2" t="s">
        <v>315</v>
      </c>
      <c r="E340" s="2">
        <v>0</v>
      </c>
      <c r="H340" s="2">
        <v>246800</v>
      </c>
      <c r="J340" s="2">
        <v>246800</v>
      </c>
    </row>
    <row r="341" spans="1:10" x14ac:dyDescent="0.2">
      <c r="A341" s="2" t="s">
        <v>312</v>
      </c>
      <c r="C341" s="2" t="s">
        <v>275</v>
      </c>
      <c r="D341" s="2" t="s">
        <v>316</v>
      </c>
      <c r="E341" s="2">
        <v>0</v>
      </c>
      <c r="J341" s="2">
        <v>0</v>
      </c>
    </row>
    <row r="342" spans="1:10" x14ac:dyDescent="0.2">
      <c r="A342" s="2" t="s">
        <v>312</v>
      </c>
      <c r="C342" s="2" t="s">
        <v>276</v>
      </c>
      <c r="E342" s="2">
        <v>185300</v>
      </c>
      <c r="H342" s="2">
        <v>246800</v>
      </c>
      <c r="J342" s="2">
        <v>432100</v>
      </c>
    </row>
    <row r="343" spans="1:10" x14ac:dyDescent="0.2">
      <c r="A343" s="2" t="s">
        <v>312</v>
      </c>
      <c r="C343" s="2" t="s">
        <v>279</v>
      </c>
      <c r="D343" s="2" t="s">
        <v>313</v>
      </c>
      <c r="E343" s="2">
        <v>0</v>
      </c>
      <c r="J343" s="2">
        <v>0</v>
      </c>
    </row>
    <row r="344" spans="1:10" x14ac:dyDescent="0.2">
      <c r="A344" s="2" t="s">
        <v>312</v>
      </c>
      <c r="C344" s="2" t="s">
        <v>279</v>
      </c>
      <c r="D344" s="2" t="s">
        <v>314</v>
      </c>
      <c r="E344" s="2">
        <v>97.6</v>
      </c>
      <c r="J344" s="2">
        <v>97.6</v>
      </c>
    </row>
    <row r="345" spans="1:10" x14ac:dyDescent="0.2">
      <c r="A345" s="2" t="s">
        <v>312</v>
      </c>
      <c r="C345" s="2" t="s">
        <v>279</v>
      </c>
      <c r="D345" s="2" t="s">
        <v>315</v>
      </c>
      <c r="E345" s="2">
        <v>0</v>
      </c>
      <c r="H345" s="2">
        <v>25</v>
      </c>
      <c r="J345" s="2">
        <v>25</v>
      </c>
    </row>
    <row r="346" spans="1:10" x14ac:dyDescent="0.2">
      <c r="A346" s="2" t="s">
        <v>312</v>
      </c>
      <c r="C346" s="2" t="s">
        <v>279</v>
      </c>
      <c r="D346" s="2" t="s">
        <v>316</v>
      </c>
      <c r="E346" s="2">
        <v>0</v>
      </c>
      <c r="J346" s="2">
        <v>0</v>
      </c>
    </row>
    <row r="347" spans="1:10" x14ac:dyDescent="0.2">
      <c r="A347" s="2" t="s">
        <v>312</v>
      </c>
      <c r="C347" s="2" t="s">
        <v>280</v>
      </c>
      <c r="E347" s="2">
        <v>97.6</v>
      </c>
      <c r="H347" s="2">
        <v>25</v>
      </c>
      <c r="J347" s="2">
        <v>122.6</v>
      </c>
    </row>
    <row r="348" spans="1:10" x14ac:dyDescent="0.2">
      <c r="A348" s="2" t="s">
        <v>312</v>
      </c>
      <c r="C348" s="2" t="s">
        <v>281</v>
      </c>
      <c r="D348" s="2" t="s">
        <v>315</v>
      </c>
      <c r="H348" s="2">
        <v>100</v>
      </c>
      <c r="J348" s="2">
        <v>100</v>
      </c>
    </row>
    <row r="349" spans="1:10" x14ac:dyDescent="0.2">
      <c r="A349" s="2" t="s">
        <v>312</v>
      </c>
      <c r="C349" s="2" t="s">
        <v>282</v>
      </c>
      <c r="H349" s="2">
        <v>100</v>
      </c>
      <c r="J349" s="2">
        <v>100</v>
      </c>
    </row>
    <row r="350" spans="1:10" x14ac:dyDescent="0.2">
      <c r="A350" s="2" t="s">
        <v>318</v>
      </c>
      <c r="C350" s="2" t="s">
        <v>223</v>
      </c>
      <c r="D350" s="2" t="s">
        <v>319</v>
      </c>
      <c r="E350" s="2">
        <v>100</v>
      </c>
      <c r="J350" s="2">
        <v>100</v>
      </c>
    </row>
    <row r="351" spans="1:10" x14ac:dyDescent="0.2">
      <c r="A351" s="2" t="s">
        <v>318</v>
      </c>
      <c r="C351" s="2" t="s">
        <v>223</v>
      </c>
      <c r="D351" s="2" t="s">
        <v>320</v>
      </c>
      <c r="E351" s="2">
        <v>100</v>
      </c>
      <c r="J351" s="2">
        <v>100</v>
      </c>
    </row>
    <row r="352" spans="1:10" x14ac:dyDescent="0.2">
      <c r="A352" s="2" t="s">
        <v>318</v>
      </c>
      <c r="C352" s="2" t="s">
        <v>225</v>
      </c>
      <c r="E352" s="2">
        <v>200</v>
      </c>
      <c r="J352" s="2">
        <v>200</v>
      </c>
    </row>
    <row r="353" spans="1:10" x14ac:dyDescent="0.2">
      <c r="A353" s="2" t="s">
        <v>318</v>
      </c>
      <c r="C353" s="2" t="s">
        <v>287</v>
      </c>
      <c r="D353" s="2" t="s">
        <v>319</v>
      </c>
      <c r="E353" s="2">
        <v>1354622</v>
      </c>
      <c r="J353" s="2">
        <v>1354622</v>
      </c>
    </row>
    <row r="354" spans="1:10" x14ac:dyDescent="0.2">
      <c r="A354" s="2" t="s">
        <v>318</v>
      </c>
      <c r="C354" s="2" t="s">
        <v>287</v>
      </c>
      <c r="D354" s="2" t="s">
        <v>320</v>
      </c>
      <c r="E354" s="2">
        <v>1178104</v>
      </c>
      <c r="J354" s="2">
        <v>1178104</v>
      </c>
    </row>
    <row r="355" spans="1:10" x14ac:dyDescent="0.2">
      <c r="A355" s="2" t="s">
        <v>318</v>
      </c>
      <c r="C355" s="2" t="s">
        <v>288</v>
      </c>
      <c r="E355" s="2">
        <v>2532726</v>
      </c>
      <c r="J355" s="2">
        <v>2532726</v>
      </c>
    </row>
    <row r="356" spans="1:10" x14ac:dyDescent="0.2">
      <c r="A356" s="2" t="s">
        <v>318</v>
      </c>
      <c r="C356" s="2" t="s">
        <v>289</v>
      </c>
      <c r="D356" s="2" t="s">
        <v>321</v>
      </c>
      <c r="G356" s="2">
        <v>102799</v>
      </c>
      <c r="J356" s="2">
        <v>102799</v>
      </c>
    </row>
    <row r="357" spans="1:10" x14ac:dyDescent="0.2">
      <c r="A357" s="2" t="s">
        <v>318</v>
      </c>
      <c r="C357" s="2" t="s">
        <v>289</v>
      </c>
      <c r="D357" s="2" t="s">
        <v>322</v>
      </c>
      <c r="G357" s="2">
        <v>14283</v>
      </c>
      <c r="J357" s="2">
        <v>14283</v>
      </c>
    </row>
    <row r="358" spans="1:10" x14ac:dyDescent="0.2">
      <c r="A358" s="2" t="s">
        <v>318</v>
      </c>
      <c r="C358" s="2" t="s">
        <v>289</v>
      </c>
      <c r="D358" s="2" t="s">
        <v>323</v>
      </c>
      <c r="G358" s="2">
        <v>2263</v>
      </c>
      <c r="J358" s="2">
        <v>2263</v>
      </c>
    </row>
    <row r="359" spans="1:10" x14ac:dyDescent="0.2">
      <c r="A359" s="2" t="s">
        <v>318</v>
      </c>
      <c r="C359" s="2" t="s">
        <v>289</v>
      </c>
      <c r="D359" s="2" t="s">
        <v>324</v>
      </c>
      <c r="G359" s="2">
        <v>3162</v>
      </c>
      <c r="J359" s="2">
        <v>3162</v>
      </c>
    </row>
    <row r="360" spans="1:10" x14ac:dyDescent="0.2">
      <c r="A360" s="2" t="s">
        <v>318</v>
      </c>
      <c r="C360" s="2" t="s">
        <v>291</v>
      </c>
      <c r="G360" s="2">
        <v>122507</v>
      </c>
      <c r="J360" s="2">
        <v>122507</v>
      </c>
    </row>
    <row r="361" spans="1:10" x14ac:dyDescent="0.2">
      <c r="A361" s="2" t="s">
        <v>318</v>
      </c>
      <c r="C361" s="2" t="s">
        <v>292</v>
      </c>
      <c r="D361" s="2" t="s">
        <v>319</v>
      </c>
      <c r="E361" s="2">
        <v>1623955</v>
      </c>
      <c r="J361" s="2">
        <v>1623955</v>
      </c>
    </row>
    <row r="362" spans="1:10" x14ac:dyDescent="0.2">
      <c r="A362" s="2" t="s">
        <v>318</v>
      </c>
      <c r="C362" s="2" t="s">
        <v>293</v>
      </c>
      <c r="E362" s="2">
        <v>1623955</v>
      </c>
      <c r="J362" s="2">
        <v>1623955</v>
      </c>
    </row>
    <row r="363" spans="1:10" x14ac:dyDescent="0.2">
      <c r="A363" s="2" t="s">
        <v>318</v>
      </c>
      <c r="C363" s="2" t="s">
        <v>294</v>
      </c>
      <c r="D363" s="2" t="s">
        <v>325</v>
      </c>
      <c r="G363" s="2">
        <v>27406</v>
      </c>
      <c r="J363" s="2">
        <v>27406</v>
      </c>
    </row>
    <row r="364" spans="1:10" x14ac:dyDescent="0.2">
      <c r="A364" s="2" t="s">
        <v>318</v>
      </c>
      <c r="C364" s="2" t="s">
        <v>294</v>
      </c>
      <c r="D364" s="2" t="s">
        <v>321</v>
      </c>
      <c r="G364" s="2">
        <v>2914785</v>
      </c>
      <c r="J364" s="2">
        <v>2914785</v>
      </c>
    </row>
    <row r="365" spans="1:10" x14ac:dyDescent="0.2">
      <c r="A365" s="2" t="s">
        <v>318</v>
      </c>
      <c r="C365" s="2" t="s">
        <v>294</v>
      </c>
      <c r="D365" s="2" t="s">
        <v>322</v>
      </c>
      <c r="G365" s="2">
        <v>334348</v>
      </c>
      <c r="J365" s="2">
        <v>334348</v>
      </c>
    </row>
    <row r="366" spans="1:10" x14ac:dyDescent="0.2">
      <c r="A366" s="2" t="s">
        <v>318</v>
      </c>
      <c r="C366" s="2" t="s">
        <v>294</v>
      </c>
      <c r="D366" s="2" t="s">
        <v>323</v>
      </c>
      <c r="G366" s="2">
        <v>80104</v>
      </c>
      <c r="J366" s="2">
        <v>80104</v>
      </c>
    </row>
    <row r="367" spans="1:10" x14ac:dyDescent="0.2">
      <c r="A367" s="2" t="s">
        <v>318</v>
      </c>
      <c r="C367" s="2" t="s">
        <v>294</v>
      </c>
      <c r="D367" s="2" t="s">
        <v>324</v>
      </c>
      <c r="G367" s="2">
        <v>59394</v>
      </c>
      <c r="J367" s="2">
        <v>59394</v>
      </c>
    </row>
    <row r="368" spans="1:10" x14ac:dyDescent="0.2">
      <c r="A368" s="2" t="s">
        <v>318</v>
      </c>
      <c r="C368" s="2" t="s">
        <v>295</v>
      </c>
      <c r="G368" s="2">
        <v>3416037</v>
      </c>
      <c r="J368" s="2">
        <v>3416037</v>
      </c>
    </row>
    <row r="369" spans="1:10" x14ac:dyDescent="0.2">
      <c r="A369" s="2" t="s">
        <v>318</v>
      </c>
      <c r="C369" s="2" t="s">
        <v>298</v>
      </c>
      <c r="D369" s="2" t="s">
        <v>325</v>
      </c>
      <c r="G369" s="2">
        <v>20386</v>
      </c>
      <c r="J369" s="2">
        <v>20386</v>
      </c>
    </row>
    <row r="370" spans="1:10" x14ac:dyDescent="0.2">
      <c r="A370" s="2" t="s">
        <v>318</v>
      </c>
      <c r="C370" s="2" t="s">
        <v>298</v>
      </c>
      <c r="D370" s="2" t="s">
        <v>321</v>
      </c>
      <c r="G370" s="2">
        <v>2059986</v>
      </c>
      <c r="J370" s="2">
        <v>2059986</v>
      </c>
    </row>
    <row r="371" spans="1:10" x14ac:dyDescent="0.2">
      <c r="A371" s="2" t="s">
        <v>318</v>
      </c>
      <c r="C371" s="2" t="s">
        <v>298</v>
      </c>
      <c r="D371" s="2" t="s">
        <v>322</v>
      </c>
      <c r="G371" s="2">
        <v>233609</v>
      </c>
      <c r="J371" s="2">
        <v>233609</v>
      </c>
    </row>
    <row r="372" spans="1:10" x14ac:dyDescent="0.2">
      <c r="A372" s="2" t="s">
        <v>318</v>
      </c>
      <c r="C372" s="2" t="s">
        <v>298</v>
      </c>
      <c r="D372" s="2" t="s">
        <v>323</v>
      </c>
      <c r="G372" s="2">
        <v>51305</v>
      </c>
      <c r="J372" s="2">
        <v>51305</v>
      </c>
    </row>
    <row r="373" spans="1:10" x14ac:dyDescent="0.2">
      <c r="A373" s="2" t="s">
        <v>318</v>
      </c>
      <c r="C373" s="2" t="s">
        <v>298</v>
      </c>
      <c r="D373" s="2" t="s">
        <v>324</v>
      </c>
      <c r="G373" s="2">
        <v>43994</v>
      </c>
      <c r="J373" s="2">
        <v>43994</v>
      </c>
    </row>
    <row r="374" spans="1:10" x14ac:dyDescent="0.2">
      <c r="A374" s="2" t="s">
        <v>318</v>
      </c>
      <c r="C374" s="2" t="s">
        <v>299</v>
      </c>
      <c r="G374" s="2">
        <v>2409280</v>
      </c>
      <c r="J374" s="2">
        <v>2409280</v>
      </c>
    </row>
    <row r="375" spans="1:10" x14ac:dyDescent="0.2">
      <c r="A375" s="2" t="s">
        <v>318</v>
      </c>
      <c r="C375" s="2" t="s">
        <v>300</v>
      </c>
      <c r="D375" s="2" t="s">
        <v>325</v>
      </c>
      <c r="G375" s="2">
        <v>7020</v>
      </c>
      <c r="J375" s="2">
        <v>7020</v>
      </c>
    </row>
    <row r="376" spans="1:10" x14ac:dyDescent="0.2">
      <c r="A376" s="2" t="s">
        <v>318</v>
      </c>
      <c r="C376" s="2" t="s">
        <v>300</v>
      </c>
      <c r="D376" s="2" t="s">
        <v>321</v>
      </c>
      <c r="G376" s="2">
        <v>854799</v>
      </c>
      <c r="J376" s="2">
        <v>854799</v>
      </c>
    </row>
    <row r="377" spans="1:10" x14ac:dyDescent="0.2">
      <c r="A377" s="2" t="s">
        <v>318</v>
      </c>
      <c r="C377" s="2" t="s">
        <v>300</v>
      </c>
      <c r="D377" s="2" t="s">
        <v>322</v>
      </c>
      <c r="G377" s="2">
        <v>100739</v>
      </c>
      <c r="J377" s="2">
        <v>100739</v>
      </c>
    </row>
    <row r="378" spans="1:10" x14ac:dyDescent="0.2">
      <c r="A378" s="2" t="s">
        <v>318</v>
      </c>
      <c r="C378" s="2" t="s">
        <v>300</v>
      </c>
      <c r="D378" s="2" t="s">
        <v>323</v>
      </c>
      <c r="G378" s="2">
        <v>28799</v>
      </c>
      <c r="J378" s="2">
        <v>28799</v>
      </c>
    </row>
    <row r="379" spans="1:10" x14ac:dyDescent="0.2">
      <c r="A379" s="2" t="s">
        <v>318</v>
      </c>
      <c r="C379" s="2" t="s">
        <v>300</v>
      </c>
      <c r="D379" s="2" t="s">
        <v>324</v>
      </c>
      <c r="G379" s="2">
        <v>15400</v>
      </c>
      <c r="J379" s="2">
        <v>15400</v>
      </c>
    </row>
    <row r="380" spans="1:10" x14ac:dyDescent="0.2">
      <c r="A380" s="2" t="s">
        <v>318</v>
      </c>
      <c r="C380" s="2" t="s">
        <v>301</v>
      </c>
      <c r="G380" s="2">
        <v>1006757</v>
      </c>
      <c r="J380" s="2">
        <v>1006757</v>
      </c>
    </row>
    <row r="381" spans="1:10" x14ac:dyDescent="0.2">
      <c r="A381" s="2" t="s">
        <v>318</v>
      </c>
      <c r="C381" s="2" t="s">
        <v>302</v>
      </c>
      <c r="D381" s="2" t="s">
        <v>319</v>
      </c>
      <c r="E381" s="2">
        <v>3426832</v>
      </c>
      <c r="J381" s="2">
        <v>3426832</v>
      </c>
    </row>
    <row r="382" spans="1:10" x14ac:dyDescent="0.2">
      <c r="A382" s="2" t="s">
        <v>318</v>
      </c>
      <c r="C382" s="2" t="s">
        <v>302</v>
      </c>
      <c r="D382" s="2" t="s">
        <v>320</v>
      </c>
      <c r="E382" s="2">
        <v>3016435</v>
      </c>
      <c r="J382" s="2">
        <v>3016435</v>
      </c>
    </row>
    <row r="383" spans="1:10" x14ac:dyDescent="0.2">
      <c r="A383" s="2" t="s">
        <v>318</v>
      </c>
      <c r="C383" s="2" t="s">
        <v>303</v>
      </c>
      <c r="E383" s="2">
        <v>6443267</v>
      </c>
      <c r="J383" s="2">
        <v>6443267</v>
      </c>
    </row>
    <row r="384" spans="1:10" x14ac:dyDescent="0.2">
      <c r="A384" s="2" t="s">
        <v>318</v>
      </c>
      <c r="C384" s="2" t="s">
        <v>306</v>
      </c>
      <c r="D384" s="2" t="s">
        <v>319</v>
      </c>
      <c r="E384" s="2">
        <v>1765532</v>
      </c>
      <c r="J384" s="2">
        <v>1765532</v>
      </c>
    </row>
    <row r="385" spans="1:10" x14ac:dyDescent="0.2">
      <c r="A385" s="2" t="s">
        <v>318</v>
      </c>
      <c r="C385" s="2" t="s">
        <v>306</v>
      </c>
      <c r="D385" s="2" t="s">
        <v>320</v>
      </c>
      <c r="E385" s="2">
        <v>1065266</v>
      </c>
      <c r="J385" s="2">
        <v>1065266</v>
      </c>
    </row>
    <row r="386" spans="1:10" x14ac:dyDescent="0.2">
      <c r="A386" s="2" t="s">
        <v>318</v>
      </c>
      <c r="C386" s="2" t="s">
        <v>307</v>
      </c>
      <c r="E386" s="2">
        <v>2830798</v>
      </c>
      <c r="J386" s="2">
        <v>2830798</v>
      </c>
    </row>
    <row r="387" spans="1:10" x14ac:dyDescent="0.2">
      <c r="A387" s="2" t="s">
        <v>318</v>
      </c>
      <c r="C387" s="2" t="s">
        <v>226</v>
      </c>
      <c r="D387" s="2" t="s">
        <v>319</v>
      </c>
      <c r="E387" s="2">
        <v>0</v>
      </c>
      <c r="J387" s="2">
        <v>0</v>
      </c>
    </row>
    <row r="388" spans="1:10" x14ac:dyDescent="0.2">
      <c r="A388" s="2" t="s">
        <v>318</v>
      </c>
      <c r="C388" s="2" t="s">
        <v>226</v>
      </c>
      <c r="D388" s="2" t="s">
        <v>320</v>
      </c>
      <c r="E388" s="2">
        <v>0</v>
      </c>
      <c r="J388" s="2">
        <v>0</v>
      </c>
    </row>
    <row r="389" spans="1:10" x14ac:dyDescent="0.2">
      <c r="A389" s="2" t="s">
        <v>318</v>
      </c>
      <c r="C389" s="2" t="s">
        <v>227</v>
      </c>
      <c r="E389" s="2">
        <v>0</v>
      </c>
      <c r="J389" s="2">
        <v>0</v>
      </c>
    </row>
    <row r="390" spans="1:10" x14ac:dyDescent="0.2">
      <c r="A390" s="2" t="s">
        <v>318</v>
      </c>
      <c r="C390" s="2" t="s">
        <v>228</v>
      </c>
      <c r="D390" s="2" t="s">
        <v>319</v>
      </c>
      <c r="E390" s="2">
        <v>82</v>
      </c>
      <c r="J390" s="2">
        <v>82</v>
      </c>
    </row>
    <row r="391" spans="1:10" x14ac:dyDescent="0.2">
      <c r="A391" s="2" t="s">
        <v>318</v>
      </c>
      <c r="C391" s="2" t="s">
        <v>228</v>
      </c>
      <c r="D391" s="2" t="s">
        <v>320</v>
      </c>
      <c r="E391" s="2">
        <v>23</v>
      </c>
      <c r="J391" s="2">
        <v>23</v>
      </c>
    </row>
    <row r="392" spans="1:10" x14ac:dyDescent="0.2">
      <c r="A392" s="2" t="s">
        <v>318</v>
      </c>
      <c r="C392" s="2" t="s">
        <v>229</v>
      </c>
      <c r="E392" s="2">
        <v>105</v>
      </c>
      <c r="J392" s="2">
        <v>105</v>
      </c>
    </row>
    <row r="393" spans="1:10" x14ac:dyDescent="0.2">
      <c r="A393" s="2" t="s">
        <v>318</v>
      </c>
      <c r="C393" s="2" t="s">
        <v>232</v>
      </c>
      <c r="D393" s="2" t="s">
        <v>326</v>
      </c>
      <c r="G393" s="2">
        <v>0</v>
      </c>
      <c r="J393" s="2">
        <v>0</v>
      </c>
    </row>
    <row r="394" spans="1:10" x14ac:dyDescent="0.2">
      <c r="A394" s="2" t="s">
        <v>318</v>
      </c>
      <c r="C394" s="2" t="s">
        <v>232</v>
      </c>
      <c r="D394" s="2" t="s">
        <v>325</v>
      </c>
      <c r="G394" s="2">
        <v>0</v>
      </c>
      <c r="J394" s="2">
        <v>0</v>
      </c>
    </row>
    <row r="395" spans="1:10" x14ac:dyDescent="0.2">
      <c r="A395" s="2" t="s">
        <v>318</v>
      </c>
      <c r="C395" s="2" t="s">
        <v>232</v>
      </c>
      <c r="D395" s="2" t="s">
        <v>321</v>
      </c>
      <c r="G395" s="2">
        <v>2</v>
      </c>
      <c r="J395" s="2">
        <v>2</v>
      </c>
    </row>
    <row r="396" spans="1:10" x14ac:dyDescent="0.2">
      <c r="A396" s="2" t="s">
        <v>318</v>
      </c>
      <c r="C396" s="2" t="s">
        <v>232</v>
      </c>
      <c r="D396" s="2" t="s">
        <v>322</v>
      </c>
      <c r="G396" s="2">
        <v>0</v>
      </c>
      <c r="J396" s="2">
        <v>0</v>
      </c>
    </row>
    <row r="397" spans="1:10" x14ac:dyDescent="0.2">
      <c r="A397" s="2" t="s">
        <v>318</v>
      </c>
      <c r="C397" s="2" t="s">
        <v>232</v>
      </c>
      <c r="D397" s="2" t="s">
        <v>323</v>
      </c>
      <c r="G397" s="2">
        <v>0</v>
      </c>
      <c r="J397" s="2">
        <v>0</v>
      </c>
    </row>
    <row r="398" spans="1:10" x14ac:dyDescent="0.2">
      <c r="A398" s="2" t="s">
        <v>318</v>
      </c>
      <c r="C398" s="2" t="s">
        <v>232</v>
      </c>
      <c r="D398" s="2" t="s">
        <v>324</v>
      </c>
      <c r="G398" s="2">
        <v>0</v>
      </c>
      <c r="J398" s="2">
        <v>0</v>
      </c>
    </row>
    <row r="399" spans="1:10" x14ac:dyDescent="0.2">
      <c r="A399" s="2" t="s">
        <v>318</v>
      </c>
      <c r="C399" s="2" t="s">
        <v>233</v>
      </c>
      <c r="G399" s="2">
        <v>2</v>
      </c>
      <c r="J399" s="2">
        <v>2</v>
      </c>
    </row>
    <row r="400" spans="1:10" x14ac:dyDescent="0.2">
      <c r="A400" s="2" t="s">
        <v>318</v>
      </c>
      <c r="C400" s="2" t="s">
        <v>234</v>
      </c>
      <c r="D400" s="2" t="s">
        <v>326</v>
      </c>
      <c r="G400" s="2">
        <v>0</v>
      </c>
      <c r="J400" s="2">
        <v>0</v>
      </c>
    </row>
    <row r="401" spans="1:10" x14ac:dyDescent="0.2">
      <c r="A401" s="2" t="s">
        <v>318</v>
      </c>
      <c r="C401" s="2" t="s">
        <v>234</v>
      </c>
      <c r="D401" s="2" t="s">
        <v>325</v>
      </c>
      <c r="G401" s="2">
        <v>0</v>
      </c>
      <c r="J401" s="2">
        <v>0</v>
      </c>
    </row>
    <row r="402" spans="1:10" x14ac:dyDescent="0.2">
      <c r="A402" s="2" t="s">
        <v>318</v>
      </c>
      <c r="C402" s="2" t="s">
        <v>234</v>
      </c>
      <c r="D402" s="2" t="s">
        <v>321</v>
      </c>
      <c r="G402" s="2">
        <v>20</v>
      </c>
      <c r="J402" s="2">
        <v>20</v>
      </c>
    </row>
    <row r="403" spans="1:10" x14ac:dyDescent="0.2">
      <c r="A403" s="2" t="s">
        <v>318</v>
      </c>
      <c r="C403" s="2" t="s">
        <v>234</v>
      </c>
      <c r="D403" s="2" t="s">
        <v>322</v>
      </c>
      <c r="G403" s="2">
        <v>3</v>
      </c>
      <c r="J403" s="2">
        <v>3</v>
      </c>
    </row>
    <row r="404" spans="1:10" x14ac:dyDescent="0.2">
      <c r="A404" s="2" t="s">
        <v>318</v>
      </c>
      <c r="C404" s="2" t="s">
        <v>234</v>
      </c>
      <c r="D404" s="2" t="s">
        <v>323</v>
      </c>
      <c r="G404" s="2">
        <v>1</v>
      </c>
      <c r="J404" s="2">
        <v>1</v>
      </c>
    </row>
    <row r="405" spans="1:10" x14ac:dyDescent="0.2">
      <c r="A405" s="2" t="s">
        <v>318</v>
      </c>
      <c r="C405" s="2" t="s">
        <v>234</v>
      </c>
      <c r="D405" s="2" t="s">
        <v>324</v>
      </c>
      <c r="G405" s="2">
        <v>0</v>
      </c>
      <c r="J405" s="2">
        <v>0</v>
      </c>
    </row>
    <row r="406" spans="1:10" x14ac:dyDescent="0.2">
      <c r="A406" s="2" t="s">
        <v>318</v>
      </c>
      <c r="C406" s="2" t="s">
        <v>235</v>
      </c>
      <c r="G406" s="2">
        <v>24</v>
      </c>
      <c r="J406" s="2">
        <v>24</v>
      </c>
    </row>
    <row r="407" spans="1:10" x14ac:dyDescent="0.2">
      <c r="A407" s="2" t="s">
        <v>318</v>
      </c>
      <c r="C407" s="2" t="s">
        <v>236</v>
      </c>
      <c r="D407" s="2" t="s">
        <v>319</v>
      </c>
      <c r="E407" s="2">
        <v>0</v>
      </c>
      <c r="J407" s="2">
        <v>0</v>
      </c>
    </row>
    <row r="408" spans="1:10" x14ac:dyDescent="0.2">
      <c r="A408" s="2" t="s">
        <v>318</v>
      </c>
      <c r="C408" s="2" t="s">
        <v>236</v>
      </c>
      <c r="D408" s="2" t="s">
        <v>320</v>
      </c>
      <c r="E408" s="2">
        <v>0</v>
      </c>
      <c r="J408" s="2">
        <v>0</v>
      </c>
    </row>
    <row r="409" spans="1:10" x14ac:dyDescent="0.2">
      <c r="A409" s="2" t="s">
        <v>318</v>
      </c>
      <c r="C409" s="2" t="s">
        <v>237</v>
      </c>
      <c r="E409" s="2">
        <v>0</v>
      </c>
      <c r="J409" s="2">
        <v>0</v>
      </c>
    </row>
    <row r="410" spans="1:10" x14ac:dyDescent="0.2">
      <c r="A410" s="2" t="s">
        <v>318</v>
      </c>
      <c r="C410" s="2" t="s">
        <v>238</v>
      </c>
      <c r="D410" s="2" t="s">
        <v>319</v>
      </c>
      <c r="E410" s="2">
        <v>2597911</v>
      </c>
      <c r="J410" s="2">
        <v>2597911</v>
      </c>
    </row>
    <row r="411" spans="1:10" x14ac:dyDescent="0.2">
      <c r="A411" s="2" t="s">
        <v>318</v>
      </c>
      <c r="C411" s="2" t="s">
        <v>238</v>
      </c>
      <c r="D411" s="2" t="s">
        <v>320</v>
      </c>
      <c r="E411" s="2">
        <v>0</v>
      </c>
      <c r="J411" s="2">
        <v>0</v>
      </c>
    </row>
    <row r="412" spans="1:10" x14ac:dyDescent="0.2">
      <c r="A412" s="2" t="s">
        <v>318</v>
      </c>
      <c r="C412" s="2" t="s">
        <v>239</v>
      </c>
      <c r="E412" s="2">
        <v>2597911</v>
      </c>
      <c r="J412" s="2">
        <v>2597911</v>
      </c>
    </row>
    <row r="413" spans="1:10" x14ac:dyDescent="0.2">
      <c r="A413" s="2" t="s">
        <v>318</v>
      </c>
      <c r="C413" s="2" t="s">
        <v>240</v>
      </c>
      <c r="D413" s="2" t="s">
        <v>319</v>
      </c>
      <c r="E413" s="2">
        <v>0</v>
      </c>
      <c r="J413" s="2">
        <v>0</v>
      </c>
    </row>
    <row r="414" spans="1:10" x14ac:dyDescent="0.2">
      <c r="A414" s="2" t="s">
        <v>318</v>
      </c>
      <c r="C414" s="2" t="s">
        <v>240</v>
      </c>
      <c r="D414" s="2" t="s">
        <v>320</v>
      </c>
      <c r="E414" s="2">
        <v>0</v>
      </c>
      <c r="J414" s="2">
        <v>0</v>
      </c>
    </row>
    <row r="415" spans="1:10" x14ac:dyDescent="0.2">
      <c r="A415" s="2" t="s">
        <v>318</v>
      </c>
      <c r="C415" s="2" t="s">
        <v>241</v>
      </c>
      <c r="E415" s="2">
        <v>0</v>
      </c>
      <c r="J415" s="2">
        <v>0</v>
      </c>
    </row>
    <row r="416" spans="1:10" x14ac:dyDescent="0.2">
      <c r="A416" s="2" t="s">
        <v>318</v>
      </c>
      <c r="C416" s="2" t="s">
        <v>242</v>
      </c>
      <c r="D416" s="2" t="s">
        <v>319</v>
      </c>
      <c r="E416" s="2">
        <v>2317507</v>
      </c>
      <c r="J416" s="2">
        <v>2317507</v>
      </c>
    </row>
    <row r="417" spans="1:10" x14ac:dyDescent="0.2">
      <c r="A417" s="2" t="s">
        <v>318</v>
      </c>
      <c r="C417" s="2" t="s">
        <v>242</v>
      </c>
      <c r="D417" s="2" t="s">
        <v>320</v>
      </c>
      <c r="E417" s="2">
        <v>0</v>
      </c>
      <c r="J417" s="2">
        <v>0</v>
      </c>
    </row>
    <row r="418" spans="1:10" x14ac:dyDescent="0.2">
      <c r="A418" s="2" t="s">
        <v>318</v>
      </c>
      <c r="C418" s="2" t="s">
        <v>243</v>
      </c>
      <c r="E418" s="2">
        <v>2317507</v>
      </c>
      <c r="J418" s="2">
        <v>2317507</v>
      </c>
    </row>
    <row r="419" spans="1:10" x14ac:dyDescent="0.2">
      <c r="A419" s="2" t="s">
        <v>318</v>
      </c>
      <c r="C419" s="2" t="s">
        <v>244</v>
      </c>
      <c r="D419" s="2" t="s">
        <v>319</v>
      </c>
      <c r="E419" s="2">
        <v>5294327</v>
      </c>
      <c r="J419" s="2">
        <v>5294327</v>
      </c>
    </row>
    <row r="420" spans="1:10" x14ac:dyDescent="0.2">
      <c r="A420" s="2" t="s">
        <v>318</v>
      </c>
      <c r="C420" s="2" t="s">
        <v>244</v>
      </c>
      <c r="D420" s="2" t="s">
        <v>320</v>
      </c>
      <c r="E420" s="2">
        <v>0</v>
      </c>
      <c r="J420" s="2">
        <v>0</v>
      </c>
    </row>
    <row r="421" spans="1:10" x14ac:dyDescent="0.2">
      <c r="A421" s="2" t="s">
        <v>318</v>
      </c>
      <c r="C421" s="2" t="s">
        <v>245</v>
      </c>
      <c r="E421" s="2">
        <v>5294327</v>
      </c>
      <c r="J421" s="2">
        <v>5294327</v>
      </c>
    </row>
    <row r="422" spans="1:10" x14ac:dyDescent="0.2">
      <c r="A422" s="2" t="s">
        <v>318</v>
      </c>
      <c r="C422" s="2" t="s">
        <v>246</v>
      </c>
      <c r="D422" s="2" t="s">
        <v>319</v>
      </c>
      <c r="E422" s="2">
        <v>2815869</v>
      </c>
      <c r="J422" s="2">
        <v>2815869</v>
      </c>
    </row>
    <row r="423" spans="1:10" x14ac:dyDescent="0.2">
      <c r="A423" s="2" t="s">
        <v>318</v>
      </c>
      <c r="C423" s="2" t="s">
        <v>246</v>
      </c>
      <c r="D423" s="2" t="s">
        <v>320</v>
      </c>
      <c r="E423" s="2">
        <v>0</v>
      </c>
      <c r="J423" s="2">
        <v>0</v>
      </c>
    </row>
    <row r="424" spans="1:10" x14ac:dyDescent="0.2">
      <c r="A424" s="2" t="s">
        <v>318</v>
      </c>
      <c r="C424" s="2" t="s">
        <v>247</v>
      </c>
      <c r="E424" s="2">
        <v>2815869</v>
      </c>
      <c r="J424" s="2">
        <v>2815869</v>
      </c>
    </row>
    <row r="425" spans="1:10" x14ac:dyDescent="0.2">
      <c r="A425" s="2" t="s">
        <v>318</v>
      </c>
      <c r="C425" s="2" t="s">
        <v>248</v>
      </c>
      <c r="D425" s="2" t="s">
        <v>319</v>
      </c>
      <c r="E425" s="2">
        <v>0</v>
      </c>
      <c r="J425" s="2">
        <v>0</v>
      </c>
    </row>
    <row r="426" spans="1:10" x14ac:dyDescent="0.2">
      <c r="A426" s="2" t="s">
        <v>318</v>
      </c>
      <c r="C426" s="2" t="s">
        <v>248</v>
      </c>
      <c r="D426" s="2" t="s">
        <v>320</v>
      </c>
      <c r="E426" s="2">
        <v>0</v>
      </c>
      <c r="J426" s="2">
        <v>0</v>
      </c>
    </row>
    <row r="427" spans="1:10" x14ac:dyDescent="0.2">
      <c r="A427" s="2" t="s">
        <v>318</v>
      </c>
      <c r="C427" s="2" t="s">
        <v>249</v>
      </c>
      <c r="E427" s="2">
        <v>0</v>
      </c>
      <c r="J427" s="2">
        <v>0</v>
      </c>
    </row>
    <row r="428" spans="1:10" x14ac:dyDescent="0.2">
      <c r="A428" s="2" t="s">
        <v>318</v>
      </c>
      <c r="C428" s="2" t="s">
        <v>250</v>
      </c>
      <c r="D428" s="2" t="s">
        <v>319</v>
      </c>
      <c r="E428" s="2">
        <v>6442530</v>
      </c>
      <c r="J428" s="2">
        <v>6442530</v>
      </c>
    </row>
    <row r="429" spans="1:10" x14ac:dyDescent="0.2">
      <c r="A429" s="2" t="s">
        <v>318</v>
      </c>
      <c r="C429" s="2" t="s">
        <v>250</v>
      </c>
      <c r="D429" s="2" t="s">
        <v>320</v>
      </c>
      <c r="E429" s="2">
        <v>0</v>
      </c>
      <c r="J429" s="2">
        <v>0</v>
      </c>
    </row>
    <row r="430" spans="1:10" x14ac:dyDescent="0.2">
      <c r="A430" s="2" t="s">
        <v>318</v>
      </c>
      <c r="C430" s="2" t="s">
        <v>251</v>
      </c>
      <c r="E430" s="2">
        <v>6442530</v>
      </c>
      <c r="J430" s="2">
        <v>6442530</v>
      </c>
    </row>
    <row r="431" spans="1:10" x14ac:dyDescent="0.2">
      <c r="A431" s="2" t="s">
        <v>318</v>
      </c>
      <c r="C431" s="2" t="s">
        <v>252</v>
      </c>
      <c r="D431" s="2" t="s">
        <v>326</v>
      </c>
      <c r="G431" s="2">
        <v>0</v>
      </c>
      <c r="J431" s="2">
        <v>0</v>
      </c>
    </row>
    <row r="432" spans="1:10" x14ac:dyDescent="0.2">
      <c r="A432" s="2" t="s">
        <v>318</v>
      </c>
      <c r="C432" s="2" t="s">
        <v>252</v>
      </c>
      <c r="D432" s="2" t="s">
        <v>325</v>
      </c>
      <c r="G432" s="2">
        <v>0</v>
      </c>
      <c r="J432" s="2">
        <v>0</v>
      </c>
    </row>
    <row r="433" spans="1:10" x14ac:dyDescent="0.2">
      <c r="A433" s="2" t="s">
        <v>318</v>
      </c>
      <c r="C433" s="2" t="s">
        <v>252</v>
      </c>
      <c r="D433" s="2" t="s">
        <v>321</v>
      </c>
      <c r="G433" s="2">
        <v>123476</v>
      </c>
      <c r="J433" s="2">
        <v>123476</v>
      </c>
    </row>
    <row r="434" spans="1:10" x14ac:dyDescent="0.2">
      <c r="A434" s="2" t="s">
        <v>318</v>
      </c>
      <c r="C434" s="2" t="s">
        <v>252</v>
      </c>
      <c r="D434" s="2" t="s">
        <v>322</v>
      </c>
      <c r="G434" s="2">
        <v>0</v>
      </c>
      <c r="J434" s="2">
        <v>0</v>
      </c>
    </row>
    <row r="435" spans="1:10" x14ac:dyDescent="0.2">
      <c r="A435" s="2" t="s">
        <v>318</v>
      </c>
      <c r="C435" s="2" t="s">
        <v>252</v>
      </c>
      <c r="D435" s="2" t="s">
        <v>323</v>
      </c>
      <c r="G435" s="2">
        <v>0</v>
      </c>
      <c r="J435" s="2">
        <v>0</v>
      </c>
    </row>
    <row r="436" spans="1:10" x14ac:dyDescent="0.2">
      <c r="A436" s="2" t="s">
        <v>318</v>
      </c>
      <c r="C436" s="2" t="s">
        <v>252</v>
      </c>
      <c r="D436" s="2" t="s">
        <v>324</v>
      </c>
      <c r="G436" s="2">
        <v>0</v>
      </c>
      <c r="J436" s="2">
        <v>0</v>
      </c>
    </row>
    <row r="437" spans="1:10" x14ac:dyDescent="0.2">
      <c r="A437" s="2" t="s">
        <v>318</v>
      </c>
      <c r="C437" s="2" t="s">
        <v>253</v>
      </c>
      <c r="G437" s="2">
        <v>123476</v>
      </c>
      <c r="J437" s="2">
        <v>123476</v>
      </c>
    </row>
    <row r="438" spans="1:10" x14ac:dyDescent="0.2">
      <c r="A438" s="2" t="s">
        <v>318</v>
      </c>
      <c r="C438" s="2" t="s">
        <v>254</v>
      </c>
      <c r="D438" s="2" t="s">
        <v>319</v>
      </c>
      <c r="E438" s="2">
        <v>0</v>
      </c>
      <c r="J438" s="2">
        <v>0</v>
      </c>
    </row>
    <row r="439" spans="1:10" x14ac:dyDescent="0.2">
      <c r="A439" s="2" t="s">
        <v>318</v>
      </c>
      <c r="C439" s="2" t="s">
        <v>254</v>
      </c>
      <c r="D439" s="2" t="s">
        <v>320</v>
      </c>
      <c r="E439" s="2">
        <v>0</v>
      </c>
      <c r="J439" s="2">
        <v>0</v>
      </c>
    </row>
    <row r="440" spans="1:10" x14ac:dyDescent="0.2">
      <c r="A440" s="2" t="s">
        <v>318</v>
      </c>
      <c r="C440" s="2" t="s">
        <v>255</v>
      </c>
      <c r="E440" s="2">
        <v>0</v>
      </c>
      <c r="J440" s="2">
        <v>0</v>
      </c>
    </row>
    <row r="441" spans="1:10" x14ac:dyDescent="0.2">
      <c r="A441" s="2" t="s">
        <v>318</v>
      </c>
      <c r="C441" s="2" t="s">
        <v>256</v>
      </c>
      <c r="D441" s="2" t="s">
        <v>319</v>
      </c>
      <c r="E441" s="2">
        <v>21426475</v>
      </c>
      <c r="J441" s="2">
        <v>21426475</v>
      </c>
    </row>
    <row r="442" spans="1:10" x14ac:dyDescent="0.2">
      <c r="A442" s="2" t="s">
        <v>318</v>
      </c>
      <c r="C442" s="2" t="s">
        <v>256</v>
      </c>
      <c r="D442" s="2" t="s">
        <v>320</v>
      </c>
      <c r="E442" s="2">
        <v>0</v>
      </c>
      <c r="J442" s="2">
        <v>0</v>
      </c>
    </row>
    <row r="443" spans="1:10" x14ac:dyDescent="0.2">
      <c r="A443" s="2" t="s">
        <v>318</v>
      </c>
      <c r="C443" s="2" t="s">
        <v>257</v>
      </c>
      <c r="E443" s="2">
        <v>21426475</v>
      </c>
      <c r="J443" s="2">
        <v>21426475</v>
      </c>
    </row>
    <row r="444" spans="1:10" x14ac:dyDescent="0.2">
      <c r="A444" s="2" t="s">
        <v>318</v>
      </c>
      <c r="C444" s="2" t="s">
        <v>258</v>
      </c>
      <c r="D444" s="2" t="s">
        <v>319</v>
      </c>
      <c r="E444" s="2">
        <v>0</v>
      </c>
      <c r="J444" s="2">
        <v>0</v>
      </c>
    </row>
    <row r="445" spans="1:10" x14ac:dyDescent="0.2">
      <c r="A445" s="2" t="s">
        <v>318</v>
      </c>
      <c r="C445" s="2" t="s">
        <v>258</v>
      </c>
      <c r="D445" s="2" t="s">
        <v>320</v>
      </c>
      <c r="E445" s="2">
        <v>0</v>
      </c>
      <c r="J445" s="2">
        <v>0</v>
      </c>
    </row>
    <row r="446" spans="1:10" x14ac:dyDescent="0.2">
      <c r="A446" s="2" t="s">
        <v>318</v>
      </c>
      <c r="C446" s="2" t="s">
        <v>259</v>
      </c>
      <c r="E446" s="2">
        <v>0</v>
      </c>
      <c r="J446" s="2">
        <v>0</v>
      </c>
    </row>
    <row r="447" spans="1:10" x14ac:dyDescent="0.2">
      <c r="A447" s="2" t="s">
        <v>318</v>
      </c>
      <c r="C447" s="2" t="s">
        <v>260</v>
      </c>
      <c r="D447" s="2" t="s">
        <v>319</v>
      </c>
      <c r="E447" s="2">
        <v>85</v>
      </c>
      <c r="J447" s="2">
        <v>85</v>
      </c>
    </row>
    <row r="448" spans="1:10" x14ac:dyDescent="0.2">
      <c r="A448" s="2" t="s">
        <v>318</v>
      </c>
      <c r="C448" s="2" t="s">
        <v>260</v>
      </c>
      <c r="D448" s="2" t="s">
        <v>320</v>
      </c>
      <c r="E448" s="2">
        <v>71</v>
      </c>
      <c r="J448" s="2">
        <v>71</v>
      </c>
    </row>
    <row r="449" spans="1:10" x14ac:dyDescent="0.2">
      <c r="A449" s="2" t="s">
        <v>318</v>
      </c>
      <c r="C449" s="2" t="s">
        <v>261</v>
      </c>
      <c r="E449" s="2">
        <v>156</v>
      </c>
      <c r="J449" s="2">
        <v>156</v>
      </c>
    </row>
    <row r="450" spans="1:10" x14ac:dyDescent="0.2">
      <c r="A450" s="2" t="s">
        <v>318</v>
      </c>
      <c r="C450" s="2" t="s">
        <v>76</v>
      </c>
      <c r="D450" s="2" t="s">
        <v>319</v>
      </c>
      <c r="E450" s="2">
        <v>4116925</v>
      </c>
      <c r="J450" s="2">
        <v>4116925</v>
      </c>
    </row>
    <row r="451" spans="1:10" x14ac:dyDescent="0.2">
      <c r="A451" s="2" t="s">
        <v>318</v>
      </c>
      <c r="C451" s="2" t="s">
        <v>76</v>
      </c>
      <c r="D451" s="2" t="s">
        <v>320</v>
      </c>
      <c r="E451" s="2">
        <v>1715438</v>
      </c>
      <c r="J451" s="2">
        <v>1715438</v>
      </c>
    </row>
    <row r="452" spans="1:10" x14ac:dyDescent="0.2">
      <c r="A452" s="2" t="s">
        <v>318</v>
      </c>
      <c r="C452" s="2" t="s">
        <v>262</v>
      </c>
      <c r="E452" s="2">
        <v>5832363</v>
      </c>
      <c r="J452" s="2">
        <v>5832363</v>
      </c>
    </row>
    <row r="453" spans="1:10" x14ac:dyDescent="0.2">
      <c r="A453" s="2" t="s">
        <v>318</v>
      </c>
      <c r="C453" s="2" t="s">
        <v>263</v>
      </c>
      <c r="D453" s="2" t="s">
        <v>319</v>
      </c>
      <c r="E453" s="2">
        <v>82</v>
      </c>
      <c r="J453" s="2">
        <v>82</v>
      </c>
    </row>
    <row r="454" spans="1:10" x14ac:dyDescent="0.2">
      <c r="A454" s="2" t="s">
        <v>318</v>
      </c>
      <c r="C454" s="2" t="s">
        <v>263</v>
      </c>
      <c r="D454" s="2" t="s">
        <v>320</v>
      </c>
      <c r="E454" s="2">
        <v>23</v>
      </c>
      <c r="J454" s="2">
        <v>23</v>
      </c>
    </row>
    <row r="455" spans="1:10" x14ac:dyDescent="0.2">
      <c r="A455" s="2" t="s">
        <v>318</v>
      </c>
      <c r="C455" s="2" t="s">
        <v>264</v>
      </c>
      <c r="E455" s="2">
        <v>105</v>
      </c>
      <c r="J455" s="2">
        <v>105</v>
      </c>
    </row>
    <row r="456" spans="1:10" x14ac:dyDescent="0.2">
      <c r="A456" s="2" t="s">
        <v>318</v>
      </c>
      <c r="C456" s="2" t="s">
        <v>79</v>
      </c>
      <c r="D456" s="2" t="s">
        <v>319</v>
      </c>
      <c r="E456" s="2">
        <v>82</v>
      </c>
      <c r="J456" s="2">
        <v>82</v>
      </c>
    </row>
    <row r="457" spans="1:10" x14ac:dyDescent="0.2">
      <c r="A457" s="2" t="s">
        <v>318</v>
      </c>
      <c r="C457" s="2" t="s">
        <v>79</v>
      </c>
      <c r="D457" s="2" t="s">
        <v>320</v>
      </c>
      <c r="E457" s="2">
        <v>23</v>
      </c>
      <c r="J457" s="2">
        <v>23</v>
      </c>
    </row>
    <row r="458" spans="1:10" x14ac:dyDescent="0.2">
      <c r="A458" s="2" t="s">
        <v>318</v>
      </c>
      <c r="C458" s="2" t="s">
        <v>265</v>
      </c>
      <c r="E458" s="2">
        <v>105</v>
      </c>
      <c r="J458" s="2">
        <v>105</v>
      </c>
    </row>
    <row r="459" spans="1:10" x14ac:dyDescent="0.2">
      <c r="A459" s="2" t="s">
        <v>318</v>
      </c>
      <c r="C459" s="2" t="s">
        <v>266</v>
      </c>
      <c r="D459" s="2" t="s">
        <v>326</v>
      </c>
      <c r="G459" s="2">
        <v>0</v>
      </c>
      <c r="J459" s="2">
        <v>0</v>
      </c>
    </row>
    <row r="460" spans="1:10" x14ac:dyDescent="0.2">
      <c r="A460" s="2" t="s">
        <v>318</v>
      </c>
      <c r="C460" s="2" t="s">
        <v>266</v>
      </c>
      <c r="D460" s="2" t="s">
        <v>325</v>
      </c>
      <c r="G460" s="2">
        <v>0</v>
      </c>
      <c r="J460" s="2">
        <v>0</v>
      </c>
    </row>
    <row r="461" spans="1:10" x14ac:dyDescent="0.2">
      <c r="A461" s="2" t="s">
        <v>318</v>
      </c>
      <c r="C461" s="2" t="s">
        <v>266</v>
      </c>
      <c r="D461" s="2" t="s">
        <v>321</v>
      </c>
      <c r="G461" s="2">
        <v>3416036</v>
      </c>
      <c r="J461" s="2">
        <v>3416036</v>
      </c>
    </row>
    <row r="462" spans="1:10" x14ac:dyDescent="0.2">
      <c r="A462" s="2" t="s">
        <v>318</v>
      </c>
      <c r="C462" s="2" t="s">
        <v>266</v>
      </c>
      <c r="D462" s="2" t="s">
        <v>322</v>
      </c>
      <c r="G462" s="2">
        <v>0</v>
      </c>
      <c r="J462" s="2">
        <v>0</v>
      </c>
    </row>
    <row r="463" spans="1:10" x14ac:dyDescent="0.2">
      <c r="A463" s="2" t="s">
        <v>318</v>
      </c>
      <c r="C463" s="2" t="s">
        <v>266</v>
      </c>
      <c r="D463" s="2" t="s">
        <v>323</v>
      </c>
      <c r="G463" s="2">
        <v>0</v>
      </c>
      <c r="J463" s="2">
        <v>0</v>
      </c>
    </row>
    <row r="464" spans="1:10" x14ac:dyDescent="0.2">
      <c r="A464" s="2" t="s">
        <v>318</v>
      </c>
      <c r="C464" s="2" t="s">
        <v>266</v>
      </c>
      <c r="D464" s="2" t="s">
        <v>324</v>
      </c>
      <c r="G464" s="2">
        <v>0</v>
      </c>
      <c r="J464" s="2">
        <v>0</v>
      </c>
    </row>
    <row r="465" spans="1:10" x14ac:dyDescent="0.2">
      <c r="A465" s="2" t="s">
        <v>318</v>
      </c>
      <c r="C465" s="2" t="s">
        <v>267</v>
      </c>
      <c r="G465" s="2">
        <v>3416036</v>
      </c>
      <c r="J465" s="2">
        <v>3416036</v>
      </c>
    </row>
    <row r="466" spans="1:10" x14ac:dyDescent="0.2">
      <c r="A466" s="2" t="s">
        <v>318</v>
      </c>
      <c r="C466" s="2" t="s">
        <v>268</v>
      </c>
      <c r="D466" s="2" t="s">
        <v>326</v>
      </c>
      <c r="G466" s="2">
        <v>0</v>
      </c>
      <c r="J466" s="2">
        <v>0</v>
      </c>
    </row>
    <row r="467" spans="1:10" x14ac:dyDescent="0.2">
      <c r="A467" s="2" t="s">
        <v>318</v>
      </c>
      <c r="C467" s="2" t="s">
        <v>268</v>
      </c>
      <c r="D467" s="2" t="s">
        <v>325</v>
      </c>
      <c r="G467" s="2">
        <v>0</v>
      </c>
      <c r="J467" s="2">
        <v>0</v>
      </c>
    </row>
    <row r="468" spans="1:10" x14ac:dyDescent="0.2">
      <c r="A468" s="2" t="s">
        <v>318</v>
      </c>
      <c r="C468" s="2" t="s">
        <v>268</v>
      </c>
      <c r="D468" s="2" t="s">
        <v>321</v>
      </c>
      <c r="G468" s="2">
        <v>1006756</v>
      </c>
      <c r="J468" s="2">
        <v>1006756</v>
      </c>
    </row>
    <row r="469" spans="1:10" x14ac:dyDescent="0.2">
      <c r="A469" s="2" t="s">
        <v>318</v>
      </c>
      <c r="C469" s="2" t="s">
        <v>268</v>
      </c>
      <c r="D469" s="2" t="s">
        <v>322</v>
      </c>
      <c r="G469" s="2">
        <v>0</v>
      </c>
      <c r="J469" s="2">
        <v>0</v>
      </c>
    </row>
    <row r="470" spans="1:10" x14ac:dyDescent="0.2">
      <c r="A470" s="2" t="s">
        <v>318</v>
      </c>
      <c r="C470" s="2" t="s">
        <v>268</v>
      </c>
      <c r="D470" s="2" t="s">
        <v>323</v>
      </c>
      <c r="G470" s="2">
        <v>0</v>
      </c>
      <c r="J470" s="2">
        <v>0</v>
      </c>
    </row>
    <row r="471" spans="1:10" x14ac:dyDescent="0.2">
      <c r="A471" s="2" t="s">
        <v>318</v>
      </c>
      <c r="C471" s="2" t="s">
        <v>268</v>
      </c>
      <c r="D471" s="2" t="s">
        <v>324</v>
      </c>
      <c r="G471" s="2">
        <v>0</v>
      </c>
      <c r="J471" s="2">
        <v>0</v>
      </c>
    </row>
    <row r="472" spans="1:10" x14ac:dyDescent="0.2">
      <c r="A472" s="2" t="s">
        <v>318</v>
      </c>
      <c r="C472" s="2" t="s">
        <v>269</v>
      </c>
      <c r="G472" s="2">
        <v>1006756</v>
      </c>
      <c r="J472" s="2">
        <v>1006756</v>
      </c>
    </row>
    <row r="473" spans="1:10" x14ac:dyDescent="0.2">
      <c r="A473" s="2" t="s">
        <v>318</v>
      </c>
      <c r="C473" s="2" t="s">
        <v>270</v>
      </c>
      <c r="D473" s="2" t="s">
        <v>325</v>
      </c>
      <c r="G473" s="2">
        <v>37.5</v>
      </c>
      <c r="J473" s="2">
        <v>37.5</v>
      </c>
    </row>
    <row r="474" spans="1:10" x14ac:dyDescent="0.2">
      <c r="A474" s="2" t="s">
        <v>318</v>
      </c>
      <c r="C474" s="2" t="s">
        <v>270</v>
      </c>
      <c r="D474" s="2" t="s">
        <v>321</v>
      </c>
      <c r="G474" s="2">
        <v>37.5</v>
      </c>
      <c r="J474" s="2">
        <v>37.5</v>
      </c>
    </row>
    <row r="475" spans="1:10" x14ac:dyDescent="0.2">
      <c r="A475" s="2" t="s">
        <v>318</v>
      </c>
      <c r="C475" s="2" t="s">
        <v>270</v>
      </c>
      <c r="D475" s="2" t="s">
        <v>322</v>
      </c>
      <c r="G475" s="2">
        <v>37.5</v>
      </c>
      <c r="J475" s="2">
        <v>37.5</v>
      </c>
    </row>
    <row r="476" spans="1:10" x14ac:dyDescent="0.2">
      <c r="A476" s="2" t="s">
        <v>318</v>
      </c>
      <c r="C476" s="2" t="s">
        <v>270</v>
      </c>
      <c r="D476" s="2" t="s">
        <v>323</v>
      </c>
      <c r="G476" s="2">
        <v>37.5</v>
      </c>
      <c r="J476" s="2">
        <v>37.5</v>
      </c>
    </row>
    <row r="477" spans="1:10" x14ac:dyDescent="0.2">
      <c r="A477" s="2" t="s">
        <v>318</v>
      </c>
      <c r="C477" s="2" t="s">
        <v>270</v>
      </c>
      <c r="D477" s="2" t="s">
        <v>324</v>
      </c>
      <c r="G477" s="2">
        <v>37.5</v>
      </c>
      <c r="J477" s="2">
        <v>37.5</v>
      </c>
    </row>
    <row r="478" spans="1:10" x14ac:dyDescent="0.2">
      <c r="A478" s="2" t="s">
        <v>318</v>
      </c>
      <c r="C478" s="2" t="s">
        <v>271</v>
      </c>
      <c r="D478" s="2" t="s">
        <v>326</v>
      </c>
      <c r="G478" s="2">
        <v>0</v>
      </c>
      <c r="J478" s="2">
        <v>0</v>
      </c>
    </row>
    <row r="479" spans="1:10" x14ac:dyDescent="0.2">
      <c r="A479" s="2" t="s">
        <v>318</v>
      </c>
      <c r="C479" s="2" t="s">
        <v>271</v>
      </c>
      <c r="D479" s="2" t="s">
        <v>325</v>
      </c>
      <c r="G479" s="2">
        <v>0</v>
      </c>
      <c r="J479" s="2">
        <v>0</v>
      </c>
    </row>
    <row r="480" spans="1:10" x14ac:dyDescent="0.2">
      <c r="A480" s="2" t="s">
        <v>318</v>
      </c>
      <c r="C480" s="2" t="s">
        <v>271</v>
      </c>
      <c r="D480" s="2" t="s">
        <v>321</v>
      </c>
      <c r="G480" s="2">
        <v>2409280</v>
      </c>
      <c r="J480" s="2">
        <v>2409280</v>
      </c>
    </row>
    <row r="481" spans="1:10" x14ac:dyDescent="0.2">
      <c r="A481" s="2" t="s">
        <v>318</v>
      </c>
      <c r="C481" s="2" t="s">
        <v>271</v>
      </c>
      <c r="D481" s="2" t="s">
        <v>322</v>
      </c>
      <c r="G481" s="2">
        <v>0</v>
      </c>
      <c r="J481" s="2">
        <v>0</v>
      </c>
    </row>
    <row r="482" spans="1:10" x14ac:dyDescent="0.2">
      <c r="A482" s="2" t="s">
        <v>318</v>
      </c>
      <c r="C482" s="2" t="s">
        <v>271</v>
      </c>
      <c r="D482" s="2" t="s">
        <v>323</v>
      </c>
      <c r="G482" s="2">
        <v>0</v>
      </c>
      <c r="J482" s="2">
        <v>0</v>
      </c>
    </row>
    <row r="483" spans="1:10" x14ac:dyDescent="0.2">
      <c r="A483" s="2" t="s">
        <v>318</v>
      </c>
      <c r="C483" s="2" t="s">
        <v>271</v>
      </c>
      <c r="D483" s="2" t="s">
        <v>324</v>
      </c>
      <c r="G483" s="2">
        <v>0</v>
      </c>
      <c r="J483" s="2">
        <v>0</v>
      </c>
    </row>
    <row r="484" spans="1:10" x14ac:dyDescent="0.2">
      <c r="A484" s="2" t="s">
        <v>318</v>
      </c>
      <c r="C484" s="2" t="s">
        <v>272</v>
      </c>
      <c r="G484" s="2">
        <v>2409280</v>
      </c>
      <c r="J484" s="2">
        <v>2409280</v>
      </c>
    </row>
    <row r="485" spans="1:10" x14ac:dyDescent="0.2">
      <c r="A485" s="2" t="s">
        <v>318</v>
      </c>
      <c r="C485" s="2" t="s">
        <v>273</v>
      </c>
      <c r="D485" s="2" t="s">
        <v>326</v>
      </c>
      <c r="G485" s="2">
        <v>25</v>
      </c>
      <c r="J485" s="2">
        <v>25</v>
      </c>
    </row>
    <row r="486" spans="1:10" x14ac:dyDescent="0.2">
      <c r="A486" s="2" t="s">
        <v>318</v>
      </c>
      <c r="C486" s="2" t="s">
        <v>273</v>
      </c>
      <c r="D486" s="2" t="s">
        <v>325</v>
      </c>
      <c r="G486" s="2">
        <v>25</v>
      </c>
      <c r="J486" s="2">
        <v>25</v>
      </c>
    </row>
    <row r="487" spans="1:10" x14ac:dyDescent="0.2">
      <c r="A487" s="2" t="s">
        <v>318</v>
      </c>
      <c r="C487" s="2" t="s">
        <v>273</v>
      </c>
      <c r="D487" s="2" t="s">
        <v>321</v>
      </c>
      <c r="G487" s="2">
        <v>4632</v>
      </c>
      <c r="J487" s="2">
        <v>4632</v>
      </c>
    </row>
    <row r="488" spans="1:10" x14ac:dyDescent="0.2">
      <c r="A488" s="2" t="s">
        <v>318</v>
      </c>
      <c r="C488" s="2" t="s">
        <v>273</v>
      </c>
      <c r="D488" s="2" t="s">
        <v>322</v>
      </c>
      <c r="G488" s="2">
        <v>605</v>
      </c>
      <c r="J488" s="2">
        <v>605</v>
      </c>
    </row>
    <row r="489" spans="1:10" x14ac:dyDescent="0.2">
      <c r="A489" s="2" t="s">
        <v>318</v>
      </c>
      <c r="C489" s="2" t="s">
        <v>273</v>
      </c>
      <c r="D489" s="2" t="s">
        <v>323</v>
      </c>
      <c r="G489" s="2">
        <v>130</v>
      </c>
      <c r="J489" s="2">
        <v>130</v>
      </c>
    </row>
    <row r="490" spans="1:10" x14ac:dyDescent="0.2">
      <c r="A490" s="2" t="s">
        <v>318</v>
      </c>
      <c r="C490" s="2" t="s">
        <v>273</v>
      </c>
      <c r="D490" s="2" t="s">
        <v>324</v>
      </c>
      <c r="G490" s="2">
        <v>128</v>
      </c>
      <c r="J490" s="2">
        <v>128</v>
      </c>
    </row>
    <row r="491" spans="1:10" x14ac:dyDescent="0.2">
      <c r="A491" s="2" t="s">
        <v>318</v>
      </c>
      <c r="C491" s="2" t="s">
        <v>274</v>
      </c>
      <c r="G491" s="2">
        <v>5545</v>
      </c>
      <c r="J491" s="2">
        <v>5545</v>
      </c>
    </row>
    <row r="492" spans="1:10" x14ac:dyDescent="0.2">
      <c r="A492" s="2" t="s">
        <v>318</v>
      </c>
      <c r="C492" s="2" t="s">
        <v>275</v>
      </c>
      <c r="D492" s="2" t="s">
        <v>319</v>
      </c>
      <c r="E492" s="2">
        <v>134640</v>
      </c>
      <c r="J492" s="2">
        <v>134640</v>
      </c>
    </row>
    <row r="493" spans="1:10" x14ac:dyDescent="0.2">
      <c r="A493" s="2" t="s">
        <v>318</v>
      </c>
      <c r="C493" s="2" t="s">
        <v>275</v>
      </c>
      <c r="D493" s="2" t="s">
        <v>320</v>
      </c>
      <c r="E493" s="2">
        <v>27204</v>
      </c>
      <c r="J493" s="2">
        <v>27204</v>
      </c>
    </row>
    <row r="494" spans="1:10" x14ac:dyDescent="0.2">
      <c r="A494" s="2" t="s">
        <v>318</v>
      </c>
      <c r="C494" s="2" t="s">
        <v>276</v>
      </c>
      <c r="E494" s="2">
        <v>161844</v>
      </c>
      <c r="J494" s="2">
        <v>161844</v>
      </c>
    </row>
    <row r="495" spans="1:10" x14ac:dyDescent="0.2">
      <c r="A495" s="2" t="s">
        <v>318</v>
      </c>
      <c r="C495" s="2" t="s">
        <v>277</v>
      </c>
      <c r="D495" s="2" t="s">
        <v>326</v>
      </c>
      <c r="G495" s="2">
        <v>0</v>
      </c>
      <c r="J495" s="2">
        <v>0</v>
      </c>
    </row>
    <row r="496" spans="1:10" x14ac:dyDescent="0.2">
      <c r="A496" s="2" t="s">
        <v>318</v>
      </c>
      <c r="C496" s="2" t="s">
        <v>277</v>
      </c>
      <c r="D496" s="2" t="s">
        <v>325</v>
      </c>
      <c r="G496" s="2">
        <v>0</v>
      </c>
      <c r="J496" s="2">
        <v>0</v>
      </c>
    </row>
    <row r="497" spans="1:10" x14ac:dyDescent="0.2">
      <c r="A497" s="2" t="s">
        <v>318</v>
      </c>
      <c r="C497" s="2" t="s">
        <v>277</v>
      </c>
      <c r="D497" s="2" t="s">
        <v>321</v>
      </c>
      <c r="G497" s="2">
        <v>0</v>
      </c>
      <c r="J497" s="2">
        <v>0</v>
      </c>
    </row>
    <row r="498" spans="1:10" x14ac:dyDescent="0.2">
      <c r="A498" s="2" t="s">
        <v>318</v>
      </c>
      <c r="C498" s="2" t="s">
        <v>277</v>
      </c>
      <c r="D498" s="2" t="s">
        <v>322</v>
      </c>
      <c r="G498" s="2">
        <v>0</v>
      </c>
      <c r="J498" s="2">
        <v>0</v>
      </c>
    </row>
    <row r="499" spans="1:10" x14ac:dyDescent="0.2">
      <c r="A499" s="2" t="s">
        <v>318</v>
      </c>
      <c r="C499" s="2" t="s">
        <v>277</v>
      </c>
      <c r="D499" s="2" t="s">
        <v>323</v>
      </c>
      <c r="G499" s="2">
        <v>0</v>
      </c>
      <c r="J499" s="2">
        <v>0</v>
      </c>
    </row>
    <row r="500" spans="1:10" x14ac:dyDescent="0.2">
      <c r="A500" s="2" t="s">
        <v>318</v>
      </c>
      <c r="C500" s="2" t="s">
        <v>277</v>
      </c>
      <c r="D500" s="2" t="s">
        <v>324</v>
      </c>
      <c r="G500" s="2">
        <v>0</v>
      </c>
      <c r="J500" s="2">
        <v>0</v>
      </c>
    </row>
    <row r="501" spans="1:10" x14ac:dyDescent="0.2">
      <c r="A501" s="2" t="s">
        <v>318</v>
      </c>
      <c r="C501" s="2" t="s">
        <v>278</v>
      </c>
      <c r="G501" s="2">
        <v>0</v>
      </c>
      <c r="J501" s="2">
        <v>0</v>
      </c>
    </row>
    <row r="502" spans="1:10" x14ac:dyDescent="0.2">
      <c r="A502" s="2" t="s">
        <v>318</v>
      </c>
      <c r="C502" s="2" t="s">
        <v>279</v>
      </c>
      <c r="D502" s="2" t="s">
        <v>319</v>
      </c>
      <c r="E502" s="2">
        <v>100</v>
      </c>
      <c r="J502" s="2">
        <v>100</v>
      </c>
    </row>
    <row r="503" spans="1:10" x14ac:dyDescent="0.2">
      <c r="A503" s="2" t="s">
        <v>318</v>
      </c>
      <c r="C503" s="2" t="s">
        <v>279</v>
      </c>
      <c r="D503" s="2" t="s">
        <v>320</v>
      </c>
      <c r="E503" s="2">
        <v>100</v>
      </c>
      <c r="J503" s="2">
        <v>100</v>
      </c>
    </row>
    <row r="504" spans="1:10" x14ac:dyDescent="0.2">
      <c r="A504" s="2" t="s">
        <v>318</v>
      </c>
      <c r="C504" s="2" t="s">
        <v>280</v>
      </c>
      <c r="E504" s="2">
        <v>200</v>
      </c>
      <c r="J504" s="2">
        <v>200</v>
      </c>
    </row>
    <row r="505" spans="1:10" x14ac:dyDescent="0.2">
      <c r="A505" s="2" t="s">
        <v>327</v>
      </c>
      <c r="C505" s="2" t="s">
        <v>223</v>
      </c>
      <c r="D505" s="2" t="s">
        <v>328</v>
      </c>
      <c r="E505" s="2">
        <v>35.299999999999997</v>
      </c>
      <c r="J505" s="2">
        <v>35.299999999999997</v>
      </c>
    </row>
    <row r="506" spans="1:10" x14ac:dyDescent="0.2">
      <c r="A506" s="2" t="s">
        <v>327</v>
      </c>
      <c r="C506" s="2" t="s">
        <v>223</v>
      </c>
      <c r="D506" s="2" t="s">
        <v>329</v>
      </c>
      <c r="E506" s="2">
        <v>92</v>
      </c>
      <c r="J506" s="2">
        <v>92</v>
      </c>
    </row>
    <row r="507" spans="1:10" x14ac:dyDescent="0.2">
      <c r="A507" s="2" t="s">
        <v>327</v>
      </c>
      <c r="C507" s="2" t="s">
        <v>223</v>
      </c>
      <c r="D507" s="2" t="s">
        <v>330</v>
      </c>
      <c r="E507" s="2">
        <v>95</v>
      </c>
      <c r="F507" s="2">
        <v>100</v>
      </c>
      <c r="J507" s="2">
        <v>195</v>
      </c>
    </row>
    <row r="508" spans="1:10" x14ac:dyDescent="0.2">
      <c r="A508" s="2" t="s">
        <v>327</v>
      </c>
      <c r="C508" s="2" t="s">
        <v>223</v>
      </c>
      <c r="D508" s="2" t="s">
        <v>331</v>
      </c>
      <c r="E508" s="2">
        <v>2</v>
      </c>
      <c r="J508" s="2">
        <v>2</v>
      </c>
    </row>
    <row r="509" spans="1:10" x14ac:dyDescent="0.2">
      <c r="A509" s="2" t="s">
        <v>327</v>
      </c>
      <c r="C509" s="2" t="s">
        <v>225</v>
      </c>
      <c r="E509" s="2">
        <v>224.3</v>
      </c>
      <c r="F509" s="2">
        <v>100</v>
      </c>
      <c r="J509" s="2">
        <v>324.3</v>
      </c>
    </row>
    <row r="510" spans="1:10" x14ac:dyDescent="0.2">
      <c r="A510" s="2" t="s">
        <v>327</v>
      </c>
      <c r="C510" s="2" t="s">
        <v>287</v>
      </c>
      <c r="D510" s="2" t="s">
        <v>330</v>
      </c>
      <c r="F510" s="2">
        <v>32744</v>
      </c>
      <c r="J510" s="2">
        <v>32744</v>
      </c>
    </row>
    <row r="511" spans="1:10" x14ac:dyDescent="0.2">
      <c r="A511" s="2" t="s">
        <v>327</v>
      </c>
      <c r="C511" s="2" t="s">
        <v>288</v>
      </c>
      <c r="F511" s="2">
        <v>32744</v>
      </c>
      <c r="J511" s="2">
        <v>32744</v>
      </c>
    </row>
    <row r="512" spans="1:10" x14ac:dyDescent="0.2">
      <c r="A512" s="2" t="s">
        <v>327</v>
      </c>
      <c r="C512" s="2" t="s">
        <v>289</v>
      </c>
      <c r="D512" s="2" t="s">
        <v>330</v>
      </c>
      <c r="F512" s="2">
        <v>32744</v>
      </c>
      <c r="J512" s="2">
        <v>32744</v>
      </c>
    </row>
    <row r="513" spans="1:10" x14ac:dyDescent="0.2">
      <c r="A513" s="2" t="s">
        <v>327</v>
      </c>
      <c r="C513" s="2" t="s">
        <v>291</v>
      </c>
      <c r="F513" s="2">
        <v>32744</v>
      </c>
      <c r="J513" s="2">
        <v>32744</v>
      </c>
    </row>
    <row r="514" spans="1:10" x14ac:dyDescent="0.2">
      <c r="A514" s="2" t="s">
        <v>327</v>
      </c>
      <c r="C514" s="2" t="s">
        <v>298</v>
      </c>
      <c r="D514" s="2" t="s">
        <v>332</v>
      </c>
      <c r="G514" s="2">
        <v>0</v>
      </c>
      <c r="J514" s="2">
        <v>0</v>
      </c>
    </row>
    <row r="515" spans="1:10" x14ac:dyDescent="0.2">
      <c r="A515" s="2" t="s">
        <v>327</v>
      </c>
      <c r="C515" s="2" t="s">
        <v>299</v>
      </c>
      <c r="G515" s="2">
        <v>0</v>
      </c>
      <c r="J515" s="2">
        <v>0</v>
      </c>
    </row>
    <row r="516" spans="1:10" x14ac:dyDescent="0.2">
      <c r="A516" s="2" t="s">
        <v>327</v>
      </c>
      <c r="C516" s="2" t="s">
        <v>300</v>
      </c>
      <c r="D516" s="2" t="s">
        <v>332</v>
      </c>
      <c r="G516" s="2">
        <v>0</v>
      </c>
      <c r="J516" s="2">
        <v>0</v>
      </c>
    </row>
    <row r="517" spans="1:10" x14ac:dyDescent="0.2">
      <c r="A517" s="2" t="s">
        <v>327</v>
      </c>
      <c r="C517" s="2" t="s">
        <v>301</v>
      </c>
      <c r="G517" s="2">
        <v>0</v>
      </c>
      <c r="J517" s="2">
        <v>0</v>
      </c>
    </row>
    <row r="518" spans="1:10" x14ac:dyDescent="0.2">
      <c r="A518" s="2" t="s">
        <v>327</v>
      </c>
      <c r="C518" s="2" t="s">
        <v>302</v>
      </c>
      <c r="D518" s="2" t="s">
        <v>330</v>
      </c>
      <c r="F518" s="2">
        <v>45274</v>
      </c>
      <c r="J518" s="2">
        <v>45274</v>
      </c>
    </row>
    <row r="519" spans="1:10" x14ac:dyDescent="0.2">
      <c r="A519" s="2" t="s">
        <v>327</v>
      </c>
      <c r="C519" s="2" t="s">
        <v>303</v>
      </c>
      <c r="F519" s="2">
        <v>45274</v>
      </c>
      <c r="J519" s="2">
        <v>45274</v>
      </c>
    </row>
    <row r="520" spans="1:10" x14ac:dyDescent="0.2">
      <c r="A520" s="2" t="s">
        <v>327</v>
      </c>
      <c r="C520" s="2" t="s">
        <v>226</v>
      </c>
      <c r="D520" s="2" t="s">
        <v>328</v>
      </c>
      <c r="E520" s="2">
        <v>2</v>
      </c>
      <c r="J520" s="2">
        <v>2</v>
      </c>
    </row>
    <row r="521" spans="1:10" x14ac:dyDescent="0.2">
      <c r="A521" s="2" t="s">
        <v>327</v>
      </c>
      <c r="C521" s="2" t="s">
        <v>226</v>
      </c>
      <c r="D521" s="2" t="s">
        <v>329</v>
      </c>
      <c r="E521" s="2">
        <v>3</v>
      </c>
      <c r="J521" s="2">
        <v>3</v>
      </c>
    </row>
    <row r="522" spans="1:10" x14ac:dyDescent="0.2">
      <c r="A522" s="2" t="s">
        <v>327</v>
      </c>
      <c r="C522" s="2" t="s">
        <v>226</v>
      </c>
      <c r="D522" s="2" t="s">
        <v>330</v>
      </c>
      <c r="E522" s="2">
        <v>0</v>
      </c>
      <c r="J522" s="2">
        <v>0</v>
      </c>
    </row>
    <row r="523" spans="1:10" x14ac:dyDescent="0.2">
      <c r="A523" s="2" t="s">
        <v>327</v>
      </c>
      <c r="C523" s="2" t="s">
        <v>226</v>
      </c>
      <c r="D523" s="2" t="s">
        <v>331</v>
      </c>
      <c r="E523" s="2">
        <v>32</v>
      </c>
      <c r="J523" s="2">
        <v>32</v>
      </c>
    </row>
    <row r="524" spans="1:10" x14ac:dyDescent="0.2">
      <c r="A524" s="2" t="s">
        <v>327</v>
      </c>
      <c r="C524" s="2" t="s">
        <v>227</v>
      </c>
      <c r="E524" s="2">
        <v>37</v>
      </c>
      <c r="J524" s="2">
        <v>37</v>
      </c>
    </row>
    <row r="525" spans="1:10" x14ac:dyDescent="0.2">
      <c r="A525" s="2" t="s">
        <v>327</v>
      </c>
      <c r="C525" s="2" t="s">
        <v>228</v>
      </c>
      <c r="D525" s="2" t="s">
        <v>328</v>
      </c>
      <c r="E525" s="2">
        <v>15</v>
      </c>
      <c r="J525" s="2">
        <v>15</v>
      </c>
    </row>
    <row r="526" spans="1:10" x14ac:dyDescent="0.2">
      <c r="A526" s="2" t="s">
        <v>327</v>
      </c>
      <c r="C526" s="2" t="s">
        <v>228</v>
      </c>
      <c r="D526" s="2" t="s">
        <v>329</v>
      </c>
      <c r="E526" s="2">
        <v>21</v>
      </c>
      <c r="J526" s="2">
        <v>21</v>
      </c>
    </row>
    <row r="527" spans="1:10" x14ac:dyDescent="0.2">
      <c r="A527" s="2" t="s">
        <v>327</v>
      </c>
      <c r="C527" s="2" t="s">
        <v>228</v>
      </c>
      <c r="D527" s="2" t="s">
        <v>330</v>
      </c>
      <c r="E527" s="2">
        <v>102</v>
      </c>
      <c r="J527" s="2">
        <v>102</v>
      </c>
    </row>
    <row r="528" spans="1:10" x14ac:dyDescent="0.2">
      <c r="A528" s="2" t="s">
        <v>327</v>
      </c>
      <c r="C528" s="2" t="s">
        <v>228</v>
      </c>
      <c r="D528" s="2" t="s">
        <v>331</v>
      </c>
      <c r="E528" s="2">
        <v>24</v>
      </c>
      <c r="J528" s="2">
        <v>24</v>
      </c>
    </row>
    <row r="529" spans="1:10" x14ac:dyDescent="0.2">
      <c r="A529" s="2" t="s">
        <v>327</v>
      </c>
      <c r="C529" s="2" t="s">
        <v>229</v>
      </c>
      <c r="E529" s="2">
        <v>162</v>
      </c>
      <c r="J529" s="2">
        <v>162</v>
      </c>
    </row>
    <row r="530" spans="1:10" x14ac:dyDescent="0.2">
      <c r="A530" s="2" t="s">
        <v>327</v>
      </c>
      <c r="C530" s="2" t="s">
        <v>232</v>
      </c>
      <c r="D530" s="2" t="s">
        <v>333</v>
      </c>
      <c r="G530" s="2">
        <v>0</v>
      </c>
      <c r="J530" s="2">
        <v>0</v>
      </c>
    </row>
    <row r="531" spans="1:10" x14ac:dyDescent="0.2">
      <c r="A531" s="2" t="s">
        <v>327</v>
      </c>
      <c r="C531" s="2" t="s">
        <v>232</v>
      </c>
      <c r="D531" s="2" t="s">
        <v>332</v>
      </c>
      <c r="G531" s="2">
        <v>0</v>
      </c>
      <c r="J531" s="2">
        <v>0</v>
      </c>
    </row>
    <row r="532" spans="1:10" x14ac:dyDescent="0.2">
      <c r="A532" s="2" t="s">
        <v>327</v>
      </c>
      <c r="C532" s="2" t="s">
        <v>232</v>
      </c>
      <c r="D532" s="2" t="s">
        <v>329</v>
      </c>
      <c r="G532" s="2">
        <v>1</v>
      </c>
      <c r="J532" s="2">
        <v>1</v>
      </c>
    </row>
    <row r="533" spans="1:10" x14ac:dyDescent="0.2">
      <c r="A533" s="2" t="s">
        <v>327</v>
      </c>
      <c r="C533" s="2" t="s">
        <v>232</v>
      </c>
      <c r="D533" s="2" t="s">
        <v>330</v>
      </c>
      <c r="G533" s="2">
        <v>1</v>
      </c>
      <c r="J533" s="2">
        <v>1</v>
      </c>
    </row>
    <row r="534" spans="1:10" x14ac:dyDescent="0.2">
      <c r="A534" s="2" t="s">
        <v>327</v>
      </c>
      <c r="C534" s="2" t="s">
        <v>232</v>
      </c>
      <c r="D534" s="2" t="s">
        <v>334</v>
      </c>
      <c r="G534" s="2">
        <v>0</v>
      </c>
      <c r="J534" s="2">
        <v>0</v>
      </c>
    </row>
    <row r="535" spans="1:10" x14ac:dyDescent="0.2">
      <c r="A535" s="2" t="s">
        <v>327</v>
      </c>
      <c r="C535" s="2" t="s">
        <v>232</v>
      </c>
      <c r="D535" s="2" t="s">
        <v>335</v>
      </c>
      <c r="G535" s="2">
        <v>2</v>
      </c>
      <c r="J535" s="2">
        <v>2</v>
      </c>
    </row>
    <row r="536" spans="1:10" x14ac:dyDescent="0.2">
      <c r="A536" s="2" t="s">
        <v>327</v>
      </c>
      <c r="C536" s="2" t="s">
        <v>233</v>
      </c>
      <c r="G536" s="2">
        <v>4</v>
      </c>
      <c r="J536" s="2">
        <v>4</v>
      </c>
    </row>
    <row r="537" spans="1:10" x14ac:dyDescent="0.2">
      <c r="A537" s="2" t="s">
        <v>327</v>
      </c>
      <c r="C537" s="2" t="s">
        <v>234</v>
      </c>
      <c r="D537" s="2" t="s">
        <v>333</v>
      </c>
      <c r="G537" s="2">
        <v>0</v>
      </c>
      <c r="J537" s="2">
        <v>0</v>
      </c>
    </row>
    <row r="538" spans="1:10" x14ac:dyDescent="0.2">
      <c r="A538" s="2" t="s">
        <v>327</v>
      </c>
      <c r="C538" s="2" t="s">
        <v>234</v>
      </c>
      <c r="D538" s="2" t="s">
        <v>332</v>
      </c>
      <c r="G538" s="2">
        <v>0</v>
      </c>
      <c r="J538" s="2">
        <v>0</v>
      </c>
    </row>
    <row r="539" spans="1:10" x14ac:dyDescent="0.2">
      <c r="A539" s="2" t="s">
        <v>327</v>
      </c>
      <c r="C539" s="2" t="s">
        <v>234</v>
      </c>
      <c r="D539" s="2" t="s">
        <v>329</v>
      </c>
      <c r="G539" s="2">
        <v>6</v>
      </c>
      <c r="J539" s="2">
        <v>6</v>
      </c>
    </row>
    <row r="540" spans="1:10" x14ac:dyDescent="0.2">
      <c r="A540" s="2" t="s">
        <v>327</v>
      </c>
      <c r="C540" s="2" t="s">
        <v>234</v>
      </c>
      <c r="D540" s="2" t="s">
        <v>330</v>
      </c>
      <c r="G540" s="2">
        <v>18</v>
      </c>
      <c r="J540" s="2">
        <v>18</v>
      </c>
    </row>
    <row r="541" spans="1:10" x14ac:dyDescent="0.2">
      <c r="A541" s="2" t="s">
        <v>327</v>
      </c>
      <c r="C541" s="2" t="s">
        <v>234</v>
      </c>
      <c r="D541" s="2" t="s">
        <v>334</v>
      </c>
      <c r="G541" s="2">
        <v>0</v>
      </c>
      <c r="J541" s="2">
        <v>0</v>
      </c>
    </row>
    <row r="542" spans="1:10" x14ac:dyDescent="0.2">
      <c r="A542" s="2" t="s">
        <v>327</v>
      </c>
      <c r="C542" s="2" t="s">
        <v>234</v>
      </c>
      <c r="D542" s="2" t="s">
        <v>335</v>
      </c>
      <c r="G542" s="2">
        <v>3</v>
      </c>
      <c r="J542" s="2">
        <v>3</v>
      </c>
    </row>
    <row r="543" spans="1:10" x14ac:dyDescent="0.2">
      <c r="A543" s="2" t="s">
        <v>327</v>
      </c>
      <c r="C543" s="2" t="s">
        <v>235</v>
      </c>
      <c r="G543" s="2">
        <v>27</v>
      </c>
      <c r="J543" s="2">
        <v>27</v>
      </c>
    </row>
    <row r="544" spans="1:10" x14ac:dyDescent="0.2">
      <c r="A544" s="2" t="s">
        <v>327</v>
      </c>
      <c r="C544" s="2" t="s">
        <v>238</v>
      </c>
      <c r="D544" s="2" t="s">
        <v>328</v>
      </c>
      <c r="E544" s="2">
        <v>0</v>
      </c>
      <c r="J544" s="2">
        <v>0</v>
      </c>
    </row>
    <row r="545" spans="1:10" x14ac:dyDescent="0.2">
      <c r="A545" s="2" t="s">
        <v>327</v>
      </c>
      <c r="C545" s="2" t="s">
        <v>238</v>
      </c>
      <c r="D545" s="2" t="s">
        <v>329</v>
      </c>
      <c r="E545" s="2">
        <v>0</v>
      </c>
      <c r="J545" s="2">
        <v>0</v>
      </c>
    </row>
    <row r="546" spans="1:10" x14ac:dyDescent="0.2">
      <c r="A546" s="2" t="s">
        <v>327</v>
      </c>
      <c r="C546" s="2" t="s">
        <v>238</v>
      </c>
      <c r="D546" s="2" t="s">
        <v>330</v>
      </c>
      <c r="E546" s="2">
        <v>1172047</v>
      </c>
      <c r="F546" s="2">
        <v>8186</v>
      </c>
      <c r="J546" s="2">
        <v>1180233</v>
      </c>
    </row>
    <row r="547" spans="1:10" x14ac:dyDescent="0.2">
      <c r="A547" s="2" t="s">
        <v>327</v>
      </c>
      <c r="C547" s="2" t="s">
        <v>238</v>
      </c>
      <c r="D547" s="2" t="s">
        <v>331</v>
      </c>
      <c r="E547" s="2">
        <v>0</v>
      </c>
      <c r="J547" s="2">
        <v>0</v>
      </c>
    </row>
    <row r="548" spans="1:10" x14ac:dyDescent="0.2">
      <c r="A548" s="2" t="s">
        <v>327</v>
      </c>
      <c r="C548" s="2" t="s">
        <v>239</v>
      </c>
      <c r="E548" s="2">
        <v>1172047</v>
      </c>
      <c r="F548" s="2">
        <v>8186</v>
      </c>
      <c r="J548" s="2">
        <v>1180233</v>
      </c>
    </row>
    <row r="549" spans="1:10" x14ac:dyDescent="0.2">
      <c r="A549" s="2" t="s">
        <v>327</v>
      </c>
      <c r="C549" s="2" t="s">
        <v>242</v>
      </c>
      <c r="D549" s="2" t="s">
        <v>328</v>
      </c>
      <c r="E549" s="2">
        <v>0</v>
      </c>
      <c r="J549" s="2">
        <v>0</v>
      </c>
    </row>
    <row r="550" spans="1:10" x14ac:dyDescent="0.2">
      <c r="A550" s="2" t="s">
        <v>327</v>
      </c>
      <c r="C550" s="2" t="s">
        <v>242</v>
      </c>
      <c r="D550" s="2" t="s">
        <v>329</v>
      </c>
      <c r="E550" s="2">
        <v>0</v>
      </c>
      <c r="J550" s="2">
        <v>0</v>
      </c>
    </row>
    <row r="551" spans="1:10" x14ac:dyDescent="0.2">
      <c r="A551" s="2" t="s">
        <v>327</v>
      </c>
      <c r="C551" s="2" t="s">
        <v>242</v>
      </c>
      <c r="D551" s="2" t="s">
        <v>330</v>
      </c>
      <c r="E551" s="2">
        <v>2189979</v>
      </c>
      <c r="F551" s="2">
        <v>24558</v>
      </c>
      <c r="J551" s="2">
        <v>2214537</v>
      </c>
    </row>
    <row r="552" spans="1:10" x14ac:dyDescent="0.2">
      <c r="A552" s="2" t="s">
        <v>327</v>
      </c>
      <c r="C552" s="2" t="s">
        <v>242</v>
      </c>
      <c r="D552" s="2" t="s">
        <v>331</v>
      </c>
      <c r="E552" s="2">
        <v>0</v>
      </c>
      <c r="J552" s="2">
        <v>0</v>
      </c>
    </row>
    <row r="553" spans="1:10" x14ac:dyDescent="0.2">
      <c r="A553" s="2" t="s">
        <v>327</v>
      </c>
      <c r="C553" s="2" t="s">
        <v>243</v>
      </c>
      <c r="E553" s="2">
        <v>2189979</v>
      </c>
      <c r="F553" s="2">
        <v>24558</v>
      </c>
      <c r="J553" s="2">
        <v>2214537</v>
      </c>
    </row>
    <row r="554" spans="1:10" x14ac:dyDescent="0.2">
      <c r="A554" s="2" t="s">
        <v>327</v>
      </c>
      <c r="C554" s="2" t="s">
        <v>244</v>
      </c>
      <c r="D554" s="2" t="s">
        <v>328</v>
      </c>
      <c r="E554" s="2">
        <v>0</v>
      </c>
      <c r="J554" s="2">
        <v>0</v>
      </c>
    </row>
    <row r="555" spans="1:10" x14ac:dyDescent="0.2">
      <c r="A555" s="2" t="s">
        <v>327</v>
      </c>
      <c r="C555" s="2" t="s">
        <v>244</v>
      </c>
      <c r="D555" s="2" t="s">
        <v>329</v>
      </c>
      <c r="E555" s="2">
        <v>0</v>
      </c>
      <c r="J555" s="2">
        <v>0</v>
      </c>
    </row>
    <row r="556" spans="1:10" x14ac:dyDescent="0.2">
      <c r="A556" s="2" t="s">
        <v>327</v>
      </c>
      <c r="C556" s="2" t="s">
        <v>244</v>
      </c>
      <c r="D556" s="2" t="s">
        <v>330</v>
      </c>
      <c r="E556" s="2">
        <v>3694984</v>
      </c>
      <c r="F556" s="2">
        <v>32744</v>
      </c>
      <c r="J556" s="2">
        <v>3727728</v>
      </c>
    </row>
    <row r="557" spans="1:10" x14ac:dyDescent="0.2">
      <c r="A557" s="2" t="s">
        <v>327</v>
      </c>
      <c r="C557" s="2" t="s">
        <v>244</v>
      </c>
      <c r="D557" s="2" t="s">
        <v>331</v>
      </c>
      <c r="E557" s="2">
        <v>0</v>
      </c>
      <c r="J557" s="2">
        <v>0</v>
      </c>
    </row>
    <row r="558" spans="1:10" x14ac:dyDescent="0.2">
      <c r="A558" s="2" t="s">
        <v>327</v>
      </c>
      <c r="C558" s="2" t="s">
        <v>245</v>
      </c>
      <c r="E558" s="2">
        <v>3694984</v>
      </c>
      <c r="F558" s="2">
        <v>32744</v>
      </c>
      <c r="J558" s="2">
        <v>3727728</v>
      </c>
    </row>
    <row r="559" spans="1:10" x14ac:dyDescent="0.2">
      <c r="A559" s="2" t="s">
        <v>327</v>
      </c>
      <c r="C559" s="2" t="s">
        <v>246</v>
      </c>
      <c r="D559" s="2" t="s">
        <v>328</v>
      </c>
      <c r="E559" s="2">
        <v>0</v>
      </c>
      <c r="J559" s="2">
        <v>0</v>
      </c>
    </row>
    <row r="560" spans="1:10" x14ac:dyDescent="0.2">
      <c r="A560" s="2" t="s">
        <v>327</v>
      </c>
      <c r="C560" s="2" t="s">
        <v>246</v>
      </c>
      <c r="D560" s="2" t="s">
        <v>329</v>
      </c>
      <c r="E560" s="2">
        <v>0</v>
      </c>
      <c r="J560" s="2">
        <v>0</v>
      </c>
    </row>
    <row r="561" spans="1:10" x14ac:dyDescent="0.2">
      <c r="A561" s="2" t="s">
        <v>327</v>
      </c>
      <c r="C561" s="2" t="s">
        <v>246</v>
      </c>
      <c r="D561" s="2" t="s">
        <v>330</v>
      </c>
      <c r="E561" s="2">
        <v>1046729</v>
      </c>
      <c r="F561" s="2">
        <v>33957</v>
      </c>
      <c r="J561" s="2">
        <v>1080686</v>
      </c>
    </row>
    <row r="562" spans="1:10" x14ac:dyDescent="0.2">
      <c r="A562" s="2" t="s">
        <v>327</v>
      </c>
      <c r="C562" s="2" t="s">
        <v>246</v>
      </c>
      <c r="D562" s="2" t="s">
        <v>331</v>
      </c>
      <c r="E562" s="2">
        <v>0</v>
      </c>
      <c r="J562" s="2">
        <v>0</v>
      </c>
    </row>
    <row r="563" spans="1:10" x14ac:dyDescent="0.2">
      <c r="A563" s="2" t="s">
        <v>327</v>
      </c>
      <c r="C563" s="2" t="s">
        <v>247</v>
      </c>
      <c r="E563" s="2">
        <v>1046729</v>
      </c>
      <c r="F563" s="2">
        <v>33957</v>
      </c>
      <c r="J563" s="2">
        <v>1080686</v>
      </c>
    </row>
    <row r="564" spans="1:10" x14ac:dyDescent="0.2">
      <c r="A564" s="2" t="s">
        <v>327</v>
      </c>
      <c r="C564" s="2" t="s">
        <v>250</v>
      </c>
      <c r="D564" s="2" t="s">
        <v>328</v>
      </c>
      <c r="E564" s="2">
        <v>0</v>
      </c>
      <c r="J564" s="2">
        <v>0</v>
      </c>
    </row>
    <row r="565" spans="1:10" x14ac:dyDescent="0.2">
      <c r="A565" s="2" t="s">
        <v>327</v>
      </c>
      <c r="C565" s="2" t="s">
        <v>250</v>
      </c>
      <c r="D565" s="2" t="s">
        <v>329</v>
      </c>
      <c r="E565" s="2">
        <v>0</v>
      </c>
      <c r="J565" s="2">
        <v>0</v>
      </c>
    </row>
    <row r="566" spans="1:10" x14ac:dyDescent="0.2">
      <c r="A566" s="2" t="s">
        <v>327</v>
      </c>
      <c r="C566" s="2" t="s">
        <v>250</v>
      </c>
      <c r="D566" s="2" t="s">
        <v>330</v>
      </c>
      <c r="E566" s="2">
        <v>2187300</v>
      </c>
      <c r="F566" s="2">
        <v>45276</v>
      </c>
      <c r="J566" s="2">
        <v>2232576</v>
      </c>
    </row>
    <row r="567" spans="1:10" x14ac:dyDescent="0.2">
      <c r="A567" s="2" t="s">
        <v>327</v>
      </c>
      <c r="C567" s="2" t="s">
        <v>250</v>
      </c>
      <c r="D567" s="2" t="s">
        <v>331</v>
      </c>
      <c r="E567" s="2">
        <v>0</v>
      </c>
      <c r="J567" s="2">
        <v>0</v>
      </c>
    </row>
    <row r="568" spans="1:10" x14ac:dyDescent="0.2">
      <c r="A568" s="2" t="s">
        <v>327</v>
      </c>
      <c r="C568" s="2" t="s">
        <v>251</v>
      </c>
      <c r="E568" s="2">
        <v>2187300</v>
      </c>
      <c r="F568" s="2">
        <v>45276</v>
      </c>
      <c r="J568" s="2">
        <v>2232576</v>
      </c>
    </row>
    <row r="569" spans="1:10" x14ac:dyDescent="0.2">
      <c r="A569" s="2" t="s">
        <v>327</v>
      </c>
      <c r="C569" s="2" t="s">
        <v>252</v>
      </c>
      <c r="D569" s="2" t="s">
        <v>333</v>
      </c>
      <c r="G569" s="2">
        <v>0</v>
      </c>
      <c r="J569" s="2">
        <v>0</v>
      </c>
    </row>
    <row r="570" spans="1:10" x14ac:dyDescent="0.2">
      <c r="A570" s="2" t="s">
        <v>327</v>
      </c>
      <c r="C570" s="2" t="s">
        <v>252</v>
      </c>
      <c r="D570" s="2" t="s">
        <v>332</v>
      </c>
      <c r="G570" s="2">
        <v>0</v>
      </c>
      <c r="J570" s="2">
        <v>0</v>
      </c>
    </row>
    <row r="571" spans="1:10" x14ac:dyDescent="0.2">
      <c r="A571" s="2" t="s">
        <v>327</v>
      </c>
      <c r="C571" s="2" t="s">
        <v>252</v>
      </c>
      <c r="D571" s="2" t="s">
        <v>329</v>
      </c>
      <c r="G571" s="2">
        <v>0</v>
      </c>
      <c r="J571" s="2">
        <v>0</v>
      </c>
    </row>
    <row r="572" spans="1:10" x14ac:dyDescent="0.2">
      <c r="A572" s="2" t="s">
        <v>327</v>
      </c>
      <c r="C572" s="2" t="s">
        <v>252</v>
      </c>
      <c r="D572" s="2" t="s">
        <v>330</v>
      </c>
      <c r="G572" s="2">
        <v>101430</v>
      </c>
      <c r="J572" s="2">
        <v>101430</v>
      </c>
    </row>
    <row r="573" spans="1:10" x14ac:dyDescent="0.2">
      <c r="A573" s="2" t="s">
        <v>327</v>
      </c>
      <c r="C573" s="2" t="s">
        <v>252</v>
      </c>
      <c r="D573" s="2" t="s">
        <v>334</v>
      </c>
      <c r="G573" s="2">
        <v>0</v>
      </c>
      <c r="J573" s="2">
        <v>0</v>
      </c>
    </row>
    <row r="574" spans="1:10" x14ac:dyDescent="0.2">
      <c r="A574" s="2" t="s">
        <v>327</v>
      </c>
      <c r="C574" s="2" t="s">
        <v>252</v>
      </c>
      <c r="D574" s="2" t="s">
        <v>335</v>
      </c>
      <c r="G574" s="2">
        <v>0</v>
      </c>
      <c r="J574" s="2">
        <v>0</v>
      </c>
    </row>
    <row r="575" spans="1:10" x14ac:dyDescent="0.2">
      <c r="A575" s="2" t="s">
        <v>327</v>
      </c>
      <c r="C575" s="2" t="s">
        <v>253</v>
      </c>
      <c r="G575" s="2">
        <v>101430</v>
      </c>
      <c r="J575" s="2">
        <v>101430</v>
      </c>
    </row>
    <row r="576" spans="1:10" x14ac:dyDescent="0.2">
      <c r="A576" s="2" t="s">
        <v>327</v>
      </c>
      <c r="C576" s="2" t="s">
        <v>256</v>
      </c>
      <c r="D576" s="2" t="s">
        <v>328</v>
      </c>
      <c r="E576" s="2">
        <v>0</v>
      </c>
      <c r="J576" s="2">
        <v>0</v>
      </c>
    </row>
    <row r="577" spans="1:10" x14ac:dyDescent="0.2">
      <c r="A577" s="2" t="s">
        <v>327</v>
      </c>
      <c r="C577" s="2" t="s">
        <v>256</v>
      </c>
      <c r="D577" s="2" t="s">
        <v>329</v>
      </c>
      <c r="E577" s="2">
        <v>0</v>
      </c>
      <c r="J577" s="2">
        <v>0</v>
      </c>
    </row>
    <row r="578" spans="1:10" x14ac:dyDescent="0.2">
      <c r="A578" s="2" t="s">
        <v>327</v>
      </c>
      <c r="C578" s="2" t="s">
        <v>256</v>
      </c>
      <c r="D578" s="2" t="s">
        <v>330</v>
      </c>
      <c r="E578" s="2">
        <v>32761524</v>
      </c>
      <c r="F578" s="2">
        <v>115422</v>
      </c>
      <c r="J578" s="2">
        <v>32876946</v>
      </c>
    </row>
    <row r="579" spans="1:10" x14ac:dyDescent="0.2">
      <c r="A579" s="2" t="s">
        <v>327</v>
      </c>
      <c r="C579" s="2" t="s">
        <v>256</v>
      </c>
      <c r="D579" s="2" t="s">
        <v>331</v>
      </c>
      <c r="E579" s="2">
        <v>0</v>
      </c>
      <c r="J579" s="2">
        <v>0</v>
      </c>
    </row>
    <row r="580" spans="1:10" x14ac:dyDescent="0.2">
      <c r="A580" s="2" t="s">
        <v>327</v>
      </c>
      <c r="C580" s="2" t="s">
        <v>257</v>
      </c>
      <c r="E580" s="2">
        <v>32761524</v>
      </c>
      <c r="F580" s="2">
        <v>115422</v>
      </c>
      <c r="J580" s="2">
        <v>32876946</v>
      </c>
    </row>
    <row r="581" spans="1:10" x14ac:dyDescent="0.2">
      <c r="A581" s="2" t="s">
        <v>327</v>
      </c>
      <c r="C581" s="2" t="s">
        <v>258</v>
      </c>
      <c r="D581" s="2" t="s">
        <v>328</v>
      </c>
      <c r="E581" s="2">
        <v>58.8</v>
      </c>
      <c r="J581" s="2">
        <v>58.8</v>
      </c>
    </row>
    <row r="582" spans="1:10" x14ac:dyDescent="0.2">
      <c r="A582" s="2" t="s">
        <v>327</v>
      </c>
      <c r="C582" s="2" t="s">
        <v>258</v>
      </c>
      <c r="D582" s="2" t="s">
        <v>329</v>
      </c>
      <c r="E582" s="2">
        <v>75</v>
      </c>
      <c r="J582" s="2">
        <v>75</v>
      </c>
    </row>
    <row r="583" spans="1:10" x14ac:dyDescent="0.2">
      <c r="A583" s="2" t="s">
        <v>327</v>
      </c>
      <c r="C583" s="2" t="s">
        <v>258</v>
      </c>
      <c r="D583" s="2" t="s">
        <v>330</v>
      </c>
      <c r="E583" s="2">
        <v>75</v>
      </c>
      <c r="J583" s="2">
        <v>75</v>
      </c>
    </row>
    <row r="584" spans="1:10" x14ac:dyDescent="0.2">
      <c r="A584" s="2" t="s">
        <v>327</v>
      </c>
      <c r="C584" s="2" t="s">
        <v>258</v>
      </c>
      <c r="D584" s="2" t="s">
        <v>331</v>
      </c>
      <c r="E584" s="2">
        <v>95</v>
      </c>
      <c r="J584" s="2">
        <v>95</v>
      </c>
    </row>
    <row r="585" spans="1:10" x14ac:dyDescent="0.2">
      <c r="A585" s="2" t="s">
        <v>327</v>
      </c>
      <c r="C585" s="2" t="s">
        <v>259</v>
      </c>
      <c r="E585" s="2">
        <v>303.8</v>
      </c>
      <c r="J585" s="2">
        <v>303.8</v>
      </c>
    </row>
    <row r="586" spans="1:10" x14ac:dyDescent="0.2">
      <c r="A586" s="2" t="s">
        <v>327</v>
      </c>
      <c r="C586" s="2" t="s">
        <v>260</v>
      </c>
      <c r="D586" s="2" t="s">
        <v>328</v>
      </c>
      <c r="E586" s="2">
        <v>82.2</v>
      </c>
      <c r="J586" s="2">
        <v>82.2</v>
      </c>
    </row>
    <row r="587" spans="1:10" x14ac:dyDescent="0.2">
      <c r="A587" s="2" t="s">
        <v>327</v>
      </c>
      <c r="C587" s="2" t="s">
        <v>260</v>
      </c>
      <c r="D587" s="2" t="s">
        <v>329</v>
      </c>
      <c r="E587" s="2">
        <v>85.5</v>
      </c>
      <c r="J587" s="2">
        <v>85.5</v>
      </c>
    </row>
    <row r="588" spans="1:10" x14ac:dyDescent="0.2">
      <c r="A588" s="2" t="s">
        <v>327</v>
      </c>
      <c r="C588" s="2" t="s">
        <v>260</v>
      </c>
      <c r="D588" s="2" t="s">
        <v>330</v>
      </c>
      <c r="E588" s="2">
        <v>77.400000000000006</v>
      </c>
      <c r="J588" s="2">
        <v>77.400000000000006</v>
      </c>
    </row>
    <row r="589" spans="1:10" x14ac:dyDescent="0.2">
      <c r="A589" s="2" t="s">
        <v>327</v>
      </c>
      <c r="C589" s="2" t="s">
        <v>260</v>
      </c>
      <c r="D589" s="2" t="s">
        <v>331</v>
      </c>
      <c r="E589" s="2">
        <v>88</v>
      </c>
      <c r="J589" s="2">
        <v>88</v>
      </c>
    </row>
    <row r="590" spans="1:10" x14ac:dyDescent="0.2">
      <c r="A590" s="2" t="s">
        <v>327</v>
      </c>
      <c r="C590" s="2" t="s">
        <v>261</v>
      </c>
      <c r="E590" s="2">
        <v>333.1</v>
      </c>
      <c r="J590" s="2">
        <v>333.1</v>
      </c>
    </row>
    <row r="591" spans="1:10" x14ac:dyDescent="0.2">
      <c r="A591" s="2" t="s">
        <v>327</v>
      </c>
      <c r="C591" s="2" t="s">
        <v>76</v>
      </c>
      <c r="D591" s="2" t="s">
        <v>328</v>
      </c>
      <c r="E591" s="2">
        <v>700857</v>
      </c>
      <c r="J591" s="2">
        <v>700857</v>
      </c>
    </row>
    <row r="592" spans="1:10" x14ac:dyDescent="0.2">
      <c r="A592" s="2" t="s">
        <v>327</v>
      </c>
      <c r="C592" s="2" t="s">
        <v>76</v>
      </c>
      <c r="D592" s="2" t="s">
        <v>329</v>
      </c>
      <c r="E592" s="2">
        <v>1401505</v>
      </c>
      <c r="J592" s="2">
        <v>1401505</v>
      </c>
    </row>
    <row r="593" spans="1:10" x14ac:dyDescent="0.2">
      <c r="A593" s="2" t="s">
        <v>327</v>
      </c>
      <c r="C593" s="2" t="s">
        <v>76</v>
      </c>
      <c r="D593" s="2" t="s">
        <v>330</v>
      </c>
      <c r="E593" s="2">
        <v>4053461</v>
      </c>
      <c r="F593" s="2">
        <v>10321</v>
      </c>
      <c r="J593" s="2">
        <v>4063782</v>
      </c>
    </row>
    <row r="594" spans="1:10" x14ac:dyDescent="0.2">
      <c r="A594" s="2" t="s">
        <v>327</v>
      </c>
      <c r="C594" s="2" t="s">
        <v>76</v>
      </c>
      <c r="D594" s="2" t="s">
        <v>331</v>
      </c>
      <c r="E594" s="2">
        <v>342838</v>
      </c>
      <c r="J594" s="2">
        <v>342838</v>
      </c>
    </row>
    <row r="595" spans="1:10" x14ac:dyDescent="0.2">
      <c r="A595" s="2" t="s">
        <v>327</v>
      </c>
      <c r="C595" s="2" t="s">
        <v>262</v>
      </c>
      <c r="E595" s="2">
        <v>6498661</v>
      </c>
      <c r="F595" s="2">
        <v>10321</v>
      </c>
      <c r="J595" s="2">
        <v>6508982</v>
      </c>
    </row>
    <row r="596" spans="1:10" x14ac:dyDescent="0.2">
      <c r="A596" s="2" t="s">
        <v>327</v>
      </c>
      <c r="C596" s="2" t="s">
        <v>263</v>
      </c>
      <c r="D596" s="2" t="s">
        <v>328</v>
      </c>
      <c r="E596" s="2">
        <v>9</v>
      </c>
      <c r="J596" s="2">
        <v>9</v>
      </c>
    </row>
    <row r="597" spans="1:10" x14ac:dyDescent="0.2">
      <c r="A597" s="2" t="s">
        <v>327</v>
      </c>
      <c r="C597" s="2" t="s">
        <v>263</v>
      </c>
      <c r="D597" s="2" t="s">
        <v>329</v>
      </c>
      <c r="E597" s="2">
        <v>23</v>
      </c>
      <c r="J597" s="2">
        <v>23</v>
      </c>
    </row>
    <row r="598" spans="1:10" x14ac:dyDescent="0.2">
      <c r="A598" s="2" t="s">
        <v>327</v>
      </c>
      <c r="C598" s="2" t="s">
        <v>263</v>
      </c>
      <c r="D598" s="2" t="s">
        <v>330</v>
      </c>
      <c r="E598" s="2">
        <v>97</v>
      </c>
      <c r="J598" s="2">
        <v>97</v>
      </c>
    </row>
    <row r="599" spans="1:10" x14ac:dyDescent="0.2">
      <c r="A599" s="2" t="s">
        <v>327</v>
      </c>
      <c r="C599" s="2" t="s">
        <v>263</v>
      </c>
      <c r="D599" s="2" t="s">
        <v>331</v>
      </c>
      <c r="E599" s="2">
        <v>44</v>
      </c>
      <c r="J599" s="2">
        <v>44</v>
      </c>
    </row>
    <row r="600" spans="1:10" x14ac:dyDescent="0.2">
      <c r="A600" s="2" t="s">
        <v>327</v>
      </c>
      <c r="C600" s="2" t="s">
        <v>264</v>
      </c>
      <c r="E600" s="2">
        <v>173</v>
      </c>
      <c r="J600" s="2">
        <v>173</v>
      </c>
    </row>
    <row r="601" spans="1:10" x14ac:dyDescent="0.2">
      <c r="A601" s="2" t="s">
        <v>327</v>
      </c>
      <c r="C601" s="2" t="s">
        <v>308</v>
      </c>
      <c r="D601" s="2" t="s">
        <v>328</v>
      </c>
      <c r="E601" s="2">
        <v>133642</v>
      </c>
      <c r="J601" s="2">
        <v>133642</v>
      </c>
    </row>
    <row r="602" spans="1:10" x14ac:dyDescent="0.2">
      <c r="A602" s="2" t="s">
        <v>327</v>
      </c>
      <c r="C602" s="2" t="s">
        <v>308</v>
      </c>
      <c r="D602" s="2" t="s">
        <v>329</v>
      </c>
      <c r="E602" s="2">
        <v>16330</v>
      </c>
      <c r="J602" s="2">
        <v>16330</v>
      </c>
    </row>
    <row r="603" spans="1:10" x14ac:dyDescent="0.2">
      <c r="A603" s="2" t="s">
        <v>327</v>
      </c>
      <c r="C603" s="2" t="s">
        <v>308</v>
      </c>
      <c r="D603" s="2" t="s">
        <v>330</v>
      </c>
      <c r="E603" s="2">
        <v>257187</v>
      </c>
      <c r="J603" s="2">
        <v>257187</v>
      </c>
    </row>
    <row r="604" spans="1:10" x14ac:dyDescent="0.2">
      <c r="A604" s="2" t="s">
        <v>327</v>
      </c>
      <c r="C604" s="2" t="s">
        <v>309</v>
      </c>
      <c r="E604" s="2">
        <v>407159</v>
      </c>
      <c r="J604" s="2">
        <v>407159</v>
      </c>
    </row>
    <row r="605" spans="1:10" x14ac:dyDescent="0.2">
      <c r="A605" s="2" t="s">
        <v>327</v>
      </c>
      <c r="C605" s="2" t="s">
        <v>79</v>
      </c>
      <c r="D605" s="2" t="s">
        <v>328</v>
      </c>
      <c r="E605" s="2">
        <v>17</v>
      </c>
      <c r="J605" s="2">
        <v>17</v>
      </c>
    </row>
    <row r="606" spans="1:10" x14ac:dyDescent="0.2">
      <c r="A606" s="2" t="s">
        <v>327</v>
      </c>
      <c r="C606" s="2" t="s">
        <v>79</v>
      </c>
      <c r="D606" s="2" t="s">
        <v>329</v>
      </c>
      <c r="E606" s="2">
        <v>24</v>
      </c>
      <c r="J606" s="2">
        <v>24</v>
      </c>
    </row>
    <row r="607" spans="1:10" x14ac:dyDescent="0.2">
      <c r="A607" s="2" t="s">
        <v>327</v>
      </c>
      <c r="C607" s="2" t="s">
        <v>79</v>
      </c>
      <c r="D607" s="2" t="s">
        <v>330</v>
      </c>
      <c r="E607" s="2">
        <v>102</v>
      </c>
      <c r="F607" s="2">
        <v>1</v>
      </c>
      <c r="J607" s="2">
        <v>103</v>
      </c>
    </row>
    <row r="608" spans="1:10" x14ac:dyDescent="0.2">
      <c r="A608" s="2" t="s">
        <v>327</v>
      </c>
      <c r="C608" s="2" t="s">
        <v>79</v>
      </c>
      <c r="D608" s="2" t="s">
        <v>331</v>
      </c>
      <c r="E608" s="2">
        <v>56</v>
      </c>
      <c r="J608" s="2">
        <v>56</v>
      </c>
    </row>
    <row r="609" spans="1:10" x14ac:dyDescent="0.2">
      <c r="A609" s="2" t="s">
        <v>327</v>
      </c>
      <c r="C609" s="2" t="s">
        <v>265</v>
      </c>
      <c r="E609" s="2">
        <v>199</v>
      </c>
      <c r="F609" s="2">
        <v>1</v>
      </c>
      <c r="J609" s="2">
        <v>200</v>
      </c>
    </row>
    <row r="610" spans="1:10" x14ac:dyDescent="0.2">
      <c r="A610" s="2" t="s">
        <v>327</v>
      </c>
      <c r="C610" s="2" t="s">
        <v>266</v>
      </c>
      <c r="D610" s="2" t="s">
        <v>333</v>
      </c>
      <c r="G610" s="2">
        <v>0</v>
      </c>
      <c r="J610" s="2">
        <v>0</v>
      </c>
    </row>
    <row r="611" spans="1:10" x14ac:dyDescent="0.2">
      <c r="A611" s="2" t="s">
        <v>327</v>
      </c>
      <c r="C611" s="2" t="s">
        <v>266</v>
      </c>
      <c r="D611" s="2" t="s">
        <v>332</v>
      </c>
      <c r="G611" s="2">
        <v>0</v>
      </c>
      <c r="J611" s="2">
        <v>0</v>
      </c>
    </row>
    <row r="612" spans="1:10" x14ac:dyDescent="0.2">
      <c r="A612" s="2" t="s">
        <v>327</v>
      </c>
      <c r="C612" s="2" t="s">
        <v>266</v>
      </c>
      <c r="D612" s="2" t="s">
        <v>329</v>
      </c>
      <c r="G612" s="2">
        <v>0</v>
      </c>
      <c r="J612" s="2">
        <v>0</v>
      </c>
    </row>
    <row r="613" spans="1:10" x14ac:dyDescent="0.2">
      <c r="A613" s="2" t="s">
        <v>327</v>
      </c>
      <c r="C613" s="2" t="s">
        <v>266</v>
      </c>
      <c r="D613" s="2" t="s">
        <v>330</v>
      </c>
      <c r="G613" s="2">
        <v>2534929</v>
      </c>
      <c r="J613" s="2">
        <v>2534929</v>
      </c>
    </row>
    <row r="614" spans="1:10" x14ac:dyDescent="0.2">
      <c r="A614" s="2" t="s">
        <v>327</v>
      </c>
      <c r="C614" s="2" t="s">
        <v>266</v>
      </c>
      <c r="D614" s="2" t="s">
        <v>334</v>
      </c>
      <c r="G614" s="2">
        <v>0</v>
      </c>
      <c r="J614" s="2">
        <v>0</v>
      </c>
    </row>
    <row r="615" spans="1:10" x14ac:dyDescent="0.2">
      <c r="A615" s="2" t="s">
        <v>327</v>
      </c>
      <c r="C615" s="2" t="s">
        <v>266</v>
      </c>
      <c r="D615" s="2" t="s">
        <v>335</v>
      </c>
      <c r="G615" s="2">
        <v>0</v>
      </c>
      <c r="J615" s="2">
        <v>0</v>
      </c>
    </row>
    <row r="616" spans="1:10" x14ac:dyDescent="0.2">
      <c r="A616" s="2" t="s">
        <v>327</v>
      </c>
      <c r="C616" s="2" t="s">
        <v>267</v>
      </c>
      <c r="G616" s="2">
        <v>2534929</v>
      </c>
      <c r="J616" s="2">
        <v>2534929</v>
      </c>
    </row>
    <row r="617" spans="1:10" x14ac:dyDescent="0.2">
      <c r="A617" s="2" t="s">
        <v>327</v>
      </c>
      <c r="C617" s="2" t="s">
        <v>268</v>
      </c>
      <c r="D617" s="2" t="s">
        <v>333</v>
      </c>
      <c r="G617" s="2">
        <v>0</v>
      </c>
      <c r="J617" s="2">
        <v>0</v>
      </c>
    </row>
    <row r="618" spans="1:10" x14ac:dyDescent="0.2">
      <c r="A618" s="2" t="s">
        <v>327</v>
      </c>
      <c r="C618" s="2" t="s">
        <v>268</v>
      </c>
      <c r="D618" s="2" t="s">
        <v>332</v>
      </c>
      <c r="G618" s="2">
        <v>0</v>
      </c>
      <c r="J618" s="2">
        <v>0</v>
      </c>
    </row>
    <row r="619" spans="1:10" x14ac:dyDescent="0.2">
      <c r="A619" s="2" t="s">
        <v>327</v>
      </c>
      <c r="C619" s="2" t="s">
        <v>268</v>
      </c>
      <c r="D619" s="2" t="s">
        <v>329</v>
      </c>
      <c r="G619" s="2">
        <v>0</v>
      </c>
      <c r="J619" s="2">
        <v>0</v>
      </c>
    </row>
    <row r="620" spans="1:10" x14ac:dyDescent="0.2">
      <c r="A620" s="2" t="s">
        <v>327</v>
      </c>
      <c r="C620" s="2" t="s">
        <v>268</v>
      </c>
      <c r="D620" s="2" t="s">
        <v>330</v>
      </c>
      <c r="G620" s="2">
        <v>730012</v>
      </c>
      <c r="J620" s="2">
        <v>730012</v>
      </c>
    </row>
    <row r="621" spans="1:10" x14ac:dyDescent="0.2">
      <c r="A621" s="2" t="s">
        <v>327</v>
      </c>
      <c r="C621" s="2" t="s">
        <v>268</v>
      </c>
      <c r="D621" s="2" t="s">
        <v>334</v>
      </c>
      <c r="G621" s="2">
        <v>0</v>
      </c>
      <c r="J621" s="2">
        <v>0</v>
      </c>
    </row>
    <row r="622" spans="1:10" x14ac:dyDescent="0.2">
      <c r="A622" s="2" t="s">
        <v>327</v>
      </c>
      <c r="C622" s="2" t="s">
        <v>268</v>
      </c>
      <c r="D622" s="2" t="s">
        <v>335</v>
      </c>
      <c r="G622" s="2">
        <v>0</v>
      </c>
      <c r="J622" s="2">
        <v>0</v>
      </c>
    </row>
    <row r="623" spans="1:10" x14ac:dyDescent="0.2">
      <c r="A623" s="2" t="s">
        <v>327</v>
      </c>
      <c r="C623" s="2" t="s">
        <v>269</v>
      </c>
      <c r="G623" s="2">
        <v>730012</v>
      </c>
      <c r="J623" s="2">
        <v>730012</v>
      </c>
    </row>
    <row r="624" spans="1:10" x14ac:dyDescent="0.2">
      <c r="A624" s="2" t="s">
        <v>327</v>
      </c>
      <c r="C624" s="2" t="s">
        <v>270</v>
      </c>
      <c r="D624" s="2" t="s">
        <v>333</v>
      </c>
      <c r="G624" s="2">
        <v>37.5</v>
      </c>
      <c r="J624" s="2">
        <v>37.5</v>
      </c>
    </row>
    <row r="625" spans="1:10" x14ac:dyDescent="0.2">
      <c r="A625" s="2" t="s">
        <v>327</v>
      </c>
      <c r="C625" s="2" t="s">
        <v>270</v>
      </c>
      <c r="D625" s="2" t="s">
        <v>332</v>
      </c>
      <c r="G625" s="2">
        <v>37.5</v>
      </c>
      <c r="J625" s="2">
        <v>37.5</v>
      </c>
    </row>
    <row r="626" spans="1:10" x14ac:dyDescent="0.2">
      <c r="A626" s="2" t="s">
        <v>327</v>
      </c>
      <c r="C626" s="2" t="s">
        <v>271</v>
      </c>
      <c r="D626" s="2" t="s">
        <v>333</v>
      </c>
      <c r="G626" s="2">
        <v>0</v>
      </c>
      <c r="J626" s="2">
        <v>0</v>
      </c>
    </row>
    <row r="627" spans="1:10" x14ac:dyDescent="0.2">
      <c r="A627" s="2" t="s">
        <v>327</v>
      </c>
      <c r="C627" s="2" t="s">
        <v>271</v>
      </c>
      <c r="D627" s="2" t="s">
        <v>332</v>
      </c>
      <c r="G627" s="2">
        <v>0</v>
      </c>
      <c r="J627" s="2">
        <v>0</v>
      </c>
    </row>
    <row r="628" spans="1:10" x14ac:dyDescent="0.2">
      <c r="A628" s="2" t="s">
        <v>327</v>
      </c>
      <c r="C628" s="2" t="s">
        <v>271</v>
      </c>
      <c r="D628" s="2" t="s">
        <v>329</v>
      </c>
      <c r="G628" s="2">
        <v>0</v>
      </c>
      <c r="J628" s="2">
        <v>0</v>
      </c>
    </row>
    <row r="629" spans="1:10" x14ac:dyDescent="0.2">
      <c r="A629" s="2" t="s">
        <v>327</v>
      </c>
      <c r="C629" s="2" t="s">
        <v>271</v>
      </c>
      <c r="D629" s="2" t="s">
        <v>330</v>
      </c>
      <c r="G629" s="2">
        <v>1804917</v>
      </c>
      <c r="J629" s="2">
        <v>1804917</v>
      </c>
    </row>
    <row r="630" spans="1:10" x14ac:dyDescent="0.2">
      <c r="A630" s="2" t="s">
        <v>327</v>
      </c>
      <c r="C630" s="2" t="s">
        <v>271</v>
      </c>
      <c r="D630" s="2" t="s">
        <v>334</v>
      </c>
      <c r="G630" s="2">
        <v>0</v>
      </c>
      <c r="J630" s="2">
        <v>0</v>
      </c>
    </row>
    <row r="631" spans="1:10" x14ac:dyDescent="0.2">
      <c r="A631" s="2" t="s">
        <v>327</v>
      </c>
      <c r="C631" s="2" t="s">
        <v>271</v>
      </c>
      <c r="D631" s="2" t="s">
        <v>335</v>
      </c>
      <c r="G631" s="2">
        <v>0</v>
      </c>
      <c r="J631" s="2">
        <v>0</v>
      </c>
    </row>
    <row r="632" spans="1:10" x14ac:dyDescent="0.2">
      <c r="A632" s="2" t="s">
        <v>327</v>
      </c>
      <c r="C632" s="2" t="s">
        <v>272</v>
      </c>
      <c r="G632" s="2">
        <v>1804917</v>
      </c>
      <c r="J632" s="2">
        <v>1804917</v>
      </c>
    </row>
    <row r="633" spans="1:10" x14ac:dyDescent="0.2">
      <c r="A633" s="2" t="s">
        <v>327</v>
      </c>
      <c r="C633" s="2" t="s">
        <v>273</v>
      </c>
      <c r="D633" s="2" t="s">
        <v>333</v>
      </c>
      <c r="G633" s="2">
        <v>8</v>
      </c>
      <c r="J633" s="2">
        <v>8</v>
      </c>
    </row>
    <row r="634" spans="1:10" x14ac:dyDescent="0.2">
      <c r="A634" s="2" t="s">
        <v>327</v>
      </c>
      <c r="C634" s="2" t="s">
        <v>273</v>
      </c>
      <c r="D634" s="2" t="s">
        <v>332</v>
      </c>
      <c r="G634" s="2">
        <v>0</v>
      </c>
      <c r="J634" s="2">
        <v>0</v>
      </c>
    </row>
    <row r="635" spans="1:10" x14ac:dyDescent="0.2">
      <c r="A635" s="2" t="s">
        <v>327</v>
      </c>
      <c r="C635" s="2" t="s">
        <v>273</v>
      </c>
      <c r="D635" s="2" t="s">
        <v>329</v>
      </c>
      <c r="G635" s="2">
        <v>1122</v>
      </c>
      <c r="J635" s="2">
        <v>1122</v>
      </c>
    </row>
    <row r="636" spans="1:10" x14ac:dyDescent="0.2">
      <c r="A636" s="2" t="s">
        <v>327</v>
      </c>
      <c r="C636" s="2" t="s">
        <v>273</v>
      </c>
      <c r="D636" s="2" t="s">
        <v>330</v>
      </c>
      <c r="G636" s="2">
        <v>3602</v>
      </c>
      <c r="J636" s="2">
        <v>3602</v>
      </c>
    </row>
    <row r="637" spans="1:10" x14ac:dyDescent="0.2">
      <c r="A637" s="2" t="s">
        <v>327</v>
      </c>
      <c r="C637" s="2" t="s">
        <v>273</v>
      </c>
      <c r="D637" s="2" t="s">
        <v>334</v>
      </c>
      <c r="G637" s="2">
        <v>78</v>
      </c>
      <c r="J637" s="2">
        <v>78</v>
      </c>
    </row>
    <row r="638" spans="1:10" x14ac:dyDescent="0.2">
      <c r="A638" s="2" t="s">
        <v>327</v>
      </c>
      <c r="C638" s="2" t="s">
        <v>273</v>
      </c>
      <c r="D638" s="2" t="s">
        <v>335</v>
      </c>
      <c r="G638" s="2">
        <v>194</v>
      </c>
      <c r="J638" s="2">
        <v>194</v>
      </c>
    </row>
    <row r="639" spans="1:10" x14ac:dyDescent="0.2">
      <c r="A639" s="2" t="s">
        <v>327</v>
      </c>
      <c r="C639" s="2" t="s">
        <v>274</v>
      </c>
      <c r="G639" s="2">
        <v>5004</v>
      </c>
      <c r="J639" s="2">
        <v>5004</v>
      </c>
    </row>
    <row r="640" spans="1:10" x14ac:dyDescent="0.2">
      <c r="A640" s="2" t="s">
        <v>327</v>
      </c>
      <c r="C640" s="2" t="s">
        <v>275</v>
      </c>
      <c r="D640" s="2" t="s">
        <v>328</v>
      </c>
      <c r="E640" s="2">
        <v>74660</v>
      </c>
      <c r="J640" s="2">
        <v>74660</v>
      </c>
    </row>
    <row r="641" spans="1:10" x14ac:dyDescent="0.2">
      <c r="A641" s="2" t="s">
        <v>327</v>
      </c>
      <c r="C641" s="2" t="s">
        <v>275</v>
      </c>
      <c r="D641" s="2" t="s">
        <v>329</v>
      </c>
      <c r="E641" s="2">
        <v>67960</v>
      </c>
      <c r="J641" s="2">
        <v>67960</v>
      </c>
    </row>
    <row r="642" spans="1:10" x14ac:dyDescent="0.2">
      <c r="A642" s="2" t="s">
        <v>327</v>
      </c>
      <c r="C642" s="2" t="s">
        <v>275</v>
      </c>
      <c r="D642" s="2" t="s">
        <v>330</v>
      </c>
      <c r="E642" s="2">
        <v>171030</v>
      </c>
      <c r="F642" s="2">
        <v>250</v>
      </c>
      <c r="J642" s="2">
        <v>171280</v>
      </c>
    </row>
    <row r="643" spans="1:10" x14ac:dyDescent="0.2">
      <c r="A643" s="2" t="s">
        <v>327</v>
      </c>
      <c r="C643" s="2" t="s">
        <v>275</v>
      </c>
      <c r="D643" s="2" t="s">
        <v>331</v>
      </c>
      <c r="E643" s="2">
        <v>33474</v>
      </c>
      <c r="J643" s="2">
        <v>33474</v>
      </c>
    </row>
    <row r="644" spans="1:10" x14ac:dyDescent="0.2">
      <c r="A644" s="2" t="s">
        <v>327</v>
      </c>
      <c r="C644" s="2" t="s">
        <v>276</v>
      </c>
      <c r="E644" s="2">
        <v>347124</v>
      </c>
      <c r="F644" s="2">
        <v>250</v>
      </c>
      <c r="J644" s="2">
        <v>347374</v>
      </c>
    </row>
    <row r="645" spans="1:10" x14ac:dyDescent="0.2">
      <c r="A645" s="2" t="s">
        <v>327</v>
      </c>
      <c r="C645" s="2" t="s">
        <v>277</v>
      </c>
      <c r="D645" s="2" t="s">
        <v>333</v>
      </c>
      <c r="G645" s="2">
        <v>0</v>
      </c>
      <c r="J645" s="2">
        <v>0</v>
      </c>
    </row>
    <row r="646" spans="1:10" x14ac:dyDescent="0.2">
      <c r="A646" s="2" t="s">
        <v>327</v>
      </c>
      <c r="C646" s="2" t="s">
        <v>277</v>
      </c>
      <c r="D646" s="2" t="s">
        <v>332</v>
      </c>
      <c r="G646" s="2">
        <v>0</v>
      </c>
      <c r="J646" s="2">
        <v>0</v>
      </c>
    </row>
    <row r="647" spans="1:10" x14ac:dyDescent="0.2">
      <c r="A647" s="2" t="s">
        <v>327</v>
      </c>
      <c r="C647" s="2" t="s">
        <v>277</v>
      </c>
      <c r="D647" s="2" t="s">
        <v>329</v>
      </c>
      <c r="G647" s="2">
        <v>7</v>
      </c>
      <c r="J647" s="2">
        <v>7</v>
      </c>
    </row>
    <row r="648" spans="1:10" x14ac:dyDescent="0.2">
      <c r="A648" s="2" t="s">
        <v>327</v>
      </c>
      <c r="C648" s="2" t="s">
        <v>277</v>
      </c>
      <c r="D648" s="2" t="s">
        <v>330</v>
      </c>
      <c r="G648" s="2">
        <v>8</v>
      </c>
      <c r="J648" s="2">
        <v>8</v>
      </c>
    </row>
    <row r="649" spans="1:10" x14ac:dyDescent="0.2">
      <c r="A649" s="2" t="s">
        <v>327</v>
      </c>
      <c r="C649" s="2" t="s">
        <v>277</v>
      </c>
      <c r="D649" s="2" t="s">
        <v>334</v>
      </c>
      <c r="G649" s="2">
        <v>0</v>
      </c>
      <c r="J649" s="2">
        <v>0</v>
      </c>
    </row>
    <row r="650" spans="1:10" x14ac:dyDescent="0.2">
      <c r="A650" s="2" t="s">
        <v>327</v>
      </c>
      <c r="C650" s="2" t="s">
        <v>277</v>
      </c>
      <c r="D650" s="2" t="s">
        <v>335</v>
      </c>
      <c r="G650" s="2">
        <v>9</v>
      </c>
      <c r="J650" s="2">
        <v>9</v>
      </c>
    </row>
    <row r="651" spans="1:10" x14ac:dyDescent="0.2">
      <c r="A651" s="2" t="s">
        <v>327</v>
      </c>
      <c r="C651" s="2" t="s">
        <v>278</v>
      </c>
      <c r="G651" s="2">
        <v>24</v>
      </c>
      <c r="J651" s="2">
        <v>24</v>
      </c>
    </row>
    <row r="652" spans="1:10" x14ac:dyDescent="0.2">
      <c r="A652" s="2" t="s">
        <v>327</v>
      </c>
      <c r="C652" s="2" t="s">
        <v>279</v>
      </c>
      <c r="D652" s="2" t="s">
        <v>328</v>
      </c>
      <c r="E652" s="2">
        <v>47.1</v>
      </c>
      <c r="J652" s="2">
        <v>47.1</v>
      </c>
    </row>
    <row r="653" spans="1:10" x14ac:dyDescent="0.2">
      <c r="A653" s="2" t="s">
        <v>327</v>
      </c>
      <c r="C653" s="2" t="s">
        <v>279</v>
      </c>
      <c r="D653" s="2" t="s">
        <v>329</v>
      </c>
      <c r="E653" s="2">
        <v>96</v>
      </c>
      <c r="J653" s="2">
        <v>96</v>
      </c>
    </row>
    <row r="654" spans="1:10" x14ac:dyDescent="0.2">
      <c r="A654" s="2" t="s">
        <v>327</v>
      </c>
      <c r="C654" s="2" t="s">
        <v>279</v>
      </c>
      <c r="D654" s="2" t="s">
        <v>330</v>
      </c>
      <c r="E654" s="2">
        <v>96</v>
      </c>
      <c r="F654" s="2">
        <v>100</v>
      </c>
      <c r="J654" s="2">
        <v>196</v>
      </c>
    </row>
    <row r="655" spans="1:10" x14ac:dyDescent="0.2">
      <c r="A655" s="2" t="s">
        <v>327</v>
      </c>
      <c r="C655" s="2" t="s">
        <v>279</v>
      </c>
      <c r="D655" s="2" t="s">
        <v>331</v>
      </c>
      <c r="E655" s="2">
        <v>70</v>
      </c>
      <c r="J655" s="2">
        <v>70</v>
      </c>
    </row>
    <row r="656" spans="1:10" x14ac:dyDescent="0.2">
      <c r="A656" s="2" t="s">
        <v>327</v>
      </c>
      <c r="C656" s="2" t="s">
        <v>280</v>
      </c>
      <c r="E656" s="2">
        <v>309.10000000000002</v>
      </c>
      <c r="F656" s="2">
        <v>100</v>
      </c>
      <c r="J656" s="2">
        <v>409.1</v>
      </c>
    </row>
    <row r="657" spans="1:10" x14ac:dyDescent="0.2">
      <c r="A657" s="2" t="s">
        <v>336</v>
      </c>
      <c r="C657" s="2" t="s">
        <v>223</v>
      </c>
      <c r="D657" s="2" t="s">
        <v>337</v>
      </c>
      <c r="E657" s="2">
        <v>89</v>
      </c>
      <c r="J657" s="2">
        <v>89</v>
      </c>
    </row>
    <row r="658" spans="1:10" x14ac:dyDescent="0.2">
      <c r="A658" s="2" t="s">
        <v>336</v>
      </c>
      <c r="C658" s="2" t="s">
        <v>225</v>
      </c>
      <c r="E658" s="2">
        <v>89</v>
      </c>
      <c r="J658" s="2">
        <v>89</v>
      </c>
    </row>
    <row r="659" spans="1:10" x14ac:dyDescent="0.2">
      <c r="A659" s="2" t="s">
        <v>336</v>
      </c>
      <c r="C659" s="2" t="s">
        <v>226</v>
      </c>
      <c r="D659" s="2" t="s">
        <v>337</v>
      </c>
      <c r="E659" s="2">
        <v>12</v>
      </c>
      <c r="J659" s="2">
        <v>12</v>
      </c>
    </row>
    <row r="660" spans="1:10" x14ac:dyDescent="0.2">
      <c r="A660" s="2" t="s">
        <v>336</v>
      </c>
      <c r="C660" s="2" t="s">
        <v>227</v>
      </c>
      <c r="E660" s="2">
        <v>12</v>
      </c>
      <c r="J660" s="2">
        <v>12</v>
      </c>
    </row>
    <row r="661" spans="1:10" x14ac:dyDescent="0.2">
      <c r="A661" s="2" t="s">
        <v>336</v>
      </c>
      <c r="C661" s="2" t="s">
        <v>228</v>
      </c>
      <c r="D661" s="2" t="s">
        <v>337</v>
      </c>
      <c r="E661" s="2">
        <v>60</v>
      </c>
      <c r="J661" s="2">
        <v>60</v>
      </c>
    </row>
    <row r="662" spans="1:10" x14ac:dyDescent="0.2">
      <c r="A662" s="2" t="s">
        <v>336</v>
      </c>
      <c r="C662" s="2" t="s">
        <v>229</v>
      </c>
      <c r="E662" s="2">
        <v>60</v>
      </c>
      <c r="J662" s="2">
        <v>60</v>
      </c>
    </row>
    <row r="663" spans="1:10" x14ac:dyDescent="0.2">
      <c r="A663" s="2" t="s">
        <v>336</v>
      </c>
      <c r="C663" s="2" t="s">
        <v>232</v>
      </c>
      <c r="D663" s="2" t="s">
        <v>127</v>
      </c>
      <c r="G663" s="2">
        <v>2</v>
      </c>
      <c r="J663" s="2">
        <v>2</v>
      </c>
    </row>
    <row r="664" spans="1:10" x14ac:dyDescent="0.2">
      <c r="A664" s="2" t="s">
        <v>336</v>
      </c>
      <c r="C664" s="2" t="s">
        <v>233</v>
      </c>
      <c r="G664" s="2">
        <v>2</v>
      </c>
      <c r="J664" s="2">
        <v>2</v>
      </c>
    </row>
    <row r="665" spans="1:10" x14ac:dyDescent="0.2">
      <c r="A665" s="2" t="s">
        <v>336</v>
      </c>
      <c r="C665" s="2" t="s">
        <v>234</v>
      </c>
      <c r="D665" s="2" t="s">
        <v>127</v>
      </c>
      <c r="G665" s="2">
        <v>21</v>
      </c>
      <c r="J665" s="2">
        <v>21</v>
      </c>
    </row>
    <row r="666" spans="1:10" x14ac:dyDescent="0.2">
      <c r="A666" s="2" t="s">
        <v>336</v>
      </c>
      <c r="C666" s="2" t="s">
        <v>235</v>
      </c>
      <c r="G666" s="2">
        <v>21</v>
      </c>
      <c r="J666" s="2">
        <v>21</v>
      </c>
    </row>
    <row r="667" spans="1:10" x14ac:dyDescent="0.2">
      <c r="A667" s="2" t="s">
        <v>336</v>
      </c>
      <c r="C667" s="2" t="s">
        <v>238</v>
      </c>
      <c r="D667" s="2" t="s">
        <v>337</v>
      </c>
      <c r="E667" s="2">
        <v>405416</v>
      </c>
      <c r="J667" s="2">
        <v>405416</v>
      </c>
    </row>
    <row r="668" spans="1:10" x14ac:dyDescent="0.2">
      <c r="A668" s="2" t="s">
        <v>336</v>
      </c>
      <c r="C668" s="2" t="s">
        <v>239</v>
      </c>
      <c r="E668" s="2">
        <v>405416</v>
      </c>
      <c r="J668" s="2">
        <v>405416</v>
      </c>
    </row>
    <row r="669" spans="1:10" x14ac:dyDescent="0.2">
      <c r="A669" s="2" t="s">
        <v>336</v>
      </c>
      <c r="C669" s="2" t="s">
        <v>242</v>
      </c>
      <c r="D669" s="2" t="s">
        <v>337</v>
      </c>
      <c r="E669" s="2">
        <v>568428</v>
      </c>
      <c r="J669" s="2">
        <v>568428</v>
      </c>
    </row>
    <row r="670" spans="1:10" x14ac:dyDescent="0.2">
      <c r="A670" s="2" t="s">
        <v>336</v>
      </c>
      <c r="C670" s="2" t="s">
        <v>243</v>
      </c>
      <c r="E670" s="2">
        <v>568428</v>
      </c>
      <c r="J670" s="2">
        <v>568428</v>
      </c>
    </row>
    <row r="671" spans="1:10" x14ac:dyDescent="0.2">
      <c r="A671" s="2" t="s">
        <v>336</v>
      </c>
      <c r="C671" s="2" t="s">
        <v>244</v>
      </c>
      <c r="D671" s="2" t="s">
        <v>337</v>
      </c>
      <c r="E671" s="2">
        <v>1078318</v>
      </c>
      <c r="J671" s="2">
        <v>1078318</v>
      </c>
    </row>
    <row r="672" spans="1:10" x14ac:dyDescent="0.2">
      <c r="A672" s="2" t="s">
        <v>336</v>
      </c>
      <c r="C672" s="2" t="s">
        <v>245</v>
      </c>
      <c r="E672" s="2">
        <v>1078318</v>
      </c>
      <c r="J672" s="2">
        <v>1078318</v>
      </c>
    </row>
    <row r="673" spans="1:10" x14ac:dyDescent="0.2">
      <c r="A673" s="2" t="s">
        <v>336</v>
      </c>
      <c r="C673" s="2" t="s">
        <v>246</v>
      </c>
      <c r="D673" s="2" t="s">
        <v>337</v>
      </c>
      <c r="E673" s="2">
        <v>385087</v>
      </c>
      <c r="J673" s="2">
        <v>385087</v>
      </c>
    </row>
    <row r="674" spans="1:10" x14ac:dyDescent="0.2">
      <c r="A674" s="2" t="s">
        <v>336</v>
      </c>
      <c r="C674" s="2" t="s">
        <v>247</v>
      </c>
      <c r="E674" s="2">
        <v>385087</v>
      </c>
      <c r="J674" s="2">
        <v>385087</v>
      </c>
    </row>
    <row r="675" spans="1:10" x14ac:dyDescent="0.2">
      <c r="A675" s="2" t="s">
        <v>336</v>
      </c>
      <c r="C675" s="2" t="s">
        <v>250</v>
      </c>
      <c r="D675" s="2" t="s">
        <v>337</v>
      </c>
      <c r="E675" s="2">
        <v>639146</v>
      </c>
      <c r="J675" s="2">
        <v>639146</v>
      </c>
    </row>
    <row r="676" spans="1:10" x14ac:dyDescent="0.2">
      <c r="A676" s="2" t="s">
        <v>336</v>
      </c>
      <c r="C676" s="2" t="s">
        <v>251</v>
      </c>
      <c r="E676" s="2">
        <v>639146</v>
      </c>
      <c r="J676" s="2">
        <v>639146</v>
      </c>
    </row>
    <row r="677" spans="1:10" x14ac:dyDescent="0.2">
      <c r="A677" s="2" t="s">
        <v>336</v>
      </c>
      <c r="C677" s="2" t="s">
        <v>252</v>
      </c>
      <c r="D677" s="2" t="s">
        <v>127</v>
      </c>
      <c r="G677" s="2">
        <v>249794</v>
      </c>
      <c r="J677" s="2">
        <v>249794</v>
      </c>
    </row>
    <row r="678" spans="1:10" x14ac:dyDescent="0.2">
      <c r="A678" s="2" t="s">
        <v>336</v>
      </c>
      <c r="C678" s="2" t="s">
        <v>253</v>
      </c>
      <c r="G678" s="2">
        <v>249794</v>
      </c>
      <c r="J678" s="2">
        <v>249794</v>
      </c>
    </row>
    <row r="679" spans="1:10" x14ac:dyDescent="0.2">
      <c r="A679" s="2" t="s">
        <v>336</v>
      </c>
      <c r="C679" s="2" t="s">
        <v>256</v>
      </c>
      <c r="D679" s="2" t="s">
        <v>337</v>
      </c>
      <c r="E679" s="2">
        <v>11682623</v>
      </c>
      <c r="J679" s="2">
        <v>11682623</v>
      </c>
    </row>
    <row r="680" spans="1:10" x14ac:dyDescent="0.2">
      <c r="A680" s="2" t="s">
        <v>336</v>
      </c>
      <c r="C680" s="2" t="s">
        <v>257</v>
      </c>
      <c r="E680" s="2">
        <v>11682623</v>
      </c>
      <c r="J680" s="2">
        <v>11682623</v>
      </c>
    </row>
    <row r="681" spans="1:10" x14ac:dyDescent="0.2">
      <c r="A681" s="2" t="s">
        <v>336</v>
      </c>
      <c r="C681" s="2" t="s">
        <v>258</v>
      </c>
      <c r="D681" s="2" t="s">
        <v>337</v>
      </c>
      <c r="E681" s="2">
        <v>27.7</v>
      </c>
      <c r="J681" s="2">
        <v>27.7</v>
      </c>
    </row>
    <row r="682" spans="1:10" x14ac:dyDescent="0.2">
      <c r="A682" s="2" t="s">
        <v>336</v>
      </c>
      <c r="C682" s="2" t="s">
        <v>259</v>
      </c>
      <c r="E682" s="2">
        <v>27.7</v>
      </c>
      <c r="J682" s="2">
        <v>27.7</v>
      </c>
    </row>
    <row r="683" spans="1:10" x14ac:dyDescent="0.2">
      <c r="A683" s="2" t="s">
        <v>336</v>
      </c>
      <c r="C683" s="2" t="s">
        <v>260</v>
      </c>
      <c r="D683" s="2" t="s">
        <v>337</v>
      </c>
      <c r="E683" s="2">
        <v>61.3</v>
      </c>
      <c r="J683" s="2">
        <v>61.3</v>
      </c>
    </row>
    <row r="684" spans="1:10" x14ac:dyDescent="0.2">
      <c r="A684" s="2" t="s">
        <v>336</v>
      </c>
      <c r="C684" s="2" t="s">
        <v>261</v>
      </c>
      <c r="E684" s="2">
        <v>61.3</v>
      </c>
      <c r="J684" s="2">
        <v>61.3</v>
      </c>
    </row>
    <row r="685" spans="1:10" x14ac:dyDescent="0.2">
      <c r="A685" s="2" t="s">
        <v>336</v>
      </c>
      <c r="C685" s="2" t="s">
        <v>76</v>
      </c>
      <c r="D685" s="2" t="s">
        <v>337</v>
      </c>
      <c r="E685" s="2">
        <v>2464572</v>
      </c>
      <c r="J685" s="2">
        <v>2464572</v>
      </c>
    </row>
    <row r="686" spans="1:10" x14ac:dyDescent="0.2">
      <c r="A686" s="2" t="s">
        <v>336</v>
      </c>
      <c r="C686" s="2" t="s">
        <v>262</v>
      </c>
      <c r="E686" s="2">
        <v>2464572</v>
      </c>
      <c r="J686" s="2">
        <v>2464572</v>
      </c>
    </row>
    <row r="687" spans="1:10" x14ac:dyDescent="0.2">
      <c r="A687" s="2" t="s">
        <v>336</v>
      </c>
      <c r="C687" s="2" t="s">
        <v>263</v>
      </c>
      <c r="D687" s="2" t="s">
        <v>337</v>
      </c>
      <c r="E687" s="2">
        <v>69</v>
      </c>
      <c r="J687" s="2">
        <v>69</v>
      </c>
    </row>
    <row r="688" spans="1:10" x14ac:dyDescent="0.2">
      <c r="A688" s="2" t="s">
        <v>336</v>
      </c>
      <c r="C688" s="2" t="s">
        <v>264</v>
      </c>
      <c r="E688" s="2">
        <v>69</v>
      </c>
      <c r="J688" s="2">
        <v>69</v>
      </c>
    </row>
    <row r="689" spans="1:10" x14ac:dyDescent="0.2">
      <c r="A689" s="2" t="s">
        <v>336</v>
      </c>
      <c r="C689" s="2" t="s">
        <v>308</v>
      </c>
      <c r="D689" s="2" t="s">
        <v>337</v>
      </c>
      <c r="E689" s="2">
        <v>737493</v>
      </c>
      <c r="J689" s="2">
        <v>737493</v>
      </c>
    </row>
    <row r="690" spans="1:10" x14ac:dyDescent="0.2">
      <c r="A690" s="2" t="s">
        <v>336</v>
      </c>
      <c r="C690" s="2" t="s">
        <v>309</v>
      </c>
      <c r="E690" s="2">
        <v>737493</v>
      </c>
      <c r="J690" s="2">
        <v>737493</v>
      </c>
    </row>
    <row r="691" spans="1:10" x14ac:dyDescent="0.2">
      <c r="A691" s="2" t="s">
        <v>336</v>
      </c>
      <c r="C691" s="2" t="s">
        <v>79</v>
      </c>
      <c r="D691" s="2" t="s">
        <v>337</v>
      </c>
      <c r="E691" s="2">
        <v>72</v>
      </c>
      <c r="J691" s="2">
        <v>72</v>
      </c>
    </row>
    <row r="692" spans="1:10" x14ac:dyDescent="0.2">
      <c r="A692" s="2" t="s">
        <v>336</v>
      </c>
      <c r="C692" s="2" t="s">
        <v>265</v>
      </c>
      <c r="E692" s="2">
        <v>72</v>
      </c>
      <c r="J692" s="2">
        <v>72</v>
      </c>
    </row>
    <row r="693" spans="1:10" x14ac:dyDescent="0.2">
      <c r="A693" s="2" t="s">
        <v>336</v>
      </c>
      <c r="C693" s="2" t="s">
        <v>266</v>
      </c>
      <c r="D693" s="2" t="s">
        <v>127</v>
      </c>
      <c r="G693" s="2">
        <v>3524712</v>
      </c>
      <c r="J693" s="2">
        <v>3524712</v>
      </c>
    </row>
    <row r="694" spans="1:10" x14ac:dyDescent="0.2">
      <c r="A694" s="2" t="s">
        <v>336</v>
      </c>
      <c r="C694" s="2" t="s">
        <v>267</v>
      </c>
      <c r="G694" s="2">
        <v>3524712</v>
      </c>
      <c r="J694" s="2">
        <v>3524712</v>
      </c>
    </row>
    <row r="695" spans="1:10" x14ac:dyDescent="0.2">
      <c r="A695" s="2" t="s">
        <v>336</v>
      </c>
      <c r="C695" s="2" t="s">
        <v>268</v>
      </c>
      <c r="D695" s="2" t="s">
        <v>127</v>
      </c>
      <c r="G695" s="2">
        <v>1120275</v>
      </c>
      <c r="J695" s="2">
        <v>1120275</v>
      </c>
    </row>
    <row r="696" spans="1:10" x14ac:dyDescent="0.2">
      <c r="A696" s="2" t="s">
        <v>336</v>
      </c>
      <c r="C696" s="2" t="s">
        <v>269</v>
      </c>
      <c r="G696" s="2">
        <v>1120275</v>
      </c>
      <c r="J696" s="2">
        <v>1120275</v>
      </c>
    </row>
    <row r="697" spans="1:10" x14ac:dyDescent="0.2">
      <c r="A697" s="2" t="s">
        <v>336</v>
      </c>
      <c r="C697" s="2" t="s">
        <v>271</v>
      </c>
      <c r="D697" s="2" t="s">
        <v>127</v>
      </c>
      <c r="G697" s="2">
        <v>2404437</v>
      </c>
      <c r="J697" s="2">
        <v>2404437</v>
      </c>
    </row>
    <row r="698" spans="1:10" x14ac:dyDescent="0.2">
      <c r="A698" s="2" t="s">
        <v>336</v>
      </c>
      <c r="C698" s="2" t="s">
        <v>272</v>
      </c>
      <c r="G698" s="2">
        <v>2404437</v>
      </c>
      <c r="J698" s="2">
        <v>2404437</v>
      </c>
    </row>
    <row r="699" spans="1:10" x14ac:dyDescent="0.2">
      <c r="A699" s="2" t="s">
        <v>336</v>
      </c>
      <c r="C699" s="2" t="s">
        <v>273</v>
      </c>
      <c r="D699" s="2" t="s">
        <v>127</v>
      </c>
      <c r="G699" s="2">
        <v>7243</v>
      </c>
      <c r="J699" s="2">
        <v>7243</v>
      </c>
    </row>
    <row r="700" spans="1:10" x14ac:dyDescent="0.2">
      <c r="A700" s="2" t="s">
        <v>336</v>
      </c>
      <c r="C700" s="2" t="s">
        <v>274</v>
      </c>
      <c r="G700" s="2">
        <v>7243</v>
      </c>
      <c r="J700" s="2">
        <v>7243</v>
      </c>
    </row>
    <row r="701" spans="1:10" x14ac:dyDescent="0.2">
      <c r="A701" s="2" t="s">
        <v>336</v>
      </c>
      <c r="C701" s="2" t="s">
        <v>275</v>
      </c>
      <c r="D701" s="2" t="s">
        <v>337</v>
      </c>
      <c r="E701" s="2">
        <v>251412</v>
      </c>
      <c r="J701" s="2">
        <v>251412</v>
      </c>
    </row>
    <row r="702" spans="1:10" x14ac:dyDescent="0.2">
      <c r="A702" s="2" t="s">
        <v>336</v>
      </c>
      <c r="C702" s="2" t="s">
        <v>276</v>
      </c>
      <c r="E702" s="2">
        <v>251412</v>
      </c>
      <c r="J702" s="2">
        <v>251412</v>
      </c>
    </row>
    <row r="703" spans="1:10" x14ac:dyDescent="0.2">
      <c r="A703" s="2" t="s">
        <v>336</v>
      </c>
      <c r="C703" s="2" t="s">
        <v>279</v>
      </c>
      <c r="D703" s="2" t="s">
        <v>337</v>
      </c>
      <c r="E703" s="2">
        <v>94.4</v>
      </c>
      <c r="J703" s="2">
        <v>94.4</v>
      </c>
    </row>
    <row r="704" spans="1:10" x14ac:dyDescent="0.2">
      <c r="A704" s="2" t="s">
        <v>336</v>
      </c>
      <c r="C704" s="2" t="s">
        <v>280</v>
      </c>
      <c r="E704" s="2">
        <v>94.4</v>
      </c>
      <c r="J704" s="2">
        <v>94.4</v>
      </c>
    </row>
    <row r="705" spans="1:10" x14ac:dyDescent="0.2">
      <c r="A705" s="2" t="s">
        <v>338</v>
      </c>
      <c r="C705" s="2" t="s">
        <v>223</v>
      </c>
      <c r="D705" s="2" t="s">
        <v>339</v>
      </c>
      <c r="E705" s="2">
        <v>6</v>
      </c>
      <c r="J705" s="2">
        <v>6</v>
      </c>
    </row>
    <row r="706" spans="1:10" x14ac:dyDescent="0.2">
      <c r="A706" s="2" t="s">
        <v>338</v>
      </c>
      <c r="C706" s="2" t="s">
        <v>223</v>
      </c>
      <c r="D706" s="2" t="s">
        <v>340</v>
      </c>
      <c r="E706" s="2">
        <v>35.9</v>
      </c>
      <c r="J706" s="2">
        <v>35.9</v>
      </c>
    </row>
    <row r="707" spans="1:10" x14ac:dyDescent="0.2">
      <c r="A707" s="2" t="s">
        <v>338</v>
      </c>
      <c r="C707" s="2" t="s">
        <v>223</v>
      </c>
      <c r="D707" s="2" t="s">
        <v>341</v>
      </c>
      <c r="E707" s="2">
        <v>0</v>
      </c>
      <c r="J707" s="2">
        <v>0</v>
      </c>
    </row>
    <row r="708" spans="1:10" x14ac:dyDescent="0.2">
      <c r="A708" s="2" t="s">
        <v>338</v>
      </c>
      <c r="C708" s="2" t="s">
        <v>223</v>
      </c>
      <c r="D708" s="2" t="s">
        <v>342</v>
      </c>
      <c r="E708" s="2">
        <v>0</v>
      </c>
      <c r="J708" s="2">
        <v>0</v>
      </c>
    </row>
    <row r="709" spans="1:10" x14ac:dyDescent="0.2">
      <c r="A709" s="2" t="s">
        <v>338</v>
      </c>
      <c r="C709" s="2" t="s">
        <v>223</v>
      </c>
      <c r="D709" s="2" t="s">
        <v>343</v>
      </c>
      <c r="E709" s="2">
        <v>0</v>
      </c>
      <c r="J709" s="2">
        <v>0</v>
      </c>
    </row>
    <row r="710" spans="1:10" x14ac:dyDescent="0.2">
      <c r="A710" s="2" t="s">
        <v>338</v>
      </c>
      <c r="C710" s="2" t="s">
        <v>225</v>
      </c>
      <c r="E710" s="2">
        <v>41.9</v>
      </c>
      <c r="J710" s="2">
        <v>41.9</v>
      </c>
    </row>
    <row r="711" spans="1:10" x14ac:dyDescent="0.2">
      <c r="A711" s="2" t="s">
        <v>338</v>
      </c>
      <c r="C711" s="2" t="s">
        <v>226</v>
      </c>
      <c r="D711" s="2" t="s">
        <v>339</v>
      </c>
      <c r="E711" s="2">
        <v>0</v>
      </c>
      <c r="J711" s="2">
        <v>0</v>
      </c>
    </row>
    <row r="712" spans="1:10" x14ac:dyDescent="0.2">
      <c r="A712" s="2" t="s">
        <v>338</v>
      </c>
      <c r="C712" s="2" t="s">
        <v>226</v>
      </c>
      <c r="D712" s="2" t="s">
        <v>340</v>
      </c>
      <c r="E712" s="2">
        <v>0</v>
      </c>
      <c r="J712" s="2">
        <v>0</v>
      </c>
    </row>
    <row r="713" spans="1:10" x14ac:dyDescent="0.2">
      <c r="A713" s="2" t="s">
        <v>338</v>
      </c>
      <c r="C713" s="2" t="s">
        <v>226</v>
      </c>
      <c r="D713" s="2" t="s">
        <v>341</v>
      </c>
      <c r="E713" s="2">
        <v>0</v>
      </c>
      <c r="J713" s="2">
        <v>0</v>
      </c>
    </row>
    <row r="714" spans="1:10" x14ac:dyDescent="0.2">
      <c r="A714" s="2" t="s">
        <v>338</v>
      </c>
      <c r="C714" s="2" t="s">
        <v>226</v>
      </c>
      <c r="D714" s="2" t="s">
        <v>342</v>
      </c>
      <c r="E714" s="2">
        <v>0</v>
      </c>
      <c r="J714" s="2">
        <v>0</v>
      </c>
    </row>
    <row r="715" spans="1:10" x14ac:dyDescent="0.2">
      <c r="A715" s="2" t="s">
        <v>338</v>
      </c>
      <c r="C715" s="2" t="s">
        <v>226</v>
      </c>
      <c r="D715" s="2" t="s">
        <v>343</v>
      </c>
      <c r="E715" s="2">
        <v>0</v>
      </c>
      <c r="J715" s="2">
        <v>0</v>
      </c>
    </row>
    <row r="716" spans="1:10" x14ac:dyDescent="0.2">
      <c r="A716" s="2" t="s">
        <v>338</v>
      </c>
      <c r="C716" s="2" t="s">
        <v>227</v>
      </c>
      <c r="E716" s="2">
        <v>0</v>
      </c>
      <c r="J716" s="2">
        <v>0</v>
      </c>
    </row>
    <row r="717" spans="1:10" x14ac:dyDescent="0.2">
      <c r="A717" s="2" t="s">
        <v>338</v>
      </c>
      <c r="C717" s="2" t="s">
        <v>228</v>
      </c>
      <c r="D717" s="2" t="s">
        <v>339</v>
      </c>
      <c r="E717" s="2">
        <v>7</v>
      </c>
      <c r="J717" s="2">
        <v>7</v>
      </c>
    </row>
    <row r="718" spans="1:10" x14ac:dyDescent="0.2">
      <c r="A718" s="2" t="s">
        <v>338</v>
      </c>
      <c r="C718" s="2" t="s">
        <v>228</v>
      </c>
      <c r="D718" s="2" t="s">
        <v>340</v>
      </c>
      <c r="E718" s="2">
        <v>39</v>
      </c>
      <c r="J718" s="2">
        <v>39</v>
      </c>
    </row>
    <row r="719" spans="1:10" x14ac:dyDescent="0.2">
      <c r="A719" s="2" t="s">
        <v>338</v>
      </c>
      <c r="C719" s="2" t="s">
        <v>228</v>
      </c>
      <c r="D719" s="2" t="s">
        <v>341</v>
      </c>
      <c r="E719" s="2">
        <v>2</v>
      </c>
      <c r="J719" s="2">
        <v>2</v>
      </c>
    </row>
    <row r="720" spans="1:10" x14ac:dyDescent="0.2">
      <c r="A720" s="2" t="s">
        <v>338</v>
      </c>
      <c r="C720" s="2" t="s">
        <v>228</v>
      </c>
      <c r="D720" s="2" t="s">
        <v>342</v>
      </c>
      <c r="E720" s="2">
        <v>1</v>
      </c>
      <c r="J720" s="2">
        <v>1</v>
      </c>
    </row>
    <row r="721" spans="1:10" x14ac:dyDescent="0.2">
      <c r="A721" s="2" t="s">
        <v>338</v>
      </c>
      <c r="C721" s="2" t="s">
        <v>228</v>
      </c>
      <c r="D721" s="2" t="s">
        <v>343</v>
      </c>
      <c r="E721" s="2">
        <v>2</v>
      </c>
      <c r="J721" s="2">
        <v>2</v>
      </c>
    </row>
    <row r="722" spans="1:10" x14ac:dyDescent="0.2">
      <c r="A722" s="2" t="s">
        <v>338</v>
      </c>
      <c r="C722" s="2" t="s">
        <v>229</v>
      </c>
      <c r="E722" s="2">
        <v>51</v>
      </c>
      <c r="J722" s="2">
        <v>51</v>
      </c>
    </row>
    <row r="723" spans="1:10" x14ac:dyDescent="0.2">
      <c r="A723" s="2" t="s">
        <v>338</v>
      </c>
      <c r="C723" s="2" t="s">
        <v>232</v>
      </c>
      <c r="D723" s="2" t="s">
        <v>344</v>
      </c>
      <c r="G723" s="2">
        <v>3</v>
      </c>
      <c r="J723" s="2">
        <v>3</v>
      </c>
    </row>
    <row r="724" spans="1:10" x14ac:dyDescent="0.2">
      <c r="A724" s="2" t="s">
        <v>338</v>
      </c>
      <c r="C724" s="2" t="s">
        <v>232</v>
      </c>
      <c r="D724" s="2" t="s">
        <v>345</v>
      </c>
      <c r="G724" s="2">
        <v>3</v>
      </c>
      <c r="J724" s="2">
        <v>3</v>
      </c>
    </row>
    <row r="725" spans="1:10" x14ac:dyDescent="0.2">
      <c r="A725" s="2" t="s">
        <v>338</v>
      </c>
      <c r="C725" s="2" t="s">
        <v>233</v>
      </c>
      <c r="G725" s="2">
        <v>6</v>
      </c>
      <c r="J725" s="2">
        <v>6</v>
      </c>
    </row>
    <row r="726" spans="1:10" x14ac:dyDescent="0.2">
      <c r="A726" s="2" t="s">
        <v>338</v>
      </c>
      <c r="C726" s="2" t="s">
        <v>234</v>
      </c>
      <c r="D726" s="2" t="s">
        <v>344</v>
      </c>
      <c r="G726" s="2">
        <v>9</v>
      </c>
      <c r="J726" s="2">
        <v>9</v>
      </c>
    </row>
    <row r="727" spans="1:10" x14ac:dyDescent="0.2">
      <c r="A727" s="2" t="s">
        <v>338</v>
      </c>
      <c r="C727" s="2" t="s">
        <v>234</v>
      </c>
      <c r="D727" s="2" t="s">
        <v>345</v>
      </c>
      <c r="G727" s="2">
        <v>9</v>
      </c>
      <c r="J727" s="2">
        <v>9</v>
      </c>
    </row>
    <row r="728" spans="1:10" x14ac:dyDescent="0.2">
      <c r="A728" s="2" t="s">
        <v>338</v>
      </c>
      <c r="C728" s="2" t="s">
        <v>235</v>
      </c>
      <c r="G728" s="2">
        <v>18</v>
      </c>
      <c r="J728" s="2">
        <v>18</v>
      </c>
    </row>
    <row r="729" spans="1:10" x14ac:dyDescent="0.2">
      <c r="A729" s="2" t="s">
        <v>338</v>
      </c>
      <c r="C729" s="2" t="s">
        <v>238</v>
      </c>
      <c r="D729" s="2" t="s">
        <v>339</v>
      </c>
      <c r="E729" s="2">
        <v>0</v>
      </c>
      <c r="J729" s="2">
        <v>0</v>
      </c>
    </row>
    <row r="730" spans="1:10" x14ac:dyDescent="0.2">
      <c r="A730" s="2" t="s">
        <v>338</v>
      </c>
      <c r="C730" s="2" t="s">
        <v>238</v>
      </c>
      <c r="D730" s="2" t="s">
        <v>340</v>
      </c>
      <c r="E730" s="2">
        <v>104638</v>
      </c>
      <c r="J730" s="2">
        <v>104638</v>
      </c>
    </row>
    <row r="731" spans="1:10" x14ac:dyDescent="0.2">
      <c r="A731" s="2" t="s">
        <v>338</v>
      </c>
      <c r="C731" s="2" t="s">
        <v>238</v>
      </c>
      <c r="D731" s="2" t="s">
        <v>341</v>
      </c>
      <c r="E731" s="2">
        <v>0</v>
      </c>
      <c r="J731" s="2">
        <v>0</v>
      </c>
    </row>
    <row r="732" spans="1:10" x14ac:dyDescent="0.2">
      <c r="A732" s="2" t="s">
        <v>338</v>
      </c>
      <c r="C732" s="2" t="s">
        <v>238</v>
      </c>
      <c r="D732" s="2" t="s">
        <v>342</v>
      </c>
      <c r="E732" s="2">
        <v>0</v>
      </c>
      <c r="J732" s="2">
        <v>0</v>
      </c>
    </row>
    <row r="733" spans="1:10" x14ac:dyDescent="0.2">
      <c r="A733" s="2" t="s">
        <v>338</v>
      </c>
      <c r="C733" s="2" t="s">
        <v>238</v>
      </c>
      <c r="D733" s="2" t="s">
        <v>343</v>
      </c>
      <c r="E733" s="2">
        <v>0</v>
      </c>
      <c r="J733" s="2">
        <v>0</v>
      </c>
    </row>
    <row r="734" spans="1:10" x14ac:dyDescent="0.2">
      <c r="A734" s="2" t="s">
        <v>338</v>
      </c>
      <c r="C734" s="2" t="s">
        <v>239</v>
      </c>
      <c r="E734" s="2">
        <v>104638</v>
      </c>
      <c r="J734" s="2">
        <v>104638</v>
      </c>
    </row>
    <row r="735" spans="1:10" x14ac:dyDescent="0.2">
      <c r="A735" s="2" t="s">
        <v>338</v>
      </c>
      <c r="C735" s="2" t="s">
        <v>242</v>
      </c>
      <c r="D735" s="2" t="s">
        <v>339</v>
      </c>
      <c r="E735" s="2">
        <v>0</v>
      </c>
      <c r="J735" s="2">
        <v>0</v>
      </c>
    </row>
    <row r="736" spans="1:10" x14ac:dyDescent="0.2">
      <c r="A736" s="2" t="s">
        <v>338</v>
      </c>
      <c r="C736" s="2" t="s">
        <v>242</v>
      </c>
      <c r="D736" s="2" t="s">
        <v>340</v>
      </c>
      <c r="E736" s="2">
        <v>622760</v>
      </c>
      <c r="J736" s="2">
        <v>622760</v>
      </c>
    </row>
    <row r="737" spans="1:10" x14ac:dyDescent="0.2">
      <c r="A737" s="2" t="s">
        <v>338</v>
      </c>
      <c r="C737" s="2" t="s">
        <v>242</v>
      </c>
      <c r="D737" s="2" t="s">
        <v>341</v>
      </c>
      <c r="E737" s="2">
        <v>0</v>
      </c>
      <c r="J737" s="2">
        <v>0</v>
      </c>
    </row>
    <row r="738" spans="1:10" x14ac:dyDescent="0.2">
      <c r="A738" s="2" t="s">
        <v>338</v>
      </c>
      <c r="C738" s="2" t="s">
        <v>242</v>
      </c>
      <c r="D738" s="2" t="s">
        <v>342</v>
      </c>
      <c r="E738" s="2">
        <v>0</v>
      </c>
      <c r="J738" s="2">
        <v>0</v>
      </c>
    </row>
    <row r="739" spans="1:10" x14ac:dyDescent="0.2">
      <c r="A739" s="2" t="s">
        <v>338</v>
      </c>
      <c r="C739" s="2" t="s">
        <v>242</v>
      </c>
      <c r="D739" s="2" t="s">
        <v>343</v>
      </c>
      <c r="E739" s="2">
        <v>0</v>
      </c>
      <c r="J739" s="2">
        <v>0</v>
      </c>
    </row>
    <row r="740" spans="1:10" x14ac:dyDescent="0.2">
      <c r="A740" s="2" t="s">
        <v>338</v>
      </c>
      <c r="C740" s="2" t="s">
        <v>243</v>
      </c>
      <c r="E740" s="2">
        <v>622760</v>
      </c>
      <c r="J740" s="2">
        <v>622760</v>
      </c>
    </row>
    <row r="741" spans="1:10" x14ac:dyDescent="0.2">
      <c r="A741" s="2" t="s">
        <v>338</v>
      </c>
      <c r="C741" s="2" t="s">
        <v>244</v>
      </c>
      <c r="D741" s="2" t="s">
        <v>339</v>
      </c>
      <c r="E741" s="2">
        <v>0</v>
      </c>
      <c r="J741" s="2">
        <v>0</v>
      </c>
    </row>
    <row r="742" spans="1:10" x14ac:dyDescent="0.2">
      <c r="A742" s="2" t="s">
        <v>338</v>
      </c>
      <c r="C742" s="2" t="s">
        <v>244</v>
      </c>
      <c r="D742" s="2" t="s">
        <v>340</v>
      </c>
      <c r="E742" s="2">
        <v>772768</v>
      </c>
      <c r="J742" s="2">
        <v>772768</v>
      </c>
    </row>
    <row r="743" spans="1:10" x14ac:dyDescent="0.2">
      <c r="A743" s="2" t="s">
        <v>338</v>
      </c>
      <c r="C743" s="2" t="s">
        <v>244</v>
      </c>
      <c r="D743" s="2" t="s">
        <v>341</v>
      </c>
      <c r="E743" s="2">
        <v>0</v>
      </c>
      <c r="J743" s="2">
        <v>0</v>
      </c>
    </row>
    <row r="744" spans="1:10" x14ac:dyDescent="0.2">
      <c r="A744" s="2" t="s">
        <v>338</v>
      </c>
      <c r="C744" s="2" t="s">
        <v>244</v>
      </c>
      <c r="D744" s="2" t="s">
        <v>342</v>
      </c>
      <c r="E744" s="2">
        <v>0</v>
      </c>
      <c r="J744" s="2">
        <v>0</v>
      </c>
    </row>
    <row r="745" spans="1:10" x14ac:dyDescent="0.2">
      <c r="A745" s="2" t="s">
        <v>338</v>
      </c>
      <c r="C745" s="2" t="s">
        <v>244</v>
      </c>
      <c r="D745" s="2" t="s">
        <v>343</v>
      </c>
      <c r="E745" s="2">
        <v>0</v>
      </c>
      <c r="J745" s="2">
        <v>0</v>
      </c>
    </row>
    <row r="746" spans="1:10" x14ac:dyDescent="0.2">
      <c r="A746" s="2" t="s">
        <v>338</v>
      </c>
      <c r="C746" s="2" t="s">
        <v>245</v>
      </c>
      <c r="E746" s="2">
        <v>772768</v>
      </c>
      <c r="J746" s="2">
        <v>772768</v>
      </c>
    </row>
    <row r="747" spans="1:10" x14ac:dyDescent="0.2">
      <c r="A747" s="2" t="s">
        <v>338</v>
      </c>
      <c r="C747" s="2" t="s">
        <v>246</v>
      </c>
      <c r="D747" s="2" t="s">
        <v>339</v>
      </c>
      <c r="E747" s="2">
        <v>0</v>
      </c>
      <c r="J747" s="2">
        <v>0</v>
      </c>
    </row>
    <row r="748" spans="1:10" x14ac:dyDescent="0.2">
      <c r="A748" s="2" t="s">
        <v>338</v>
      </c>
      <c r="C748" s="2" t="s">
        <v>246</v>
      </c>
      <c r="D748" s="2" t="s">
        <v>340</v>
      </c>
      <c r="E748" s="2">
        <v>622313</v>
      </c>
      <c r="J748" s="2">
        <v>622313</v>
      </c>
    </row>
    <row r="749" spans="1:10" x14ac:dyDescent="0.2">
      <c r="A749" s="2" t="s">
        <v>338</v>
      </c>
      <c r="C749" s="2" t="s">
        <v>246</v>
      </c>
      <c r="D749" s="2" t="s">
        <v>341</v>
      </c>
      <c r="E749" s="2">
        <v>0</v>
      </c>
      <c r="J749" s="2">
        <v>0</v>
      </c>
    </row>
    <row r="750" spans="1:10" x14ac:dyDescent="0.2">
      <c r="A750" s="2" t="s">
        <v>338</v>
      </c>
      <c r="C750" s="2" t="s">
        <v>246</v>
      </c>
      <c r="D750" s="2" t="s">
        <v>342</v>
      </c>
      <c r="E750" s="2">
        <v>0</v>
      </c>
      <c r="J750" s="2">
        <v>0</v>
      </c>
    </row>
    <row r="751" spans="1:10" x14ac:dyDescent="0.2">
      <c r="A751" s="2" t="s">
        <v>338</v>
      </c>
      <c r="C751" s="2" t="s">
        <v>246</v>
      </c>
      <c r="D751" s="2" t="s">
        <v>343</v>
      </c>
      <c r="E751" s="2">
        <v>0</v>
      </c>
      <c r="J751" s="2">
        <v>0</v>
      </c>
    </row>
    <row r="752" spans="1:10" x14ac:dyDescent="0.2">
      <c r="A752" s="2" t="s">
        <v>338</v>
      </c>
      <c r="C752" s="2" t="s">
        <v>247</v>
      </c>
      <c r="E752" s="2">
        <v>622313</v>
      </c>
      <c r="J752" s="2">
        <v>622313</v>
      </c>
    </row>
    <row r="753" spans="1:10" x14ac:dyDescent="0.2">
      <c r="A753" s="2" t="s">
        <v>338</v>
      </c>
      <c r="C753" s="2" t="s">
        <v>250</v>
      </c>
      <c r="D753" s="2" t="s">
        <v>339</v>
      </c>
      <c r="E753" s="2">
        <v>0</v>
      </c>
      <c r="J753" s="2">
        <v>0</v>
      </c>
    </row>
    <row r="754" spans="1:10" x14ac:dyDescent="0.2">
      <c r="A754" s="2" t="s">
        <v>338</v>
      </c>
      <c r="C754" s="2" t="s">
        <v>250</v>
      </c>
      <c r="D754" s="2" t="s">
        <v>340</v>
      </c>
      <c r="E754" s="2">
        <v>752704</v>
      </c>
      <c r="J754" s="2">
        <v>752704</v>
      </c>
    </row>
    <row r="755" spans="1:10" x14ac:dyDescent="0.2">
      <c r="A755" s="2" t="s">
        <v>338</v>
      </c>
      <c r="C755" s="2" t="s">
        <v>250</v>
      </c>
      <c r="D755" s="2" t="s">
        <v>341</v>
      </c>
      <c r="E755" s="2">
        <v>0</v>
      </c>
      <c r="J755" s="2">
        <v>0</v>
      </c>
    </row>
    <row r="756" spans="1:10" x14ac:dyDescent="0.2">
      <c r="A756" s="2" t="s">
        <v>338</v>
      </c>
      <c r="C756" s="2" t="s">
        <v>250</v>
      </c>
      <c r="D756" s="2" t="s">
        <v>342</v>
      </c>
      <c r="E756" s="2">
        <v>0</v>
      </c>
      <c r="J756" s="2">
        <v>0</v>
      </c>
    </row>
    <row r="757" spans="1:10" x14ac:dyDescent="0.2">
      <c r="A757" s="2" t="s">
        <v>338</v>
      </c>
      <c r="C757" s="2" t="s">
        <v>250</v>
      </c>
      <c r="D757" s="2" t="s">
        <v>343</v>
      </c>
      <c r="E757" s="2">
        <v>0</v>
      </c>
      <c r="J757" s="2">
        <v>0</v>
      </c>
    </row>
    <row r="758" spans="1:10" x14ac:dyDescent="0.2">
      <c r="A758" s="2" t="s">
        <v>338</v>
      </c>
      <c r="C758" s="2" t="s">
        <v>251</v>
      </c>
      <c r="E758" s="2">
        <v>752704</v>
      </c>
      <c r="J758" s="2">
        <v>752704</v>
      </c>
    </row>
    <row r="759" spans="1:10" x14ac:dyDescent="0.2">
      <c r="A759" s="2" t="s">
        <v>338</v>
      </c>
      <c r="C759" s="2" t="s">
        <v>252</v>
      </c>
      <c r="D759" s="2" t="s">
        <v>344</v>
      </c>
      <c r="G759" s="2">
        <v>5205</v>
      </c>
      <c r="J759" s="2">
        <v>5205</v>
      </c>
    </row>
    <row r="760" spans="1:10" x14ac:dyDescent="0.2">
      <c r="A760" s="2" t="s">
        <v>338</v>
      </c>
      <c r="C760" s="2" t="s">
        <v>252</v>
      </c>
      <c r="D760" s="2" t="s">
        <v>345</v>
      </c>
      <c r="G760" s="2">
        <v>59863</v>
      </c>
      <c r="J760" s="2">
        <v>59863</v>
      </c>
    </row>
    <row r="761" spans="1:10" x14ac:dyDescent="0.2">
      <c r="A761" s="2" t="s">
        <v>338</v>
      </c>
      <c r="C761" s="2" t="s">
        <v>253</v>
      </c>
      <c r="G761" s="2">
        <v>65068</v>
      </c>
      <c r="J761" s="2">
        <v>65068</v>
      </c>
    </row>
    <row r="762" spans="1:10" x14ac:dyDescent="0.2">
      <c r="A762" s="2" t="s">
        <v>338</v>
      </c>
      <c r="C762" s="2" t="s">
        <v>256</v>
      </c>
      <c r="D762" s="2" t="s">
        <v>339</v>
      </c>
      <c r="E762" s="2">
        <v>0</v>
      </c>
      <c r="J762" s="2">
        <v>0</v>
      </c>
    </row>
    <row r="763" spans="1:10" x14ac:dyDescent="0.2">
      <c r="A763" s="2" t="s">
        <v>338</v>
      </c>
      <c r="C763" s="2" t="s">
        <v>256</v>
      </c>
      <c r="D763" s="2" t="s">
        <v>340</v>
      </c>
      <c r="E763" s="2">
        <v>8232286</v>
      </c>
      <c r="J763" s="2">
        <v>8232286</v>
      </c>
    </row>
    <row r="764" spans="1:10" x14ac:dyDescent="0.2">
      <c r="A764" s="2" t="s">
        <v>338</v>
      </c>
      <c r="C764" s="2" t="s">
        <v>256</v>
      </c>
      <c r="D764" s="2" t="s">
        <v>341</v>
      </c>
      <c r="E764" s="2">
        <v>0</v>
      </c>
      <c r="J764" s="2">
        <v>0</v>
      </c>
    </row>
    <row r="765" spans="1:10" x14ac:dyDescent="0.2">
      <c r="A765" s="2" t="s">
        <v>338</v>
      </c>
      <c r="C765" s="2" t="s">
        <v>256</v>
      </c>
      <c r="D765" s="2" t="s">
        <v>342</v>
      </c>
      <c r="E765" s="2">
        <v>0</v>
      </c>
      <c r="J765" s="2">
        <v>0</v>
      </c>
    </row>
    <row r="766" spans="1:10" x14ac:dyDescent="0.2">
      <c r="A766" s="2" t="s">
        <v>338</v>
      </c>
      <c r="C766" s="2" t="s">
        <v>256</v>
      </c>
      <c r="D766" s="2" t="s">
        <v>343</v>
      </c>
      <c r="E766" s="2">
        <v>0</v>
      </c>
      <c r="J766" s="2">
        <v>0</v>
      </c>
    </row>
    <row r="767" spans="1:10" x14ac:dyDescent="0.2">
      <c r="A767" s="2" t="s">
        <v>338</v>
      </c>
      <c r="C767" s="2" t="s">
        <v>257</v>
      </c>
      <c r="E767" s="2">
        <v>8232286</v>
      </c>
      <c r="J767" s="2">
        <v>8232286</v>
      </c>
    </row>
    <row r="768" spans="1:10" x14ac:dyDescent="0.2">
      <c r="A768" s="2" t="s">
        <v>338</v>
      </c>
      <c r="C768" s="2" t="s">
        <v>258</v>
      </c>
      <c r="D768" s="2" t="s">
        <v>339</v>
      </c>
      <c r="E768" s="2">
        <v>28.6</v>
      </c>
      <c r="J768" s="2">
        <v>28.6</v>
      </c>
    </row>
    <row r="769" spans="1:10" x14ac:dyDescent="0.2">
      <c r="A769" s="2" t="s">
        <v>338</v>
      </c>
      <c r="C769" s="2" t="s">
        <v>258</v>
      </c>
      <c r="D769" s="2" t="s">
        <v>340</v>
      </c>
      <c r="E769" s="2">
        <v>61.5</v>
      </c>
      <c r="J769" s="2">
        <v>61.5</v>
      </c>
    </row>
    <row r="770" spans="1:10" x14ac:dyDescent="0.2">
      <c r="A770" s="2" t="s">
        <v>338</v>
      </c>
      <c r="C770" s="2" t="s">
        <v>258</v>
      </c>
      <c r="D770" s="2" t="s">
        <v>341</v>
      </c>
      <c r="E770" s="2">
        <v>0</v>
      </c>
      <c r="J770" s="2">
        <v>0</v>
      </c>
    </row>
    <row r="771" spans="1:10" x14ac:dyDescent="0.2">
      <c r="A771" s="2" t="s">
        <v>338</v>
      </c>
      <c r="C771" s="2" t="s">
        <v>258</v>
      </c>
      <c r="D771" s="2" t="s">
        <v>342</v>
      </c>
      <c r="E771" s="2">
        <v>0</v>
      </c>
      <c r="J771" s="2">
        <v>0</v>
      </c>
    </row>
    <row r="772" spans="1:10" x14ac:dyDescent="0.2">
      <c r="A772" s="2" t="s">
        <v>338</v>
      </c>
      <c r="C772" s="2" t="s">
        <v>258</v>
      </c>
      <c r="D772" s="2" t="s">
        <v>343</v>
      </c>
      <c r="E772" s="2">
        <v>0</v>
      </c>
      <c r="J772" s="2">
        <v>0</v>
      </c>
    </row>
    <row r="773" spans="1:10" x14ac:dyDescent="0.2">
      <c r="A773" s="2" t="s">
        <v>338</v>
      </c>
      <c r="C773" s="2" t="s">
        <v>259</v>
      </c>
      <c r="E773" s="2">
        <v>90.1</v>
      </c>
      <c r="J773" s="2">
        <v>90.1</v>
      </c>
    </row>
    <row r="774" spans="1:10" x14ac:dyDescent="0.2">
      <c r="A774" s="2" t="s">
        <v>338</v>
      </c>
      <c r="C774" s="2" t="s">
        <v>260</v>
      </c>
      <c r="D774" s="2" t="s">
        <v>339</v>
      </c>
      <c r="E774" s="2">
        <v>50</v>
      </c>
      <c r="J774" s="2">
        <v>50</v>
      </c>
    </row>
    <row r="775" spans="1:10" x14ac:dyDescent="0.2">
      <c r="A775" s="2" t="s">
        <v>338</v>
      </c>
      <c r="C775" s="2" t="s">
        <v>260</v>
      </c>
      <c r="D775" s="2" t="s">
        <v>340</v>
      </c>
      <c r="E775" s="2">
        <v>90</v>
      </c>
      <c r="J775" s="2">
        <v>90</v>
      </c>
    </row>
    <row r="776" spans="1:10" x14ac:dyDescent="0.2">
      <c r="A776" s="2" t="s">
        <v>338</v>
      </c>
      <c r="C776" s="2" t="s">
        <v>260</v>
      </c>
      <c r="D776" s="2" t="s">
        <v>341</v>
      </c>
      <c r="E776" s="2">
        <v>90</v>
      </c>
      <c r="J776" s="2">
        <v>90</v>
      </c>
    </row>
    <row r="777" spans="1:10" x14ac:dyDescent="0.2">
      <c r="A777" s="2" t="s">
        <v>338</v>
      </c>
      <c r="C777" s="2" t="s">
        <v>260</v>
      </c>
      <c r="D777" s="2" t="s">
        <v>342</v>
      </c>
      <c r="E777" s="2">
        <v>95</v>
      </c>
      <c r="J777" s="2">
        <v>95</v>
      </c>
    </row>
    <row r="778" spans="1:10" x14ac:dyDescent="0.2">
      <c r="A778" s="2" t="s">
        <v>338</v>
      </c>
      <c r="C778" s="2" t="s">
        <v>260</v>
      </c>
      <c r="D778" s="2" t="s">
        <v>343</v>
      </c>
      <c r="E778" s="2">
        <v>90</v>
      </c>
      <c r="J778" s="2">
        <v>90</v>
      </c>
    </row>
    <row r="779" spans="1:10" x14ac:dyDescent="0.2">
      <c r="A779" s="2" t="s">
        <v>338</v>
      </c>
      <c r="C779" s="2" t="s">
        <v>261</v>
      </c>
      <c r="E779" s="2">
        <v>415</v>
      </c>
      <c r="J779" s="2">
        <v>415</v>
      </c>
    </row>
    <row r="780" spans="1:10" x14ac:dyDescent="0.2">
      <c r="A780" s="2" t="s">
        <v>338</v>
      </c>
      <c r="C780" s="2" t="s">
        <v>76</v>
      </c>
      <c r="D780" s="2" t="s">
        <v>339</v>
      </c>
      <c r="E780" s="2">
        <v>183423</v>
      </c>
      <c r="J780" s="2">
        <v>183423</v>
      </c>
    </row>
    <row r="781" spans="1:10" x14ac:dyDescent="0.2">
      <c r="A781" s="2" t="s">
        <v>338</v>
      </c>
      <c r="C781" s="2" t="s">
        <v>76</v>
      </c>
      <c r="D781" s="2" t="s">
        <v>340</v>
      </c>
      <c r="E781" s="2">
        <v>594706</v>
      </c>
      <c r="J781" s="2">
        <v>594706</v>
      </c>
    </row>
    <row r="782" spans="1:10" x14ac:dyDescent="0.2">
      <c r="A782" s="2" t="s">
        <v>338</v>
      </c>
      <c r="C782" s="2" t="s">
        <v>76</v>
      </c>
      <c r="D782" s="2" t="s">
        <v>341</v>
      </c>
      <c r="E782" s="2">
        <v>5722</v>
      </c>
      <c r="J782" s="2">
        <v>5722</v>
      </c>
    </row>
    <row r="783" spans="1:10" x14ac:dyDescent="0.2">
      <c r="A783" s="2" t="s">
        <v>338</v>
      </c>
      <c r="C783" s="2" t="s">
        <v>76</v>
      </c>
      <c r="D783" s="2" t="s">
        <v>342</v>
      </c>
      <c r="E783" s="2">
        <v>35574</v>
      </c>
      <c r="J783" s="2">
        <v>35574</v>
      </c>
    </row>
    <row r="784" spans="1:10" x14ac:dyDescent="0.2">
      <c r="A784" s="2" t="s">
        <v>338</v>
      </c>
      <c r="C784" s="2" t="s">
        <v>76</v>
      </c>
      <c r="D784" s="2" t="s">
        <v>343</v>
      </c>
      <c r="E784" s="2">
        <v>8980</v>
      </c>
      <c r="J784" s="2">
        <v>8980</v>
      </c>
    </row>
    <row r="785" spans="1:10" x14ac:dyDescent="0.2">
      <c r="A785" s="2" t="s">
        <v>338</v>
      </c>
      <c r="C785" s="2" t="s">
        <v>262</v>
      </c>
      <c r="E785" s="2">
        <v>828405</v>
      </c>
      <c r="J785" s="2">
        <v>828405</v>
      </c>
    </row>
    <row r="786" spans="1:10" x14ac:dyDescent="0.2">
      <c r="A786" s="2" t="s">
        <v>338</v>
      </c>
      <c r="C786" s="2" t="s">
        <v>263</v>
      </c>
      <c r="D786" s="2" t="s">
        <v>339</v>
      </c>
      <c r="E786" s="2">
        <v>0</v>
      </c>
      <c r="J786" s="2">
        <v>0</v>
      </c>
    </row>
    <row r="787" spans="1:10" x14ac:dyDescent="0.2">
      <c r="A787" s="2" t="s">
        <v>338</v>
      </c>
      <c r="C787" s="2" t="s">
        <v>263</v>
      </c>
      <c r="D787" s="2" t="s">
        <v>340</v>
      </c>
      <c r="E787" s="2">
        <v>39</v>
      </c>
      <c r="J787" s="2">
        <v>39</v>
      </c>
    </row>
    <row r="788" spans="1:10" x14ac:dyDescent="0.2">
      <c r="A788" s="2" t="s">
        <v>338</v>
      </c>
      <c r="C788" s="2" t="s">
        <v>263</v>
      </c>
      <c r="D788" s="2" t="s">
        <v>341</v>
      </c>
      <c r="E788" s="2">
        <v>0</v>
      </c>
      <c r="J788" s="2">
        <v>0</v>
      </c>
    </row>
    <row r="789" spans="1:10" x14ac:dyDescent="0.2">
      <c r="A789" s="2" t="s">
        <v>338</v>
      </c>
      <c r="C789" s="2" t="s">
        <v>263</v>
      </c>
      <c r="D789" s="2" t="s">
        <v>342</v>
      </c>
      <c r="E789" s="2">
        <v>0</v>
      </c>
      <c r="J789" s="2">
        <v>0</v>
      </c>
    </row>
    <row r="790" spans="1:10" x14ac:dyDescent="0.2">
      <c r="A790" s="2" t="s">
        <v>338</v>
      </c>
      <c r="C790" s="2" t="s">
        <v>263</v>
      </c>
      <c r="D790" s="2" t="s">
        <v>343</v>
      </c>
      <c r="E790" s="2">
        <v>0</v>
      </c>
      <c r="J790" s="2">
        <v>0</v>
      </c>
    </row>
    <row r="791" spans="1:10" x14ac:dyDescent="0.2">
      <c r="A791" s="2" t="s">
        <v>338</v>
      </c>
      <c r="C791" s="2" t="s">
        <v>264</v>
      </c>
      <c r="E791" s="2">
        <v>39</v>
      </c>
      <c r="J791" s="2">
        <v>39</v>
      </c>
    </row>
    <row r="792" spans="1:10" x14ac:dyDescent="0.2">
      <c r="A792" s="2" t="s">
        <v>338</v>
      </c>
      <c r="C792" s="2" t="s">
        <v>308</v>
      </c>
      <c r="D792" s="2" t="s">
        <v>339</v>
      </c>
      <c r="E792" s="2">
        <v>155618</v>
      </c>
      <c r="J792" s="2">
        <v>155618</v>
      </c>
    </row>
    <row r="793" spans="1:10" x14ac:dyDescent="0.2">
      <c r="A793" s="2" t="s">
        <v>338</v>
      </c>
      <c r="C793" s="2" t="s">
        <v>308</v>
      </c>
      <c r="D793" s="2" t="s">
        <v>340</v>
      </c>
      <c r="E793" s="2">
        <v>53487</v>
      </c>
      <c r="J793" s="2">
        <v>53487</v>
      </c>
    </row>
    <row r="794" spans="1:10" x14ac:dyDescent="0.2">
      <c r="A794" s="2" t="s">
        <v>338</v>
      </c>
      <c r="C794" s="2" t="s">
        <v>308</v>
      </c>
      <c r="D794" s="2" t="s">
        <v>341</v>
      </c>
      <c r="E794" s="2">
        <v>0</v>
      </c>
      <c r="J794" s="2">
        <v>0</v>
      </c>
    </row>
    <row r="795" spans="1:10" x14ac:dyDescent="0.2">
      <c r="A795" s="2" t="s">
        <v>338</v>
      </c>
      <c r="C795" s="2" t="s">
        <v>309</v>
      </c>
      <c r="E795" s="2">
        <v>209105</v>
      </c>
      <c r="J795" s="2">
        <v>209105</v>
      </c>
    </row>
    <row r="796" spans="1:10" x14ac:dyDescent="0.2">
      <c r="A796" s="2" t="s">
        <v>338</v>
      </c>
      <c r="C796" s="2" t="s">
        <v>79</v>
      </c>
      <c r="D796" s="2" t="s">
        <v>339</v>
      </c>
      <c r="E796" s="2">
        <v>7</v>
      </c>
      <c r="J796" s="2">
        <v>7</v>
      </c>
    </row>
    <row r="797" spans="1:10" x14ac:dyDescent="0.2">
      <c r="A797" s="2" t="s">
        <v>338</v>
      </c>
      <c r="C797" s="2" t="s">
        <v>79</v>
      </c>
      <c r="D797" s="2" t="s">
        <v>340</v>
      </c>
      <c r="E797" s="2">
        <v>39</v>
      </c>
      <c r="J797" s="2">
        <v>39</v>
      </c>
    </row>
    <row r="798" spans="1:10" x14ac:dyDescent="0.2">
      <c r="A798" s="2" t="s">
        <v>338</v>
      </c>
      <c r="C798" s="2" t="s">
        <v>79</v>
      </c>
      <c r="D798" s="2" t="s">
        <v>341</v>
      </c>
      <c r="E798" s="2">
        <v>2</v>
      </c>
      <c r="J798" s="2">
        <v>2</v>
      </c>
    </row>
    <row r="799" spans="1:10" x14ac:dyDescent="0.2">
      <c r="A799" s="2" t="s">
        <v>338</v>
      </c>
      <c r="C799" s="2" t="s">
        <v>79</v>
      </c>
      <c r="D799" s="2" t="s">
        <v>342</v>
      </c>
      <c r="E799" s="2">
        <v>1</v>
      </c>
      <c r="J799" s="2">
        <v>1</v>
      </c>
    </row>
    <row r="800" spans="1:10" x14ac:dyDescent="0.2">
      <c r="A800" s="2" t="s">
        <v>338</v>
      </c>
      <c r="C800" s="2" t="s">
        <v>79</v>
      </c>
      <c r="D800" s="2" t="s">
        <v>343</v>
      </c>
      <c r="E800" s="2">
        <v>2</v>
      </c>
      <c r="J800" s="2">
        <v>2</v>
      </c>
    </row>
    <row r="801" spans="1:10" x14ac:dyDescent="0.2">
      <c r="A801" s="2" t="s">
        <v>338</v>
      </c>
      <c r="C801" s="2" t="s">
        <v>265</v>
      </c>
      <c r="E801" s="2">
        <v>51</v>
      </c>
      <c r="J801" s="2">
        <v>51</v>
      </c>
    </row>
    <row r="802" spans="1:10" x14ac:dyDescent="0.2">
      <c r="A802" s="2" t="s">
        <v>338</v>
      </c>
      <c r="C802" s="2" t="s">
        <v>266</v>
      </c>
      <c r="D802" s="2" t="s">
        <v>344</v>
      </c>
      <c r="G802" s="2">
        <v>100270</v>
      </c>
      <c r="J802" s="2">
        <v>100270</v>
      </c>
    </row>
    <row r="803" spans="1:10" x14ac:dyDescent="0.2">
      <c r="A803" s="2" t="s">
        <v>338</v>
      </c>
      <c r="C803" s="2" t="s">
        <v>266</v>
      </c>
      <c r="D803" s="2" t="s">
        <v>345</v>
      </c>
      <c r="G803" s="2">
        <v>1211541</v>
      </c>
      <c r="J803" s="2">
        <v>1211541</v>
      </c>
    </row>
    <row r="804" spans="1:10" x14ac:dyDescent="0.2">
      <c r="A804" s="2" t="s">
        <v>338</v>
      </c>
      <c r="C804" s="2" t="s">
        <v>267</v>
      </c>
      <c r="G804" s="2">
        <v>1311811</v>
      </c>
      <c r="J804" s="2">
        <v>1311811</v>
      </c>
    </row>
    <row r="805" spans="1:10" x14ac:dyDescent="0.2">
      <c r="A805" s="2" t="s">
        <v>338</v>
      </c>
      <c r="C805" s="2" t="s">
        <v>268</v>
      </c>
      <c r="D805" s="2" t="s">
        <v>344</v>
      </c>
      <c r="G805" s="2">
        <v>26984</v>
      </c>
      <c r="J805" s="2">
        <v>26984</v>
      </c>
    </row>
    <row r="806" spans="1:10" x14ac:dyDescent="0.2">
      <c r="A806" s="2" t="s">
        <v>338</v>
      </c>
      <c r="C806" s="2" t="s">
        <v>268</v>
      </c>
      <c r="D806" s="2" t="s">
        <v>345</v>
      </c>
      <c r="G806" s="2">
        <v>343309</v>
      </c>
      <c r="J806" s="2">
        <v>343309</v>
      </c>
    </row>
    <row r="807" spans="1:10" x14ac:dyDescent="0.2">
      <c r="A807" s="2" t="s">
        <v>338</v>
      </c>
      <c r="C807" s="2" t="s">
        <v>269</v>
      </c>
      <c r="G807" s="2">
        <v>370293</v>
      </c>
      <c r="J807" s="2">
        <v>370293</v>
      </c>
    </row>
    <row r="808" spans="1:10" x14ac:dyDescent="0.2">
      <c r="A808" s="2" t="s">
        <v>338</v>
      </c>
      <c r="C808" s="2" t="s">
        <v>270</v>
      </c>
      <c r="D808" s="2" t="s">
        <v>344</v>
      </c>
      <c r="G808" s="2">
        <v>40</v>
      </c>
      <c r="J808" s="2">
        <v>40</v>
      </c>
    </row>
    <row r="809" spans="1:10" x14ac:dyDescent="0.2">
      <c r="A809" s="2" t="s">
        <v>338</v>
      </c>
      <c r="C809" s="2" t="s">
        <v>270</v>
      </c>
      <c r="D809" s="2" t="s">
        <v>345</v>
      </c>
      <c r="G809" s="2">
        <v>40</v>
      </c>
      <c r="J809" s="2">
        <v>40</v>
      </c>
    </row>
    <row r="810" spans="1:10" x14ac:dyDescent="0.2">
      <c r="A810" s="2" t="s">
        <v>338</v>
      </c>
      <c r="C810" s="2" t="s">
        <v>271</v>
      </c>
      <c r="D810" s="2" t="s">
        <v>344</v>
      </c>
      <c r="G810" s="2">
        <v>73286</v>
      </c>
      <c r="J810" s="2">
        <v>73286</v>
      </c>
    </row>
    <row r="811" spans="1:10" x14ac:dyDescent="0.2">
      <c r="A811" s="2" t="s">
        <v>338</v>
      </c>
      <c r="C811" s="2" t="s">
        <v>271</v>
      </c>
      <c r="D811" s="2" t="s">
        <v>345</v>
      </c>
      <c r="G811" s="2">
        <v>868232</v>
      </c>
      <c r="J811" s="2">
        <v>868232</v>
      </c>
    </row>
    <row r="812" spans="1:10" x14ac:dyDescent="0.2">
      <c r="A812" s="2" t="s">
        <v>338</v>
      </c>
      <c r="C812" s="2" t="s">
        <v>272</v>
      </c>
      <c r="G812" s="2">
        <v>941518</v>
      </c>
      <c r="J812" s="2">
        <v>941518</v>
      </c>
    </row>
    <row r="813" spans="1:10" x14ac:dyDescent="0.2">
      <c r="A813" s="2" t="s">
        <v>338</v>
      </c>
      <c r="C813" s="2" t="s">
        <v>273</v>
      </c>
      <c r="D813" s="2" t="s">
        <v>344</v>
      </c>
      <c r="G813" s="2">
        <v>2350</v>
      </c>
      <c r="J813" s="2">
        <v>2350</v>
      </c>
    </row>
    <row r="814" spans="1:10" x14ac:dyDescent="0.2">
      <c r="A814" s="2" t="s">
        <v>338</v>
      </c>
      <c r="C814" s="2" t="s">
        <v>273</v>
      </c>
      <c r="D814" s="2" t="s">
        <v>345</v>
      </c>
      <c r="G814" s="2">
        <v>2350</v>
      </c>
      <c r="J814" s="2">
        <v>2350</v>
      </c>
    </row>
    <row r="815" spans="1:10" x14ac:dyDescent="0.2">
      <c r="A815" s="2" t="s">
        <v>338</v>
      </c>
      <c r="C815" s="2" t="s">
        <v>274</v>
      </c>
      <c r="G815" s="2">
        <v>4700</v>
      </c>
      <c r="J815" s="2">
        <v>4700</v>
      </c>
    </row>
    <row r="816" spans="1:10" x14ac:dyDescent="0.2">
      <c r="A816" s="2" t="s">
        <v>338</v>
      </c>
      <c r="C816" s="2" t="s">
        <v>275</v>
      </c>
      <c r="D816" s="2" t="s">
        <v>339</v>
      </c>
      <c r="E816" s="2">
        <v>115219</v>
      </c>
      <c r="J816" s="2">
        <v>115219</v>
      </c>
    </row>
    <row r="817" spans="1:10" x14ac:dyDescent="0.2">
      <c r="A817" s="2" t="s">
        <v>338</v>
      </c>
      <c r="C817" s="2" t="s">
        <v>275</v>
      </c>
      <c r="D817" s="2" t="s">
        <v>340</v>
      </c>
      <c r="E817" s="2">
        <v>104480</v>
      </c>
      <c r="J817" s="2">
        <v>104480</v>
      </c>
    </row>
    <row r="818" spans="1:10" x14ac:dyDescent="0.2">
      <c r="A818" s="2" t="s">
        <v>338</v>
      </c>
      <c r="C818" s="2" t="s">
        <v>275</v>
      </c>
      <c r="D818" s="2" t="s">
        <v>341</v>
      </c>
      <c r="E818" s="2">
        <v>3520</v>
      </c>
      <c r="J818" s="2">
        <v>3520</v>
      </c>
    </row>
    <row r="819" spans="1:10" x14ac:dyDescent="0.2">
      <c r="A819" s="2" t="s">
        <v>338</v>
      </c>
      <c r="C819" s="2" t="s">
        <v>275</v>
      </c>
      <c r="D819" s="2" t="s">
        <v>342</v>
      </c>
      <c r="E819" s="2">
        <v>4510</v>
      </c>
      <c r="J819" s="2">
        <v>4510</v>
      </c>
    </row>
    <row r="820" spans="1:10" x14ac:dyDescent="0.2">
      <c r="A820" s="2" t="s">
        <v>338</v>
      </c>
      <c r="C820" s="2" t="s">
        <v>275</v>
      </c>
      <c r="D820" s="2" t="s">
        <v>343</v>
      </c>
      <c r="E820" s="2">
        <v>2110</v>
      </c>
      <c r="J820" s="2">
        <v>2110</v>
      </c>
    </row>
    <row r="821" spans="1:10" x14ac:dyDescent="0.2">
      <c r="A821" s="2" t="s">
        <v>338</v>
      </c>
      <c r="C821" s="2" t="s">
        <v>276</v>
      </c>
      <c r="E821" s="2">
        <v>229839</v>
      </c>
      <c r="J821" s="2">
        <v>229839</v>
      </c>
    </row>
    <row r="822" spans="1:10" x14ac:dyDescent="0.2">
      <c r="A822" s="2" t="s">
        <v>338</v>
      </c>
      <c r="C822" s="2" t="s">
        <v>279</v>
      </c>
      <c r="D822" s="2" t="s">
        <v>339</v>
      </c>
      <c r="E822" s="2">
        <v>0</v>
      </c>
      <c r="J822" s="2">
        <v>0</v>
      </c>
    </row>
    <row r="823" spans="1:10" x14ac:dyDescent="0.2">
      <c r="A823" s="2" t="s">
        <v>338</v>
      </c>
      <c r="C823" s="2" t="s">
        <v>279</v>
      </c>
      <c r="D823" s="2" t="s">
        <v>340</v>
      </c>
      <c r="E823" s="2">
        <v>100</v>
      </c>
      <c r="J823" s="2">
        <v>100</v>
      </c>
    </row>
    <row r="824" spans="1:10" x14ac:dyDescent="0.2">
      <c r="A824" s="2" t="s">
        <v>338</v>
      </c>
      <c r="C824" s="2" t="s">
        <v>279</v>
      </c>
      <c r="D824" s="2" t="s">
        <v>341</v>
      </c>
      <c r="E824" s="2">
        <v>0</v>
      </c>
      <c r="J824" s="2">
        <v>0</v>
      </c>
    </row>
    <row r="825" spans="1:10" x14ac:dyDescent="0.2">
      <c r="A825" s="2" t="s">
        <v>338</v>
      </c>
      <c r="C825" s="2" t="s">
        <v>279</v>
      </c>
      <c r="D825" s="2" t="s">
        <v>342</v>
      </c>
      <c r="E825" s="2">
        <v>0</v>
      </c>
      <c r="J825" s="2">
        <v>0</v>
      </c>
    </row>
    <row r="826" spans="1:10" x14ac:dyDescent="0.2">
      <c r="A826" s="2" t="s">
        <v>338</v>
      </c>
      <c r="C826" s="2" t="s">
        <v>279</v>
      </c>
      <c r="D826" s="2" t="s">
        <v>343</v>
      </c>
      <c r="E826" s="2">
        <v>0</v>
      </c>
      <c r="J826" s="2">
        <v>0</v>
      </c>
    </row>
    <row r="827" spans="1:10" x14ac:dyDescent="0.2">
      <c r="A827" s="2" t="s">
        <v>338</v>
      </c>
      <c r="C827" s="2" t="s">
        <v>280</v>
      </c>
      <c r="E827" s="2">
        <v>100</v>
      </c>
      <c r="J827" s="2">
        <v>100</v>
      </c>
    </row>
    <row r="828" spans="1:10" x14ac:dyDescent="0.2">
      <c r="A828" s="2" t="s">
        <v>346</v>
      </c>
      <c r="C828" s="2" t="s">
        <v>223</v>
      </c>
      <c r="D828" s="2" t="s">
        <v>347</v>
      </c>
      <c r="E828" s="2">
        <v>100</v>
      </c>
      <c r="J828" s="2">
        <v>100</v>
      </c>
    </row>
    <row r="829" spans="1:10" x14ac:dyDescent="0.2">
      <c r="A829" s="2" t="s">
        <v>346</v>
      </c>
      <c r="C829" s="2" t="s">
        <v>225</v>
      </c>
      <c r="E829" s="2">
        <v>100</v>
      </c>
      <c r="J829" s="2">
        <v>100</v>
      </c>
    </row>
    <row r="830" spans="1:10" x14ac:dyDescent="0.2">
      <c r="A830" s="2" t="s">
        <v>346</v>
      </c>
      <c r="C830" s="2" t="s">
        <v>348</v>
      </c>
      <c r="D830" s="2" t="s">
        <v>347</v>
      </c>
      <c r="E830" s="2">
        <v>0</v>
      </c>
      <c r="J830" s="2">
        <v>0</v>
      </c>
    </row>
    <row r="831" spans="1:10" x14ac:dyDescent="0.2">
      <c r="A831" s="2" t="s">
        <v>346</v>
      </c>
      <c r="C831" s="2" t="s">
        <v>349</v>
      </c>
      <c r="E831" s="2">
        <v>0</v>
      </c>
      <c r="J831" s="2">
        <v>0</v>
      </c>
    </row>
    <row r="832" spans="1:10" x14ac:dyDescent="0.2">
      <c r="A832" s="2" t="s">
        <v>346</v>
      </c>
      <c r="C832" s="2" t="s">
        <v>350</v>
      </c>
      <c r="D832" s="2" t="s">
        <v>347</v>
      </c>
      <c r="E832" s="2">
        <v>0</v>
      </c>
      <c r="J832" s="2">
        <v>0</v>
      </c>
    </row>
    <row r="833" spans="1:10" x14ac:dyDescent="0.2">
      <c r="A833" s="2" t="s">
        <v>346</v>
      </c>
      <c r="C833" s="2" t="s">
        <v>351</v>
      </c>
      <c r="E833" s="2">
        <v>0</v>
      </c>
      <c r="J833" s="2">
        <v>0</v>
      </c>
    </row>
    <row r="834" spans="1:10" x14ac:dyDescent="0.2">
      <c r="A834" s="2" t="s">
        <v>346</v>
      </c>
      <c r="C834" s="2" t="s">
        <v>289</v>
      </c>
      <c r="D834" s="2" t="s">
        <v>352</v>
      </c>
      <c r="G834" s="2">
        <v>54357</v>
      </c>
      <c r="J834" s="2">
        <v>54357</v>
      </c>
    </row>
    <row r="835" spans="1:10" x14ac:dyDescent="0.2">
      <c r="A835" s="2" t="s">
        <v>346</v>
      </c>
      <c r="C835" s="2" t="s">
        <v>291</v>
      </c>
      <c r="G835" s="2">
        <v>54357</v>
      </c>
      <c r="J835" s="2">
        <v>54357</v>
      </c>
    </row>
    <row r="836" spans="1:10" x14ac:dyDescent="0.2">
      <c r="A836" s="2" t="s">
        <v>346</v>
      </c>
      <c r="C836" s="2" t="s">
        <v>353</v>
      </c>
      <c r="D836" s="2" t="s">
        <v>347</v>
      </c>
      <c r="E836" s="2">
        <v>0</v>
      </c>
      <c r="J836" s="2">
        <v>0</v>
      </c>
    </row>
    <row r="837" spans="1:10" x14ac:dyDescent="0.2">
      <c r="A837" s="2" t="s">
        <v>346</v>
      </c>
      <c r="C837" s="2" t="s">
        <v>354</v>
      </c>
      <c r="E837" s="2">
        <v>0</v>
      </c>
      <c r="J837" s="2">
        <v>0</v>
      </c>
    </row>
    <row r="838" spans="1:10" x14ac:dyDescent="0.2">
      <c r="A838" s="2" t="s">
        <v>346</v>
      </c>
      <c r="C838" s="2" t="s">
        <v>294</v>
      </c>
      <c r="D838" s="2" t="s">
        <v>352</v>
      </c>
      <c r="G838" s="2">
        <v>1081299</v>
      </c>
      <c r="J838" s="2">
        <v>1081299</v>
      </c>
    </row>
    <row r="839" spans="1:10" x14ac:dyDescent="0.2">
      <c r="A839" s="2" t="s">
        <v>346</v>
      </c>
      <c r="C839" s="2" t="s">
        <v>295</v>
      </c>
      <c r="G839" s="2">
        <v>1081299</v>
      </c>
      <c r="J839" s="2">
        <v>1081299</v>
      </c>
    </row>
    <row r="840" spans="1:10" x14ac:dyDescent="0.2">
      <c r="A840" s="2" t="s">
        <v>346</v>
      </c>
      <c r="C840" s="2" t="s">
        <v>298</v>
      </c>
      <c r="D840" s="2" t="s">
        <v>352</v>
      </c>
      <c r="G840" s="2">
        <v>743737</v>
      </c>
      <c r="J840" s="2">
        <v>743737</v>
      </c>
    </row>
    <row r="841" spans="1:10" x14ac:dyDescent="0.2">
      <c r="A841" s="2" t="s">
        <v>346</v>
      </c>
      <c r="C841" s="2" t="s">
        <v>299</v>
      </c>
      <c r="G841" s="2">
        <v>743737</v>
      </c>
      <c r="J841" s="2">
        <v>743737</v>
      </c>
    </row>
    <row r="842" spans="1:10" x14ac:dyDescent="0.2">
      <c r="A842" s="2" t="s">
        <v>346</v>
      </c>
      <c r="C842" s="2" t="s">
        <v>300</v>
      </c>
      <c r="D842" s="2" t="s">
        <v>352</v>
      </c>
      <c r="G842" s="2">
        <v>337562</v>
      </c>
      <c r="J842" s="2">
        <v>337562</v>
      </c>
    </row>
    <row r="843" spans="1:10" x14ac:dyDescent="0.2">
      <c r="A843" s="2" t="s">
        <v>346</v>
      </c>
      <c r="C843" s="2" t="s">
        <v>301</v>
      </c>
      <c r="G843" s="2">
        <v>337562</v>
      </c>
      <c r="J843" s="2">
        <v>337562</v>
      </c>
    </row>
    <row r="844" spans="1:10" x14ac:dyDescent="0.2">
      <c r="A844" s="2" t="s">
        <v>346</v>
      </c>
      <c r="C844" s="2" t="s">
        <v>355</v>
      </c>
      <c r="D844" s="2" t="s">
        <v>347</v>
      </c>
      <c r="E844" s="2">
        <v>0</v>
      </c>
      <c r="J844" s="2">
        <v>0</v>
      </c>
    </row>
    <row r="845" spans="1:10" x14ac:dyDescent="0.2">
      <c r="A845" s="2" t="s">
        <v>346</v>
      </c>
      <c r="C845" s="2" t="s">
        <v>356</v>
      </c>
      <c r="E845" s="2">
        <v>0</v>
      </c>
      <c r="J845" s="2">
        <v>0</v>
      </c>
    </row>
    <row r="846" spans="1:10" x14ac:dyDescent="0.2">
      <c r="A846" s="2" t="s">
        <v>346</v>
      </c>
      <c r="C846" s="2" t="s">
        <v>306</v>
      </c>
      <c r="D846" s="2" t="s">
        <v>347</v>
      </c>
      <c r="E846" s="2">
        <v>449044</v>
      </c>
      <c r="J846" s="2">
        <v>449044</v>
      </c>
    </row>
    <row r="847" spans="1:10" x14ac:dyDescent="0.2">
      <c r="A847" s="2" t="s">
        <v>346</v>
      </c>
      <c r="C847" s="2" t="s">
        <v>307</v>
      </c>
      <c r="E847" s="2">
        <v>449044</v>
      </c>
      <c r="J847" s="2">
        <v>449044</v>
      </c>
    </row>
    <row r="848" spans="1:10" x14ac:dyDescent="0.2">
      <c r="A848" s="2" t="s">
        <v>346</v>
      </c>
      <c r="C848" s="2" t="s">
        <v>226</v>
      </c>
      <c r="D848" s="2" t="s">
        <v>347</v>
      </c>
      <c r="E848" s="2">
        <v>0</v>
      </c>
      <c r="J848" s="2">
        <v>0</v>
      </c>
    </row>
    <row r="849" spans="1:10" x14ac:dyDescent="0.2">
      <c r="A849" s="2" t="s">
        <v>346</v>
      </c>
      <c r="C849" s="2" t="s">
        <v>227</v>
      </c>
      <c r="E849" s="2">
        <v>0</v>
      </c>
      <c r="J849" s="2">
        <v>0</v>
      </c>
    </row>
    <row r="850" spans="1:10" x14ac:dyDescent="0.2">
      <c r="A850" s="2" t="s">
        <v>346</v>
      </c>
      <c r="C850" s="2" t="s">
        <v>228</v>
      </c>
      <c r="D850" s="2" t="s">
        <v>347</v>
      </c>
      <c r="E850" s="2">
        <v>21</v>
      </c>
      <c r="J850" s="2">
        <v>21</v>
      </c>
    </row>
    <row r="851" spans="1:10" x14ac:dyDescent="0.2">
      <c r="A851" s="2" t="s">
        <v>346</v>
      </c>
      <c r="C851" s="2" t="s">
        <v>229</v>
      </c>
      <c r="E851" s="2">
        <v>21</v>
      </c>
      <c r="J851" s="2">
        <v>21</v>
      </c>
    </row>
    <row r="852" spans="1:10" x14ac:dyDescent="0.2">
      <c r="A852" s="2" t="s">
        <v>346</v>
      </c>
      <c r="C852" s="2" t="s">
        <v>232</v>
      </c>
      <c r="D852" s="2" t="s">
        <v>352</v>
      </c>
      <c r="G852" s="2">
        <v>0</v>
      </c>
      <c r="J852" s="2">
        <v>0</v>
      </c>
    </row>
    <row r="853" spans="1:10" x14ac:dyDescent="0.2">
      <c r="A853" s="2" t="s">
        <v>346</v>
      </c>
      <c r="C853" s="2" t="s">
        <v>233</v>
      </c>
      <c r="G853" s="2">
        <v>0</v>
      </c>
      <c r="J853" s="2">
        <v>0</v>
      </c>
    </row>
    <row r="854" spans="1:10" x14ac:dyDescent="0.2">
      <c r="A854" s="2" t="s">
        <v>346</v>
      </c>
      <c r="C854" s="2" t="s">
        <v>234</v>
      </c>
      <c r="D854" s="2" t="s">
        <v>352</v>
      </c>
      <c r="G854" s="2">
        <v>6</v>
      </c>
      <c r="J854" s="2">
        <v>6</v>
      </c>
    </row>
    <row r="855" spans="1:10" x14ac:dyDescent="0.2">
      <c r="A855" s="2" t="s">
        <v>346</v>
      </c>
      <c r="C855" s="2" t="s">
        <v>235</v>
      </c>
      <c r="G855" s="2">
        <v>6</v>
      </c>
      <c r="J855" s="2">
        <v>6</v>
      </c>
    </row>
    <row r="856" spans="1:10" x14ac:dyDescent="0.2">
      <c r="A856" s="2" t="s">
        <v>346</v>
      </c>
      <c r="C856" s="2" t="s">
        <v>236</v>
      </c>
      <c r="D856" s="2" t="s">
        <v>347</v>
      </c>
      <c r="E856" s="2">
        <v>0</v>
      </c>
      <c r="J856" s="2">
        <v>0</v>
      </c>
    </row>
    <row r="857" spans="1:10" x14ac:dyDescent="0.2">
      <c r="A857" s="2" t="s">
        <v>346</v>
      </c>
      <c r="C857" s="2" t="s">
        <v>237</v>
      </c>
      <c r="E857" s="2">
        <v>0</v>
      </c>
      <c r="J857" s="2">
        <v>0</v>
      </c>
    </row>
    <row r="858" spans="1:10" x14ac:dyDescent="0.2">
      <c r="A858" s="2" t="s">
        <v>346</v>
      </c>
      <c r="C858" s="2" t="s">
        <v>238</v>
      </c>
      <c r="D858" s="2" t="s">
        <v>347</v>
      </c>
      <c r="E858" s="2">
        <v>376227</v>
      </c>
      <c r="J858" s="2">
        <v>376227</v>
      </c>
    </row>
    <row r="859" spans="1:10" x14ac:dyDescent="0.2">
      <c r="A859" s="2" t="s">
        <v>346</v>
      </c>
      <c r="C859" s="2" t="s">
        <v>239</v>
      </c>
      <c r="E859" s="2">
        <v>376227</v>
      </c>
      <c r="J859" s="2">
        <v>376227</v>
      </c>
    </row>
    <row r="860" spans="1:10" x14ac:dyDescent="0.2">
      <c r="A860" s="2" t="s">
        <v>346</v>
      </c>
      <c r="C860" s="2" t="s">
        <v>240</v>
      </c>
      <c r="D860" s="2" t="s">
        <v>347</v>
      </c>
      <c r="E860" s="2">
        <v>0</v>
      </c>
      <c r="J860" s="2">
        <v>0</v>
      </c>
    </row>
    <row r="861" spans="1:10" x14ac:dyDescent="0.2">
      <c r="A861" s="2" t="s">
        <v>346</v>
      </c>
      <c r="C861" s="2" t="s">
        <v>241</v>
      </c>
      <c r="E861" s="2">
        <v>0</v>
      </c>
      <c r="J861" s="2">
        <v>0</v>
      </c>
    </row>
    <row r="862" spans="1:10" x14ac:dyDescent="0.2">
      <c r="A862" s="2" t="s">
        <v>346</v>
      </c>
      <c r="C862" s="2" t="s">
        <v>242</v>
      </c>
      <c r="D862" s="2" t="s">
        <v>347</v>
      </c>
      <c r="E862" s="2">
        <v>416966</v>
      </c>
      <c r="J862" s="2">
        <v>416966</v>
      </c>
    </row>
    <row r="863" spans="1:10" x14ac:dyDescent="0.2">
      <c r="A863" s="2" t="s">
        <v>346</v>
      </c>
      <c r="C863" s="2" t="s">
        <v>243</v>
      </c>
      <c r="E863" s="2">
        <v>416966</v>
      </c>
      <c r="J863" s="2">
        <v>416966</v>
      </c>
    </row>
    <row r="864" spans="1:10" x14ac:dyDescent="0.2">
      <c r="A864" s="2" t="s">
        <v>346</v>
      </c>
      <c r="C864" s="2" t="s">
        <v>244</v>
      </c>
      <c r="D864" s="2" t="s">
        <v>347</v>
      </c>
      <c r="E864" s="2">
        <v>892847</v>
      </c>
      <c r="J864" s="2">
        <v>892847</v>
      </c>
    </row>
    <row r="865" spans="1:10" x14ac:dyDescent="0.2">
      <c r="A865" s="2" t="s">
        <v>346</v>
      </c>
      <c r="C865" s="2" t="s">
        <v>245</v>
      </c>
      <c r="E865" s="2">
        <v>892847</v>
      </c>
      <c r="J865" s="2">
        <v>892847</v>
      </c>
    </row>
    <row r="866" spans="1:10" x14ac:dyDescent="0.2">
      <c r="A866" s="2" t="s">
        <v>346</v>
      </c>
      <c r="C866" s="2" t="s">
        <v>246</v>
      </c>
      <c r="D866" s="2" t="s">
        <v>347</v>
      </c>
      <c r="E866" s="2">
        <v>436434</v>
      </c>
      <c r="J866" s="2">
        <v>436434</v>
      </c>
    </row>
    <row r="867" spans="1:10" x14ac:dyDescent="0.2">
      <c r="A867" s="2" t="s">
        <v>346</v>
      </c>
      <c r="C867" s="2" t="s">
        <v>247</v>
      </c>
      <c r="E867" s="2">
        <v>436434</v>
      </c>
      <c r="J867" s="2">
        <v>436434</v>
      </c>
    </row>
    <row r="868" spans="1:10" x14ac:dyDescent="0.2">
      <c r="A868" s="2" t="s">
        <v>346</v>
      </c>
      <c r="C868" s="2" t="s">
        <v>248</v>
      </c>
      <c r="D868" s="2" t="s">
        <v>347</v>
      </c>
      <c r="E868" s="2">
        <v>0</v>
      </c>
      <c r="J868" s="2">
        <v>0</v>
      </c>
    </row>
    <row r="869" spans="1:10" x14ac:dyDescent="0.2">
      <c r="A869" s="2" t="s">
        <v>346</v>
      </c>
      <c r="C869" s="2" t="s">
        <v>249</v>
      </c>
      <c r="E869" s="2">
        <v>0</v>
      </c>
      <c r="J869" s="2">
        <v>0</v>
      </c>
    </row>
    <row r="870" spans="1:10" x14ac:dyDescent="0.2">
      <c r="A870" s="2" t="s">
        <v>346</v>
      </c>
      <c r="C870" s="2" t="s">
        <v>250</v>
      </c>
      <c r="D870" s="2" t="s">
        <v>347</v>
      </c>
      <c r="E870" s="2">
        <v>862875</v>
      </c>
      <c r="J870" s="2">
        <v>862875</v>
      </c>
    </row>
    <row r="871" spans="1:10" x14ac:dyDescent="0.2">
      <c r="A871" s="2" t="s">
        <v>346</v>
      </c>
      <c r="C871" s="2" t="s">
        <v>251</v>
      </c>
      <c r="E871" s="2">
        <v>862875</v>
      </c>
      <c r="J871" s="2">
        <v>862875</v>
      </c>
    </row>
    <row r="872" spans="1:10" x14ac:dyDescent="0.2">
      <c r="A872" s="2" t="s">
        <v>346</v>
      </c>
      <c r="C872" s="2" t="s">
        <v>252</v>
      </c>
      <c r="D872" s="2" t="s">
        <v>352</v>
      </c>
      <c r="G872" s="2">
        <v>53642</v>
      </c>
      <c r="J872" s="2">
        <v>53642</v>
      </c>
    </row>
    <row r="873" spans="1:10" x14ac:dyDescent="0.2">
      <c r="A873" s="2" t="s">
        <v>346</v>
      </c>
      <c r="C873" s="2" t="s">
        <v>253</v>
      </c>
      <c r="G873" s="2">
        <v>53642</v>
      </c>
      <c r="J873" s="2">
        <v>53642</v>
      </c>
    </row>
    <row r="874" spans="1:10" x14ac:dyDescent="0.2">
      <c r="A874" s="2" t="s">
        <v>346</v>
      </c>
      <c r="C874" s="2" t="s">
        <v>254</v>
      </c>
      <c r="D874" s="2" t="s">
        <v>347</v>
      </c>
      <c r="E874" s="2">
        <v>0</v>
      </c>
      <c r="J874" s="2">
        <v>0</v>
      </c>
    </row>
    <row r="875" spans="1:10" x14ac:dyDescent="0.2">
      <c r="A875" s="2" t="s">
        <v>346</v>
      </c>
      <c r="C875" s="2" t="s">
        <v>255</v>
      </c>
      <c r="E875" s="2">
        <v>0</v>
      </c>
      <c r="J875" s="2">
        <v>0</v>
      </c>
    </row>
    <row r="876" spans="1:10" x14ac:dyDescent="0.2">
      <c r="A876" s="2" t="s">
        <v>346</v>
      </c>
      <c r="C876" s="2" t="s">
        <v>256</v>
      </c>
      <c r="D876" s="2" t="s">
        <v>347</v>
      </c>
      <c r="E876" s="2">
        <v>7767771</v>
      </c>
      <c r="J876" s="2">
        <v>7767771</v>
      </c>
    </row>
    <row r="877" spans="1:10" x14ac:dyDescent="0.2">
      <c r="A877" s="2" t="s">
        <v>346</v>
      </c>
      <c r="C877" s="2" t="s">
        <v>257</v>
      </c>
      <c r="E877" s="2">
        <v>7767771</v>
      </c>
      <c r="J877" s="2">
        <v>7767771</v>
      </c>
    </row>
    <row r="878" spans="1:10" x14ac:dyDescent="0.2">
      <c r="A878" s="2" t="s">
        <v>346</v>
      </c>
      <c r="C878" s="2" t="s">
        <v>258</v>
      </c>
      <c r="D878" s="2" t="s">
        <v>347</v>
      </c>
      <c r="E878" s="2">
        <v>0</v>
      </c>
      <c r="J878" s="2">
        <v>0</v>
      </c>
    </row>
    <row r="879" spans="1:10" x14ac:dyDescent="0.2">
      <c r="A879" s="2" t="s">
        <v>346</v>
      </c>
      <c r="C879" s="2" t="s">
        <v>259</v>
      </c>
      <c r="E879" s="2">
        <v>0</v>
      </c>
      <c r="J879" s="2">
        <v>0</v>
      </c>
    </row>
    <row r="880" spans="1:10" x14ac:dyDescent="0.2">
      <c r="A880" s="2" t="s">
        <v>346</v>
      </c>
      <c r="C880" s="2" t="s">
        <v>260</v>
      </c>
      <c r="D880" s="2" t="s">
        <v>347</v>
      </c>
      <c r="E880" s="2">
        <v>74</v>
      </c>
      <c r="J880" s="2">
        <v>74</v>
      </c>
    </row>
    <row r="881" spans="1:10" x14ac:dyDescent="0.2">
      <c r="A881" s="2" t="s">
        <v>346</v>
      </c>
      <c r="C881" s="2" t="s">
        <v>261</v>
      </c>
      <c r="E881" s="2">
        <v>74</v>
      </c>
      <c r="J881" s="2">
        <v>74</v>
      </c>
    </row>
    <row r="882" spans="1:10" x14ac:dyDescent="0.2">
      <c r="A882" s="2" t="s">
        <v>346</v>
      </c>
      <c r="C882" s="2" t="s">
        <v>76</v>
      </c>
      <c r="D882" s="2" t="s">
        <v>347</v>
      </c>
      <c r="E882" s="2">
        <v>1270000</v>
      </c>
      <c r="J882" s="2">
        <v>1270000</v>
      </c>
    </row>
    <row r="883" spans="1:10" x14ac:dyDescent="0.2">
      <c r="A883" s="2" t="s">
        <v>346</v>
      </c>
      <c r="C883" s="2" t="s">
        <v>262</v>
      </c>
      <c r="E883" s="2">
        <v>1270000</v>
      </c>
      <c r="J883" s="2">
        <v>1270000</v>
      </c>
    </row>
    <row r="884" spans="1:10" x14ac:dyDescent="0.2">
      <c r="A884" s="2" t="s">
        <v>346</v>
      </c>
      <c r="C884" s="2" t="s">
        <v>263</v>
      </c>
      <c r="D884" s="2" t="s">
        <v>347</v>
      </c>
      <c r="E884" s="2">
        <v>21</v>
      </c>
      <c r="J884" s="2">
        <v>21</v>
      </c>
    </row>
    <row r="885" spans="1:10" x14ac:dyDescent="0.2">
      <c r="A885" s="2" t="s">
        <v>346</v>
      </c>
      <c r="C885" s="2" t="s">
        <v>264</v>
      </c>
      <c r="E885" s="2">
        <v>21</v>
      </c>
      <c r="J885" s="2">
        <v>21</v>
      </c>
    </row>
    <row r="886" spans="1:10" x14ac:dyDescent="0.2">
      <c r="A886" s="2" t="s">
        <v>346</v>
      </c>
      <c r="C886" s="2" t="s">
        <v>308</v>
      </c>
      <c r="D886" s="2" t="s">
        <v>347</v>
      </c>
      <c r="E886" s="2">
        <v>1504071</v>
      </c>
      <c r="J886" s="2">
        <v>1504071</v>
      </c>
    </row>
    <row r="887" spans="1:10" x14ac:dyDescent="0.2">
      <c r="A887" s="2" t="s">
        <v>346</v>
      </c>
      <c r="C887" s="2" t="s">
        <v>309</v>
      </c>
      <c r="E887" s="2">
        <v>1504071</v>
      </c>
      <c r="J887" s="2">
        <v>1504071</v>
      </c>
    </row>
    <row r="888" spans="1:10" x14ac:dyDescent="0.2">
      <c r="A888" s="2" t="s">
        <v>346</v>
      </c>
      <c r="C888" s="2" t="s">
        <v>79</v>
      </c>
      <c r="D888" s="2" t="s">
        <v>347</v>
      </c>
      <c r="E888" s="2">
        <v>21</v>
      </c>
      <c r="J888" s="2">
        <v>21</v>
      </c>
    </row>
    <row r="889" spans="1:10" x14ac:dyDescent="0.2">
      <c r="A889" s="2" t="s">
        <v>346</v>
      </c>
      <c r="C889" s="2" t="s">
        <v>265</v>
      </c>
      <c r="E889" s="2">
        <v>21</v>
      </c>
      <c r="J889" s="2">
        <v>21</v>
      </c>
    </row>
    <row r="890" spans="1:10" x14ac:dyDescent="0.2">
      <c r="A890" s="2" t="s">
        <v>346</v>
      </c>
      <c r="C890" s="2" t="s">
        <v>266</v>
      </c>
      <c r="D890" s="2" t="s">
        <v>352</v>
      </c>
      <c r="G890" s="2">
        <v>1050926</v>
      </c>
      <c r="J890" s="2">
        <v>1050926</v>
      </c>
    </row>
    <row r="891" spans="1:10" x14ac:dyDescent="0.2">
      <c r="A891" s="2" t="s">
        <v>346</v>
      </c>
      <c r="C891" s="2" t="s">
        <v>267</v>
      </c>
      <c r="G891" s="2">
        <v>1050926</v>
      </c>
      <c r="J891" s="2">
        <v>1050926</v>
      </c>
    </row>
    <row r="892" spans="1:10" x14ac:dyDescent="0.2">
      <c r="A892" s="2" t="s">
        <v>346</v>
      </c>
      <c r="C892" s="2" t="s">
        <v>268</v>
      </c>
      <c r="D892" s="2" t="s">
        <v>352</v>
      </c>
      <c r="G892" s="2">
        <v>326230</v>
      </c>
      <c r="J892" s="2">
        <v>326230</v>
      </c>
    </row>
    <row r="893" spans="1:10" x14ac:dyDescent="0.2">
      <c r="A893" s="2" t="s">
        <v>346</v>
      </c>
      <c r="C893" s="2" t="s">
        <v>269</v>
      </c>
      <c r="G893" s="2">
        <v>326230</v>
      </c>
      <c r="J893" s="2">
        <v>326230</v>
      </c>
    </row>
    <row r="894" spans="1:10" x14ac:dyDescent="0.2">
      <c r="A894" s="2" t="s">
        <v>346</v>
      </c>
      <c r="C894" s="2" t="s">
        <v>271</v>
      </c>
      <c r="D894" s="2" t="s">
        <v>352</v>
      </c>
      <c r="G894" s="2">
        <v>724696</v>
      </c>
      <c r="J894" s="2">
        <v>724696</v>
      </c>
    </row>
    <row r="895" spans="1:10" x14ac:dyDescent="0.2">
      <c r="A895" s="2" t="s">
        <v>346</v>
      </c>
      <c r="C895" s="2" t="s">
        <v>272</v>
      </c>
      <c r="G895" s="2">
        <v>724696</v>
      </c>
      <c r="J895" s="2">
        <v>724696</v>
      </c>
    </row>
    <row r="896" spans="1:10" x14ac:dyDescent="0.2">
      <c r="A896" s="2" t="s">
        <v>346</v>
      </c>
      <c r="C896" s="2" t="s">
        <v>273</v>
      </c>
      <c r="D896" s="2" t="s">
        <v>352</v>
      </c>
      <c r="G896" s="2">
        <v>3453</v>
      </c>
      <c r="J896" s="2">
        <v>3453</v>
      </c>
    </row>
    <row r="897" spans="1:10" x14ac:dyDescent="0.2">
      <c r="A897" s="2" t="s">
        <v>346</v>
      </c>
      <c r="C897" s="2" t="s">
        <v>274</v>
      </c>
      <c r="G897" s="2">
        <v>3453</v>
      </c>
      <c r="J897" s="2">
        <v>3453</v>
      </c>
    </row>
    <row r="898" spans="1:10" x14ac:dyDescent="0.2">
      <c r="A898" s="2" t="s">
        <v>346</v>
      </c>
      <c r="C898" s="2" t="s">
        <v>275</v>
      </c>
      <c r="D898" s="2" t="s">
        <v>347</v>
      </c>
      <c r="E898" s="2">
        <v>91140</v>
      </c>
      <c r="J898" s="2">
        <v>91140</v>
      </c>
    </row>
    <row r="899" spans="1:10" x14ac:dyDescent="0.2">
      <c r="A899" s="2" t="s">
        <v>346</v>
      </c>
      <c r="C899" s="2" t="s">
        <v>276</v>
      </c>
      <c r="E899" s="2">
        <v>91140</v>
      </c>
      <c r="J899" s="2">
        <v>91140</v>
      </c>
    </row>
    <row r="900" spans="1:10" x14ac:dyDescent="0.2">
      <c r="A900" s="2" t="s">
        <v>346</v>
      </c>
      <c r="C900" s="2" t="s">
        <v>277</v>
      </c>
      <c r="D900" s="2" t="s">
        <v>352</v>
      </c>
      <c r="G900" s="2">
        <v>13</v>
      </c>
      <c r="J900" s="2">
        <v>13</v>
      </c>
    </row>
    <row r="901" spans="1:10" x14ac:dyDescent="0.2">
      <c r="A901" s="2" t="s">
        <v>346</v>
      </c>
      <c r="C901" s="2" t="s">
        <v>278</v>
      </c>
      <c r="G901" s="2">
        <v>13</v>
      </c>
      <c r="J901" s="2">
        <v>13</v>
      </c>
    </row>
    <row r="902" spans="1:10" x14ac:dyDescent="0.2">
      <c r="A902" s="2" t="s">
        <v>346</v>
      </c>
      <c r="C902" s="2" t="s">
        <v>279</v>
      </c>
      <c r="D902" s="2" t="s">
        <v>347</v>
      </c>
      <c r="E902" s="2">
        <v>100</v>
      </c>
      <c r="J902" s="2">
        <v>100</v>
      </c>
    </row>
    <row r="903" spans="1:10" x14ac:dyDescent="0.2">
      <c r="A903" s="2" t="s">
        <v>346</v>
      </c>
      <c r="C903" s="2" t="s">
        <v>280</v>
      </c>
      <c r="E903" s="2">
        <v>100</v>
      </c>
      <c r="J903" s="2">
        <v>100</v>
      </c>
    </row>
    <row r="904" spans="1:10" x14ac:dyDescent="0.2">
      <c r="A904" s="2" t="s">
        <v>357</v>
      </c>
      <c r="C904" s="2" t="s">
        <v>223</v>
      </c>
      <c r="D904" s="2" t="s">
        <v>358</v>
      </c>
      <c r="E904" s="2">
        <v>92</v>
      </c>
      <c r="J904" s="2">
        <v>92</v>
      </c>
    </row>
    <row r="905" spans="1:10" x14ac:dyDescent="0.2">
      <c r="A905" s="2" t="s">
        <v>357</v>
      </c>
      <c r="C905" s="2" t="s">
        <v>225</v>
      </c>
      <c r="E905" s="2">
        <v>92</v>
      </c>
      <c r="J905" s="2">
        <v>92</v>
      </c>
    </row>
    <row r="906" spans="1:10" x14ac:dyDescent="0.2">
      <c r="A906" s="2" t="s">
        <v>357</v>
      </c>
      <c r="C906" s="2" t="s">
        <v>287</v>
      </c>
      <c r="D906" s="2" t="s">
        <v>358</v>
      </c>
      <c r="E906" s="2">
        <v>143342</v>
      </c>
      <c r="J906" s="2">
        <v>143342</v>
      </c>
    </row>
    <row r="907" spans="1:10" x14ac:dyDescent="0.2">
      <c r="A907" s="2" t="s">
        <v>357</v>
      </c>
      <c r="C907" s="2" t="s">
        <v>288</v>
      </c>
      <c r="E907" s="2">
        <v>143342</v>
      </c>
      <c r="J907" s="2">
        <v>143342</v>
      </c>
    </row>
    <row r="908" spans="1:10" x14ac:dyDescent="0.2">
      <c r="A908" s="2" t="s">
        <v>357</v>
      </c>
      <c r="C908" s="2" t="s">
        <v>289</v>
      </c>
      <c r="D908" s="2" t="s">
        <v>359</v>
      </c>
      <c r="G908" s="2">
        <v>133055</v>
      </c>
      <c r="J908" s="2">
        <v>133055</v>
      </c>
    </row>
    <row r="909" spans="1:10" x14ac:dyDescent="0.2">
      <c r="A909" s="2" t="s">
        <v>357</v>
      </c>
      <c r="C909" s="2" t="s">
        <v>291</v>
      </c>
      <c r="G909" s="2">
        <v>133055</v>
      </c>
      <c r="J909" s="2">
        <v>133055</v>
      </c>
    </row>
    <row r="910" spans="1:10" x14ac:dyDescent="0.2">
      <c r="A910" s="2" t="s">
        <v>357</v>
      </c>
      <c r="C910" s="2" t="s">
        <v>292</v>
      </c>
      <c r="D910" s="2" t="s">
        <v>358</v>
      </c>
      <c r="E910" s="2">
        <v>250659</v>
      </c>
      <c r="J910" s="2">
        <v>250659</v>
      </c>
    </row>
    <row r="911" spans="1:10" x14ac:dyDescent="0.2">
      <c r="A911" s="2" t="s">
        <v>357</v>
      </c>
      <c r="C911" s="2" t="s">
        <v>293</v>
      </c>
      <c r="E911" s="2">
        <v>250659</v>
      </c>
      <c r="J911" s="2">
        <v>250659</v>
      </c>
    </row>
    <row r="912" spans="1:10" x14ac:dyDescent="0.2">
      <c r="A912" s="2" t="s">
        <v>357</v>
      </c>
      <c r="C912" s="2" t="s">
        <v>294</v>
      </c>
      <c r="D912" s="2" t="s">
        <v>359</v>
      </c>
      <c r="G912" s="2">
        <v>3047877</v>
      </c>
      <c r="J912" s="2">
        <v>3047877</v>
      </c>
    </row>
    <row r="913" spans="1:10" x14ac:dyDescent="0.2">
      <c r="A913" s="2" t="s">
        <v>357</v>
      </c>
      <c r="C913" s="2" t="s">
        <v>295</v>
      </c>
      <c r="G913" s="2">
        <v>3047877</v>
      </c>
      <c r="J913" s="2">
        <v>3047877</v>
      </c>
    </row>
    <row r="914" spans="1:10" x14ac:dyDescent="0.2">
      <c r="A914" s="2" t="s">
        <v>357</v>
      </c>
      <c r="C914" s="2" t="s">
        <v>296</v>
      </c>
      <c r="D914" s="2" t="s">
        <v>358</v>
      </c>
      <c r="E914" s="2">
        <v>4971278</v>
      </c>
      <c r="J914" s="2">
        <v>4971278</v>
      </c>
    </row>
    <row r="915" spans="1:10" x14ac:dyDescent="0.2">
      <c r="A915" s="2" t="s">
        <v>357</v>
      </c>
      <c r="C915" s="2" t="s">
        <v>297</v>
      </c>
      <c r="E915" s="2">
        <v>4971278</v>
      </c>
      <c r="J915" s="2">
        <v>4971278</v>
      </c>
    </row>
    <row r="916" spans="1:10" x14ac:dyDescent="0.2">
      <c r="A916" s="2" t="s">
        <v>357</v>
      </c>
      <c r="C916" s="2" t="s">
        <v>298</v>
      </c>
      <c r="D916" s="2" t="s">
        <v>359</v>
      </c>
      <c r="G916" s="2">
        <v>2178592</v>
      </c>
      <c r="J916" s="2">
        <v>2178592</v>
      </c>
    </row>
    <row r="917" spans="1:10" x14ac:dyDescent="0.2">
      <c r="A917" s="2" t="s">
        <v>357</v>
      </c>
      <c r="C917" s="2" t="s">
        <v>299</v>
      </c>
      <c r="G917" s="2">
        <v>2178592</v>
      </c>
      <c r="J917" s="2">
        <v>2178592</v>
      </c>
    </row>
    <row r="918" spans="1:10" x14ac:dyDescent="0.2">
      <c r="A918" s="2" t="s">
        <v>357</v>
      </c>
      <c r="C918" s="2" t="s">
        <v>300</v>
      </c>
      <c r="D918" s="2" t="s">
        <v>359</v>
      </c>
      <c r="G918" s="2">
        <v>869285</v>
      </c>
      <c r="J918" s="2">
        <v>869285</v>
      </c>
    </row>
    <row r="919" spans="1:10" x14ac:dyDescent="0.2">
      <c r="A919" s="2" t="s">
        <v>357</v>
      </c>
      <c r="C919" s="2" t="s">
        <v>301</v>
      </c>
      <c r="G919" s="2">
        <v>869285</v>
      </c>
      <c r="J919" s="2">
        <v>869285</v>
      </c>
    </row>
    <row r="920" spans="1:10" x14ac:dyDescent="0.2">
      <c r="A920" s="2" t="s">
        <v>357</v>
      </c>
      <c r="C920" s="2" t="s">
        <v>302</v>
      </c>
      <c r="D920" s="2" t="s">
        <v>358</v>
      </c>
      <c r="E920" s="2">
        <v>525722</v>
      </c>
      <c r="J920" s="2">
        <v>525722</v>
      </c>
    </row>
    <row r="921" spans="1:10" x14ac:dyDescent="0.2">
      <c r="A921" s="2" t="s">
        <v>357</v>
      </c>
      <c r="C921" s="2" t="s">
        <v>303</v>
      </c>
      <c r="E921" s="2">
        <v>525722</v>
      </c>
      <c r="J921" s="2">
        <v>525722</v>
      </c>
    </row>
    <row r="922" spans="1:10" x14ac:dyDescent="0.2">
      <c r="A922" s="2" t="s">
        <v>357</v>
      </c>
      <c r="C922" s="2" t="s">
        <v>306</v>
      </c>
      <c r="D922" s="2" t="s">
        <v>358</v>
      </c>
      <c r="E922" s="2">
        <v>311681</v>
      </c>
      <c r="J922" s="2">
        <v>311681</v>
      </c>
    </row>
    <row r="923" spans="1:10" x14ac:dyDescent="0.2">
      <c r="A923" s="2" t="s">
        <v>357</v>
      </c>
      <c r="C923" s="2" t="s">
        <v>307</v>
      </c>
      <c r="E923" s="2">
        <v>311681</v>
      </c>
      <c r="J923" s="2">
        <v>311681</v>
      </c>
    </row>
    <row r="924" spans="1:10" x14ac:dyDescent="0.2">
      <c r="A924" s="2" t="s">
        <v>357</v>
      </c>
      <c r="C924" s="2" t="s">
        <v>226</v>
      </c>
      <c r="D924" s="2" t="s">
        <v>358</v>
      </c>
      <c r="E924" s="2">
        <v>3</v>
      </c>
      <c r="J924" s="2">
        <v>3</v>
      </c>
    </row>
    <row r="925" spans="1:10" x14ac:dyDescent="0.2">
      <c r="A925" s="2" t="s">
        <v>357</v>
      </c>
      <c r="C925" s="2" t="s">
        <v>227</v>
      </c>
      <c r="E925" s="2">
        <v>3</v>
      </c>
      <c r="J925" s="2">
        <v>3</v>
      </c>
    </row>
    <row r="926" spans="1:10" x14ac:dyDescent="0.2">
      <c r="A926" s="2" t="s">
        <v>357</v>
      </c>
      <c r="C926" s="2" t="s">
        <v>228</v>
      </c>
      <c r="D926" s="2" t="s">
        <v>358</v>
      </c>
      <c r="E926" s="2">
        <v>23</v>
      </c>
      <c r="J926" s="2">
        <v>23</v>
      </c>
    </row>
    <row r="927" spans="1:10" x14ac:dyDescent="0.2">
      <c r="A927" s="2" t="s">
        <v>357</v>
      </c>
      <c r="C927" s="2" t="s">
        <v>229</v>
      </c>
      <c r="E927" s="2">
        <v>23</v>
      </c>
      <c r="J927" s="2">
        <v>23</v>
      </c>
    </row>
    <row r="928" spans="1:10" x14ac:dyDescent="0.2">
      <c r="A928" s="2" t="s">
        <v>357</v>
      </c>
      <c r="C928" s="2" t="s">
        <v>232</v>
      </c>
      <c r="D928" s="2" t="s">
        <v>359</v>
      </c>
      <c r="G928" s="2">
        <v>10</v>
      </c>
      <c r="J928" s="2">
        <v>10</v>
      </c>
    </row>
    <row r="929" spans="1:10" x14ac:dyDescent="0.2">
      <c r="A929" s="2" t="s">
        <v>357</v>
      </c>
      <c r="C929" s="2" t="s">
        <v>233</v>
      </c>
      <c r="G929" s="2">
        <v>10</v>
      </c>
      <c r="J929" s="2">
        <v>10</v>
      </c>
    </row>
    <row r="930" spans="1:10" x14ac:dyDescent="0.2">
      <c r="A930" s="2" t="s">
        <v>357</v>
      </c>
      <c r="C930" s="2" t="s">
        <v>234</v>
      </c>
      <c r="D930" s="2" t="s">
        <v>359</v>
      </c>
      <c r="G930" s="2">
        <v>37</v>
      </c>
      <c r="J930" s="2">
        <v>37</v>
      </c>
    </row>
    <row r="931" spans="1:10" x14ac:dyDescent="0.2">
      <c r="A931" s="2" t="s">
        <v>357</v>
      </c>
      <c r="C931" s="2" t="s">
        <v>235</v>
      </c>
      <c r="G931" s="2">
        <v>37</v>
      </c>
      <c r="J931" s="2">
        <v>37</v>
      </c>
    </row>
    <row r="932" spans="1:10" x14ac:dyDescent="0.2">
      <c r="A932" s="2" t="s">
        <v>357</v>
      </c>
      <c r="C932" s="2" t="s">
        <v>238</v>
      </c>
      <c r="D932" s="2" t="s">
        <v>358</v>
      </c>
      <c r="E932" s="2">
        <v>146353</v>
      </c>
      <c r="J932" s="2">
        <v>146353</v>
      </c>
    </row>
    <row r="933" spans="1:10" x14ac:dyDescent="0.2">
      <c r="A933" s="2" t="s">
        <v>357</v>
      </c>
      <c r="C933" s="2" t="s">
        <v>239</v>
      </c>
      <c r="E933" s="2">
        <v>146353</v>
      </c>
      <c r="J933" s="2">
        <v>146353</v>
      </c>
    </row>
    <row r="934" spans="1:10" x14ac:dyDescent="0.2">
      <c r="A934" s="2" t="s">
        <v>357</v>
      </c>
      <c r="C934" s="2" t="s">
        <v>242</v>
      </c>
      <c r="D934" s="2" t="s">
        <v>358</v>
      </c>
      <c r="E934" s="2">
        <v>289256</v>
      </c>
      <c r="J934" s="2">
        <v>289256</v>
      </c>
    </row>
    <row r="935" spans="1:10" x14ac:dyDescent="0.2">
      <c r="A935" s="2" t="s">
        <v>357</v>
      </c>
      <c r="C935" s="2" t="s">
        <v>243</v>
      </c>
      <c r="E935" s="2">
        <v>289256</v>
      </c>
      <c r="J935" s="2">
        <v>289256</v>
      </c>
    </row>
    <row r="936" spans="1:10" x14ac:dyDescent="0.2">
      <c r="A936" s="2" t="s">
        <v>357</v>
      </c>
      <c r="C936" s="2" t="s">
        <v>244</v>
      </c>
      <c r="D936" s="2" t="s">
        <v>358</v>
      </c>
      <c r="E936" s="2">
        <v>490816</v>
      </c>
      <c r="J936" s="2">
        <v>490816</v>
      </c>
    </row>
    <row r="937" spans="1:10" x14ac:dyDescent="0.2">
      <c r="A937" s="2" t="s">
        <v>357</v>
      </c>
      <c r="C937" s="2" t="s">
        <v>245</v>
      </c>
      <c r="E937" s="2">
        <v>490816</v>
      </c>
      <c r="J937" s="2">
        <v>490816</v>
      </c>
    </row>
    <row r="938" spans="1:10" x14ac:dyDescent="0.2">
      <c r="A938" s="2" t="s">
        <v>357</v>
      </c>
      <c r="C938" s="2" t="s">
        <v>246</v>
      </c>
      <c r="D938" s="2" t="s">
        <v>358</v>
      </c>
      <c r="E938" s="2">
        <v>311895</v>
      </c>
      <c r="J938" s="2">
        <v>311895</v>
      </c>
    </row>
    <row r="939" spans="1:10" x14ac:dyDescent="0.2">
      <c r="A939" s="2" t="s">
        <v>357</v>
      </c>
      <c r="C939" s="2" t="s">
        <v>247</v>
      </c>
      <c r="E939" s="2">
        <v>311895</v>
      </c>
      <c r="J939" s="2">
        <v>311895</v>
      </c>
    </row>
    <row r="940" spans="1:10" x14ac:dyDescent="0.2">
      <c r="A940" s="2" t="s">
        <v>357</v>
      </c>
      <c r="C940" s="2" t="s">
        <v>250</v>
      </c>
      <c r="D940" s="2" t="s">
        <v>358</v>
      </c>
      <c r="E940" s="2">
        <v>525955</v>
      </c>
      <c r="J940" s="2">
        <v>525955</v>
      </c>
    </row>
    <row r="941" spans="1:10" x14ac:dyDescent="0.2">
      <c r="A941" s="2" t="s">
        <v>357</v>
      </c>
      <c r="C941" s="2" t="s">
        <v>251</v>
      </c>
      <c r="E941" s="2">
        <v>525955</v>
      </c>
      <c r="J941" s="2">
        <v>525955</v>
      </c>
    </row>
    <row r="942" spans="1:10" x14ac:dyDescent="0.2">
      <c r="A942" s="2" t="s">
        <v>357</v>
      </c>
      <c r="C942" s="2" t="s">
        <v>252</v>
      </c>
      <c r="D942" s="2" t="s">
        <v>359</v>
      </c>
      <c r="G942" s="2">
        <v>133055</v>
      </c>
      <c r="J942" s="2">
        <v>133055</v>
      </c>
    </row>
    <row r="943" spans="1:10" x14ac:dyDescent="0.2">
      <c r="A943" s="2" t="s">
        <v>357</v>
      </c>
      <c r="C943" s="2" t="s">
        <v>253</v>
      </c>
      <c r="G943" s="2">
        <v>133055</v>
      </c>
      <c r="J943" s="2">
        <v>133055</v>
      </c>
    </row>
    <row r="944" spans="1:10" x14ac:dyDescent="0.2">
      <c r="A944" s="2" t="s">
        <v>357</v>
      </c>
      <c r="C944" s="2" t="s">
        <v>256</v>
      </c>
      <c r="D944" s="2" t="s">
        <v>358</v>
      </c>
      <c r="E944" s="2">
        <v>5058481</v>
      </c>
      <c r="J944" s="2">
        <v>5058481</v>
      </c>
    </row>
    <row r="945" spans="1:10" x14ac:dyDescent="0.2">
      <c r="A945" s="2" t="s">
        <v>357</v>
      </c>
      <c r="C945" s="2" t="s">
        <v>257</v>
      </c>
      <c r="E945" s="2">
        <v>5058481</v>
      </c>
      <c r="J945" s="2">
        <v>5058481</v>
      </c>
    </row>
    <row r="946" spans="1:10" x14ac:dyDescent="0.2">
      <c r="A946" s="2" t="s">
        <v>357</v>
      </c>
      <c r="C946" s="2" t="s">
        <v>258</v>
      </c>
      <c r="D946" s="2" t="s">
        <v>358</v>
      </c>
      <c r="E946" s="2">
        <v>72</v>
      </c>
      <c r="J946" s="2">
        <v>72</v>
      </c>
    </row>
    <row r="947" spans="1:10" x14ac:dyDescent="0.2">
      <c r="A947" s="2" t="s">
        <v>357</v>
      </c>
      <c r="C947" s="2" t="s">
        <v>259</v>
      </c>
      <c r="E947" s="2">
        <v>72</v>
      </c>
      <c r="J947" s="2">
        <v>72</v>
      </c>
    </row>
    <row r="948" spans="1:10" x14ac:dyDescent="0.2">
      <c r="A948" s="2" t="s">
        <v>357</v>
      </c>
      <c r="C948" s="2" t="s">
        <v>260</v>
      </c>
      <c r="D948" s="2" t="s">
        <v>358</v>
      </c>
      <c r="E948" s="2">
        <v>88</v>
      </c>
      <c r="J948" s="2">
        <v>88</v>
      </c>
    </row>
    <row r="949" spans="1:10" x14ac:dyDescent="0.2">
      <c r="A949" s="2" t="s">
        <v>357</v>
      </c>
      <c r="C949" s="2" t="s">
        <v>261</v>
      </c>
      <c r="E949" s="2">
        <v>88</v>
      </c>
      <c r="J949" s="2">
        <v>88</v>
      </c>
    </row>
    <row r="950" spans="1:10" x14ac:dyDescent="0.2">
      <c r="A950" s="2" t="s">
        <v>357</v>
      </c>
      <c r="C950" s="2" t="s">
        <v>76</v>
      </c>
      <c r="D950" s="2" t="s">
        <v>358</v>
      </c>
      <c r="E950" s="2">
        <v>5221041</v>
      </c>
      <c r="J950" s="2">
        <v>5221041</v>
      </c>
    </row>
    <row r="951" spans="1:10" x14ac:dyDescent="0.2">
      <c r="A951" s="2" t="s">
        <v>357</v>
      </c>
      <c r="C951" s="2" t="s">
        <v>262</v>
      </c>
      <c r="E951" s="2">
        <v>5221041</v>
      </c>
      <c r="J951" s="2">
        <v>5221041</v>
      </c>
    </row>
    <row r="952" spans="1:10" x14ac:dyDescent="0.2">
      <c r="A952" s="2" t="s">
        <v>357</v>
      </c>
      <c r="C952" s="2" t="s">
        <v>263</v>
      </c>
      <c r="D952" s="2" t="s">
        <v>358</v>
      </c>
      <c r="E952" s="2">
        <v>25</v>
      </c>
      <c r="J952" s="2">
        <v>25</v>
      </c>
    </row>
    <row r="953" spans="1:10" x14ac:dyDescent="0.2">
      <c r="A953" s="2" t="s">
        <v>357</v>
      </c>
      <c r="C953" s="2" t="s">
        <v>264</v>
      </c>
      <c r="E953" s="2">
        <v>25</v>
      </c>
      <c r="J953" s="2">
        <v>25</v>
      </c>
    </row>
    <row r="954" spans="1:10" x14ac:dyDescent="0.2">
      <c r="A954" s="2" t="s">
        <v>357</v>
      </c>
      <c r="C954" s="2" t="s">
        <v>308</v>
      </c>
      <c r="D954" s="2" t="s">
        <v>358</v>
      </c>
      <c r="E954" s="2">
        <v>0</v>
      </c>
      <c r="J954" s="2">
        <v>0</v>
      </c>
    </row>
    <row r="955" spans="1:10" x14ac:dyDescent="0.2">
      <c r="A955" s="2" t="s">
        <v>357</v>
      </c>
      <c r="C955" s="2" t="s">
        <v>309</v>
      </c>
      <c r="E955" s="2">
        <v>0</v>
      </c>
      <c r="J955" s="2">
        <v>0</v>
      </c>
    </row>
    <row r="956" spans="1:10" x14ac:dyDescent="0.2">
      <c r="A956" s="2" t="s">
        <v>357</v>
      </c>
      <c r="C956" s="2" t="s">
        <v>79</v>
      </c>
      <c r="D956" s="2" t="s">
        <v>358</v>
      </c>
      <c r="E956" s="2">
        <v>25</v>
      </c>
      <c r="J956" s="2">
        <v>25</v>
      </c>
    </row>
    <row r="957" spans="1:10" x14ac:dyDescent="0.2">
      <c r="A957" s="2" t="s">
        <v>357</v>
      </c>
      <c r="C957" s="2" t="s">
        <v>265</v>
      </c>
      <c r="E957" s="2">
        <v>25</v>
      </c>
      <c r="J957" s="2">
        <v>25</v>
      </c>
    </row>
    <row r="958" spans="1:10" x14ac:dyDescent="0.2">
      <c r="A958" s="2" t="s">
        <v>357</v>
      </c>
      <c r="C958" s="2" t="s">
        <v>266</v>
      </c>
      <c r="D958" s="2" t="s">
        <v>359</v>
      </c>
      <c r="G958" s="2">
        <v>3056688</v>
      </c>
      <c r="J958" s="2">
        <v>3056688</v>
      </c>
    </row>
    <row r="959" spans="1:10" x14ac:dyDescent="0.2">
      <c r="A959" s="2" t="s">
        <v>357</v>
      </c>
      <c r="C959" s="2" t="s">
        <v>267</v>
      </c>
      <c r="G959" s="2">
        <v>3056688</v>
      </c>
      <c r="J959" s="2">
        <v>3056688</v>
      </c>
    </row>
    <row r="960" spans="1:10" x14ac:dyDescent="0.2">
      <c r="A960" s="2" t="s">
        <v>357</v>
      </c>
      <c r="C960" s="2" t="s">
        <v>268</v>
      </c>
      <c r="D960" s="2" t="s">
        <v>359</v>
      </c>
      <c r="G960" s="2">
        <v>871669</v>
      </c>
      <c r="J960" s="2">
        <v>871669</v>
      </c>
    </row>
    <row r="961" spans="1:10" x14ac:dyDescent="0.2">
      <c r="A961" s="2" t="s">
        <v>357</v>
      </c>
      <c r="C961" s="2" t="s">
        <v>269</v>
      </c>
      <c r="G961" s="2">
        <v>871669</v>
      </c>
      <c r="J961" s="2">
        <v>871669</v>
      </c>
    </row>
    <row r="962" spans="1:10" x14ac:dyDescent="0.2">
      <c r="A962" s="2" t="s">
        <v>357</v>
      </c>
      <c r="C962" s="2" t="s">
        <v>271</v>
      </c>
      <c r="D962" s="2" t="s">
        <v>359</v>
      </c>
      <c r="G962" s="2">
        <v>2185019</v>
      </c>
      <c r="J962" s="2">
        <v>2185019</v>
      </c>
    </row>
    <row r="963" spans="1:10" x14ac:dyDescent="0.2">
      <c r="A963" s="2" t="s">
        <v>357</v>
      </c>
      <c r="C963" s="2" t="s">
        <v>272</v>
      </c>
      <c r="G963" s="2">
        <v>2185019</v>
      </c>
      <c r="J963" s="2">
        <v>2185019</v>
      </c>
    </row>
    <row r="964" spans="1:10" x14ac:dyDescent="0.2">
      <c r="A964" s="2" t="s">
        <v>357</v>
      </c>
      <c r="C964" s="2" t="s">
        <v>273</v>
      </c>
      <c r="D964" s="2" t="s">
        <v>359</v>
      </c>
      <c r="G964" s="2">
        <v>5022</v>
      </c>
      <c r="J964" s="2">
        <v>5022</v>
      </c>
    </row>
    <row r="965" spans="1:10" x14ac:dyDescent="0.2">
      <c r="A965" s="2" t="s">
        <v>357</v>
      </c>
      <c r="C965" s="2" t="s">
        <v>274</v>
      </c>
      <c r="G965" s="2">
        <v>5022</v>
      </c>
      <c r="J965" s="2">
        <v>5022</v>
      </c>
    </row>
    <row r="966" spans="1:10" x14ac:dyDescent="0.2">
      <c r="A966" s="2" t="s">
        <v>357</v>
      </c>
      <c r="C966" s="2" t="s">
        <v>275</v>
      </c>
      <c r="D966" s="2" t="s">
        <v>358</v>
      </c>
      <c r="E966" s="2">
        <v>159400</v>
      </c>
      <c r="J966" s="2">
        <v>159400</v>
      </c>
    </row>
    <row r="967" spans="1:10" x14ac:dyDescent="0.2">
      <c r="A967" s="2" t="s">
        <v>357</v>
      </c>
      <c r="C967" s="2" t="s">
        <v>276</v>
      </c>
      <c r="E967" s="2">
        <v>159400</v>
      </c>
      <c r="J967" s="2">
        <v>159400</v>
      </c>
    </row>
    <row r="968" spans="1:10" x14ac:dyDescent="0.2">
      <c r="A968" s="2" t="s">
        <v>357</v>
      </c>
      <c r="C968" s="2" t="s">
        <v>277</v>
      </c>
      <c r="D968" s="2" t="s">
        <v>359</v>
      </c>
      <c r="G968" s="2">
        <v>9</v>
      </c>
      <c r="J968" s="2">
        <v>9</v>
      </c>
    </row>
    <row r="969" spans="1:10" x14ac:dyDescent="0.2">
      <c r="A969" s="2" t="s">
        <v>357</v>
      </c>
      <c r="C969" s="2" t="s">
        <v>278</v>
      </c>
      <c r="G969" s="2">
        <v>9</v>
      </c>
      <c r="J969" s="2">
        <v>9</v>
      </c>
    </row>
    <row r="970" spans="1:10" x14ac:dyDescent="0.2">
      <c r="A970" s="2" t="s">
        <v>357</v>
      </c>
      <c r="C970" s="2" t="s">
        <v>279</v>
      </c>
      <c r="D970" s="2" t="s">
        <v>358</v>
      </c>
      <c r="E970" s="2">
        <v>92</v>
      </c>
      <c r="J970" s="2">
        <v>92</v>
      </c>
    </row>
    <row r="971" spans="1:10" x14ac:dyDescent="0.2">
      <c r="A971" s="2" t="s">
        <v>357</v>
      </c>
      <c r="C971" s="2" t="s">
        <v>280</v>
      </c>
      <c r="E971" s="2">
        <v>92</v>
      </c>
      <c r="J971" s="2">
        <v>92</v>
      </c>
    </row>
    <row r="972" spans="1:10" x14ac:dyDescent="0.2">
      <c r="A972" s="2" t="s">
        <v>360</v>
      </c>
      <c r="C972" s="2" t="s">
        <v>223</v>
      </c>
      <c r="D972" s="2" t="s">
        <v>361</v>
      </c>
      <c r="E972" s="2">
        <v>0</v>
      </c>
      <c r="J972" s="2">
        <v>0</v>
      </c>
    </row>
    <row r="973" spans="1:10" x14ac:dyDescent="0.2">
      <c r="A973" s="2" t="s">
        <v>360</v>
      </c>
      <c r="C973" s="2" t="s">
        <v>223</v>
      </c>
      <c r="D973" s="2" t="s">
        <v>362</v>
      </c>
      <c r="E973" s="2">
        <v>100</v>
      </c>
      <c r="J973" s="2">
        <v>100</v>
      </c>
    </row>
    <row r="974" spans="1:10" x14ac:dyDescent="0.2">
      <c r="A974" s="2" t="s">
        <v>360</v>
      </c>
      <c r="C974" s="2" t="s">
        <v>225</v>
      </c>
      <c r="E974" s="2">
        <v>100</v>
      </c>
      <c r="J974" s="2">
        <v>100</v>
      </c>
    </row>
    <row r="975" spans="1:10" x14ac:dyDescent="0.2">
      <c r="A975" s="2" t="s">
        <v>360</v>
      </c>
      <c r="C975" s="2" t="s">
        <v>226</v>
      </c>
      <c r="D975" s="2" t="s">
        <v>361</v>
      </c>
      <c r="E975" s="2">
        <v>0</v>
      </c>
      <c r="J975" s="2">
        <v>0</v>
      </c>
    </row>
    <row r="976" spans="1:10" x14ac:dyDescent="0.2">
      <c r="A976" s="2" t="s">
        <v>360</v>
      </c>
      <c r="C976" s="2" t="s">
        <v>226</v>
      </c>
      <c r="D976" s="2" t="s">
        <v>362</v>
      </c>
      <c r="E976" s="2">
        <v>0</v>
      </c>
      <c r="J976" s="2">
        <v>0</v>
      </c>
    </row>
    <row r="977" spans="1:10" x14ac:dyDescent="0.2">
      <c r="A977" s="2" t="s">
        <v>360</v>
      </c>
      <c r="C977" s="2" t="s">
        <v>227</v>
      </c>
      <c r="E977" s="2">
        <v>0</v>
      </c>
      <c r="J977" s="2">
        <v>0</v>
      </c>
    </row>
    <row r="978" spans="1:10" x14ac:dyDescent="0.2">
      <c r="A978" s="2" t="s">
        <v>360</v>
      </c>
      <c r="C978" s="2" t="s">
        <v>228</v>
      </c>
      <c r="D978" s="2" t="s">
        <v>361</v>
      </c>
      <c r="E978" s="2">
        <v>3</v>
      </c>
      <c r="J978" s="2">
        <v>3</v>
      </c>
    </row>
    <row r="979" spans="1:10" x14ac:dyDescent="0.2">
      <c r="A979" s="2" t="s">
        <v>360</v>
      </c>
      <c r="C979" s="2" t="s">
        <v>228</v>
      </c>
      <c r="D979" s="2" t="s">
        <v>362</v>
      </c>
      <c r="E979" s="2">
        <v>11</v>
      </c>
      <c r="J979" s="2">
        <v>11</v>
      </c>
    </row>
    <row r="980" spans="1:10" x14ac:dyDescent="0.2">
      <c r="A980" s="2" t="s">
        <v>360</v>
      </c>
      <c r="C980" s="2" t="s">
        <v>229</v>
      </c>
      <c r="E980" s="2">
        <v>14</v>
      </c>
      <c r="J980" s="2">
        <v>14</v>
      </c>
    </row>
    <row r="981" spans="1:10" x14ac:dyDescent="0.2">
      <c r="A981" s="2" t="s">
        <v>360</v>
      </c>
      <c r="C981" s="2" t="s">
        <v>232</v>
      </c>
      <c r="D981" s="2" t="s">
        <v>363</v>
      </c>
      <c r="G981" s="2">
        <v>0</v>
      </c>
      <c r="J981" s="2">
        <v>0</v>
      </c>
    </row>
    <row r="982" spans="1:10" x14ac:dyDescent="0.2">
      <c r="A982" s="2" t="s">
        <v>360</v>
      </c>
      <c r="C982" s="2" t="s">
        <v>232</v>
      </c>
      <c r="D982" s="2" t="s">
        <v>362</v>
      </c>
      <c r="G982" s="2">
        <v>0</v>
      </c>
      <c r="J982" s="2">
        <v>0</v>
      </c>
    </row>
    <row r="983" spans="1:10" x14ac:dyDescent="0.2">
      <c r="A983" s="2" t="s">
        <v>360</v>
      </c>
      <c r="C983" s="2" t="s">
        <v>233</v>
      </c>
      <c r="G983" s="2">
        <v>0</v>
      </c>
      <c r="J983" s="2">
        <v>0</v>
      </c>
    </row>
    <row r="984" spans="1:10" x14ac:dyDescent="0.2">
      <c r="A984" s="2" t="s">
        <v>360</v>
      </c>
      <c r="C984" s="2" t="s">
        <v>234</v>
      </c>
      <c r="D984" s="2" t="s">
        <v>363</v>
      </c>
      <c r="G984" s="2">
        <v>2</v>
      </c>
      <c r="J984" s="2">
        <v>2</v>
      </c>
    </row>
    <row r="985" spans="1:10" x14ac:dyDescent="0.2">
      <c r="A985" s="2" t="s">
        <v>360</v>
      </c>
      <c r="C985" s="2" t="s">
        <v>234</v>
      </c>
      <c r="D985" s="2" t="s">
        <v>362</v>
      </c>
      <c r="G985" s="2">
        <v>5</v>
      </c>
      <c r="J985" s="2">
        <v>5</v>
      </c>
    </row>
    <row r="986" spans="1:10" x14ac:dyDescent="0.2">
      <c r="A986" s="2" t="s">
        <v>360</v>
      </c>
      <c r="C986" s="2" t="s">
        <v>235</v>
      </c>
      <c r="G986" s="2">
        <v>7</v>
      </c>
      <c r="J986" s="2">
        <v>7</v>
      </c>
    </row>
    <row r="987" spans="1:10" x14ac:dyDescent="0.2">
      <c r="A987" s="2" t="s">
        <v>360</v>
      </c>
      <c r="C987" s="2" t="s">
        <v>238</v>
      </c>
      <c r="D987" s="2" t="s">
        <v>361</v>
      </c>
      <c r="E987" s="2">
        <v>0</v>
      </c>
      <c r="J987" s="2">
        <v>0</v>
      </c>
    </row>
    <row r="988" spans="1:10" x14ac:dyDescent="0.2">
      <c r="A988" s="2" t="s">
        <v>360</v>
      </c>
      <c r="C988" s="2" t="s">
        <v>238</v>
      </c>
      <c r="D988" s="2" t="s">
        <v>362</v>
      </c>
      <c r="E988" s="2">
        <v>171831</v>
      </c>
      <c r="J988" s="2">
        <v>171831</v>
      </c>
    </row>
    <row r="989" spans="1:10" x14ac:dyDescent="0.2">
      <c r="A989" s="2" t="s">
        <v>360</v>
      </c>
      <c r="C989" s="2" t="s">
        <v>239</v>
      </c>
      <c r="E989" s="2">
        <v>171831</v>
      </c>
      <c r="J989" s="2">
        <v>171831</v>
      </c>
    </row>
    <row r="990" spans="1:10" x14ac:dyDescent="0.2">
      <c r="A990" s="2" t="s">
        <v>360</v>
      </c>
      <c r="C990" s="2" t="s">
        <v>242</v>
      </c>
      <c r="D990" s="2" t="s">
        <v>361</v>
      </c>
      <c r="E990" s="2">
        <v>0</v>
      </c>
      <c r="J990" s="2">
        <v>0</v>
      </c>
    </row>
    <row r="991" spans="1:10" x14ac:dyDescent="0.2">
      <c r="A991" s="2" t="s">
        <v>360</v>
      </c>
      <c r="C991" s="2" t="s">
        <v>242</v>
      </c>
      <c r="D991" s="2" t="s">
        <v>362</v>
      </c>
      <c r="E991" s="2">
        <v>184166</v>
      </c>
      <c r="J991" s="2">
        <v>184166</v>
      </c>
    </row>
    <row r="992" spans="1:10" x14ac:dyDescent="0.2">
      <c r="A992" s="2" t="s">
        <v>360</v>
      </c>
      <c r="C992" s="2" t="s">
        <v>243</v>
      </c>
      <c r="E992" s="2">
        <v>184166</v>
      </c>
      <c r="J992" s="2">
        <v>184166</v>
      </c>
    </row>
    <row r="993" spans="1:10" x14ac:dyDescent="0.2">
      <c r="A993" s="2" t="s">
        <v>360</v>
      </c>
      <c r="C993" s="2" t="s">
        <v>244</v>
      </c>
      <c r="D993" s="2" t="s">
        <v>361</v>
      </c>
      <c r="E993" s="2">
        <v>0</v>
      </c>
      <c r="J993" s="2">
        <v>0</v>
      </c>
    </row>
    <row r="994" spans="1:10" x14ac:dyDescent="0.2">
      <c r="A994" s="2" t="s">
        <v>360</v>
      </c>
      <c r="C994" s="2" t="s">
        <v>244</v>
      </c>
      <c r="D994" s="2" t="s">
        <v>362</v>
      </c>
      <c r="E994" s="2">
        <v>405076</v>
      </c>
      <c r="J994" s="2">
        <v>405076</v>
      </c>
    </row>
    <row r="995" spans="1:10" x14ac:dyDescent="0.2">
      <c r="A995" s="2" t="s">
        <v>360</v>
      </c>
      <c r="C995" s="2" t="s">
        <v>245</v>
      </c>
      <c r="E995" s="2">
        <v>405076</v>
      </c>
      <c r="J995" s="2">
        <v>405076</v>
      </c>
    </row>
    <row r="996" spans="1:10" x14ac:dyDescent="0.2">
      <c r="A996" s="2" t="s">
        <v>360</v>
      </c>
      <c r="C996" s="2" t="s">
        <v>246</v>
      </c>
      <c r="D996" s="2" t="s">
        <v>361</v>
      </c>
      <c r="E996" s="2">
        <v>0</v>
      </c>
      <c r="J996" s="2">
        <v>0</v>
      </c>
    </row>
    <row r="997" spans="1:10" x14ac:dyDescent="0.2">
      <c r="A997" s="2" t="s">
        <v>360</v>
      </c>
      <c r="C997" s="2" t="s">
        <v>246</v>
      </c>
      <c r="D997" s="2" t="s">
        <v>362</v>
      </c>
      <c r="E997" s="2">
        <v>211775</v>
      </c>
      <c r="J997" s="2">
        <v>211775</v>
      </c>
    </row>
    <row r="998" spans="1:10" x14ac:dyDescent="0.2">
      <c r="A998" s="2" t="s">
        <v>360</v>
      </c>
      <c r="C998" s="2" t="s">
        <v>247</v>
      </c>
      <c r="E998" s="2">
        <v>211775</v>
      </c>
      <c r="J998" s="2">
        <v>211775</v>
      </c>
    </row>
    <row r="999" spans="1:10" x14ac:dyDescent="0.2">
      <c r="A999" s="2" t="s">
        <v>360</v>
      </c>
      <c r="C999" s="2" t="s">
        <v>250</v>
      </c>
      <c r="D999" s="2" t="s">
        <v>361</v>
      </c>
      <c r="E999" s="2">
        <v>0</v>
      </c>
      <c r="J999" s="2">
        <v>0</v>
      </c>
    </row>
    <row r="1000" spans="1:10" x14ac:dyDescent="0.2">
      <c r="A1000" s="2" t="s">
        <v>360</v>
      </c>
      <c r="C1000" s="2" t="s">
        <v>250</v>
      </c>
      <c r="D1000" s="2" t="s">
        <v>362</v>
      </c>
      <c r="E1000" s="2">
        <v>413521</v>
      </c>
      <c r="J1000" s="2">
        <v>413521</v>
      </c>
    </row>
    <row r="1001" spans="1:10" x14ac:dyDescent="0.2">
      <c r="A1001" s="2" t="s">
        <v>360</v>
      </c>
      <c r="C1001" s="2" t="s">
        <v>251</v>
      </c>
      <c r="E1001" s="2">
        <v>413521</v>
      </c>
      <c r="J1001" s="2">
        <v>413521</v>
      </c>
    </row>
    <row r="1002" spans="1:10" x14ac:dyDescent="0.2">
      <c r="A1002" s="2" t="s">
        <v>360</v>
      </c>
      <c r="C1002" s="2" t="s">
        <v>252</v>
      </c>
      <c r="D1002" s="2" t="s">
        <v>363</v>
      </c>
      <c r="G1002" s="2">
        <v>0</v>
      </c>
      <c r="J1002" s="2">
        <v>0</v>
      </c>
    </row>
    <row r="1003" spans="1:10" x14ac:dyDescent="0.2">
      <c r="A1003" s="2" t="s">
        <v>360</v>
      </c>
      <c r="C1003" s="2" t="s">
        <v>252</v>
      </c>
      <c r="D1003" s="2" t="s">
        <v>362</v>
      </c>
      <c r="G1003" s="2">
        <v>48036</v>
      </c>
      <c r="J1003" s="2">
        <v>48036</v>
      </c>
    </row>
    <row r="1004" spans="1:10" x14ac:dyDescent="0.2">
      <c r="A1004" s="2" t="s">
        <v>360</v>
      </c>
      <c r="C1004" s="2" t="s">
        <v>253</v>
      </c>
      <c r="G1004" s="2">
        <v>48036</v>
      </c>
      <c r="J1004" s="2">
        <v>48036</v>
      </c>
    </row>
    <row r="1005" spans="1:10" x14ac:dyDescent="0.2">
      <c r="A1005" s="2" t="s">
        <v>360</v>
      </c>
      <c r="C1005" s="2" t="s">
        <v>256</v>
      </c>
      <c r="D1005" s="2" t="s">
        <v>361</v>
      </c>
      <c r="E1005" s="2">
        <v>0</v>
      </c>
      <c r="J1005" s="2">
        <v>0</v>
      </c>
    </row>
    <row r="1006" spans="1:10" x14ac:dyDescent="0.2">
      <c r="A1006" s="2" t="s">
        <v>360</v>
      </c>
      <c r="C1006" s="2" t="s">
        <v>256</v>
      </c>
      <c r="D1006" s="2" t="s">
        <v>362</v>
      </c>
      <c r="E1006" s="2">
        <v>6669063</v>
      </c>
      <c r="J1006" s="2">
        <v>6669063</v>
      </c>
    </row>
    <row r="1007" spans="1:10" x14ac:dyDescent="0.2">
      <c r="A1007" s="2" t="s">
        <v>360</v>
      </c>
      <c r="C1007" s="2" t="s">
        <v>257</v>
      </c>
      <c r="E1007" s="2">
        <v>6669063</v>
      </c>
      <c r="J1007" s="2">
        <v>6669063</v>
      </c>
    </row>
    <row r="1008" spans="1:10" x14ac:dyDescent="0.2">
      <c r="A1008" s="2" t="s">
        <v>360</v>
      </c>
      <c r="C1008" s="2" t="s">
        <v>258</v>
      </c>
      <c r="D1008" s="2" t="s">
        <v>361</v>
      </c>
      <c r="E1008" s="2">
        <v>66</v>
      </c>
      <c r="J1008" s="2">
        <v>66</v>
      </c>
    </row>
    <row r="1009" spans="1:10" x14ac:dyDescent="0.2">
      <c r="A1009" s="2" t="s">
        <v>360</v>
      </c>
      <c r="C1009" s="2" t="s">
        <v>258</v>
      </c>
      <c r="D1009" s="2" t="s">
        <v>362</v>
      </c>
      <c r="E1009" s="2">
        <v>0</v>
      </c>
      <c r="J1009" s="2">
        <v>0</v>
      </c>
    </row>
    <row r="1010" spans="1:10" x14ac:dyDescent="0.2">
      <c r="A1010" s="2" t="s">
        <v>360</v>
      </c>
      <c r="C1010" s="2" t="s">
        <v>259</v>
      </c>
      <c r="E1010" s="2">
        <v>66</v>
      </c>
      <c r="J1010" s="2">
        <v>66</v>
      </c>
    </row>
    <row r="1011" spans="1:10" x14ac:dyDescent="0.2">
      <c r="A1011" s="2" t="s">
        <v>360</v>
      </c>
      <c r="C1011" s="2" t="s">
        <v>260</v>
      </c>
      <c r="D1011" s="2" t="s">
        <v>361</v>
      </c>
      <c r="E1011" s="2">
        <v>20</v>
      </c>
      <c r="J1011" s="2">
        <v>20</v>
      </c>
    </row>
    <row r="1012" spans="1:10" x14ac:dyDescent="0.2">
      <c r="A1012" s="2" t="s">
        <v>360</v>
      </c>
      <c r="C1012" s="2" t="s">
        <v>260</v>
      </c>
      <c r="D1012" s="2" t="s">
        <v>362</v>
      </c>
      <c r="E1012" s="2">
        <v>67</v>
      </c>
      <c r="J1012" s="2">
        <v>67</v>
      </c>
    </row>
    <row r="1013" spans="1:10" x14ac:dyDescent="0.2">
      <c r="A1013" s="2" t="s">
        <v>360</v>
      </c>
      <c r="C1013" s="2" t="s">
        <v>261</v>
      </c>
      <c r="E1013" s="2">
        <v>87</v>
      </c>
      <c r="J1013" s="2">
        <v>87</v>
      </c>
    </row>
    <row r="1014" spans="1:10" x14ac:dyDescent="0.2">
      <c r="A1014" s="2" t="s">
        <v>360</v>
      </c>
      <c r="C1014" s="2" t="s">
        <v>76</v>
      </c>
      <c r="D1014" s="2" t="s">
        <v>361</v>
      </c>
      <c r="E1014" s="2">
        <v>42942</v>
      </c>
      <c r="J1014" s="2">
        <v>42942</v>
      </c>
    </row>
    <row r="1015" spans="1:10" x14ac:dyDescent="0.2">
      <c r="A1015" s="2" t="s">
        <v>360</v>
      </c>
      <c r="C1015" s="2" t="s">
        <v>76</v>
      </c>
      <c r="D1015" s="2" t="s">
        <v>362</v>
      </c>
      <c r="E1015" s="2">
        <v>475750</v>
      </c>
      <c r="J1015" s="2">
        <v>475750</v>
      </c>
    </row>
    <row r="1016" spans="1:10" x14ac:dyDescent="0.2">
      <c r="A1016" s="2" t="s">
        <v>360</v>
      </c>
      <c r="C1016" s="2" t="s">
        <v>262</v>
      </c>
      <c r="E1016" s="2">
        <v>518692</v>
      </c>
      <c r="J1016" s="2">
        <v>518692</v>
      </c>
    </row>
    <row r="1017" spans="1:10" x14ac:dyDescent="0.2">
      <c r="A1017" s="2" t="s">
        <v>360</v>
      </c>
      <c r="C1017" s="2" t="s">
        <v>263</v>
      </c>
      <c r="D1017" s="2" t="s">
        <v>361</v>
      </c>
      <c r="E1017" s="2">
        <v>0</v>
      </c>
      <c r="J1017" s="2">
        <v>0</v>
      </c>
    </row>
    <row r="1018" spans="1:10" x14ac:dyDescent="0.2">
      <c r="A1018" s="2" t="s">
        <v>360</v>
      </c>
      <c r="C1018" s="2" t="s">
        <v>263</v>
      </c>
      <c r="D1018" s="2" t="s">
        <v>362</v>
      </c>
      <c r="E1018" s="2">
        <v>11</v>
      </c>
      <c r="J1018" s="2">
        <v>11</v>
      </c>
    </row>
    <row r="1019" spans="1:10" x14ac:dyDescent="0.2">
      <c r="A1019" s="2" t="s">
        <v>360</v>
      </c>
      <c r="C1019" s="2" t="s">
        <v>264</v>
      </c>
      <c r="E1019" s="2">
        <v>11</v>
      </c>
      <c r="J1019" s="2">
        <v>11</v>
      </c>
    </row>
    <row r="1020" spans="1:10" x14ac:dyDescent="0.2">
      <c r="A1020" s="2" t="s">
        <v>360</v>
      </c>
      <c r="C1020" s="2" t="s">
        <v>308</v>
      </c>
      <c r="D1020" s="2" t="s">
        <v>361</v>
      </c>
      <c r="E1020" s="2">
        <v>0</v>
      </c>
      <c r="J1020" s="2">
        <v>0</v>
      </c>
    </row>
    <row r="1021" spans="1:10" x14ac:dyDescent="0.2">
      <c r="A1021" s="2" t="s">
        <v>360</v>
      </c>
      <c r="C1021" s="2" t="s">
        <v>308</v>
      </c>
      <c r="D1021" s="2" t="s">
        <v>362</v>
      </c>
      <c r="E1021" s="2">
        <v>0</v>
      </c>
      <c r="J1021" s="2">
        <v>0</v>
      </c>
    </row>
    <row r="1022" spans="1:10" x14ac:dyDescent="0.2">
      <c r="A1022" s="2" t="s">
        <v>360</v>
      </c>
      <c r="C1022" s="2" t="s">
        <v>309</v>
      </c>
      <c r="E1022" s="2">
        <v>0</v>
      </c>
      <c r="J1022" s="2">
        <v>0</v>
      </c>
    </row>
    <row r="1023" spans="1:10" x14ac:dyDescent="0.2">
      <c r="A1023" s="2" t="s">
        <v>360</v>
      </c>
      <c r="C1023" s="2" t="s">
        <v>79</v>
      </c>
      <c r="D1023" s="2" t="s">
        <v>361</v>
      </c>
      <c r="E1023" s="2">
        <v>3</v>
      </c>
      <c r="J1023" s="2">
        <v>3</v>
      </c>
    </row>
    <row r="1024" spans="1:10" x14ac:dyDescent="0.2">
      <c r="A1024" s="2" t="s">
        <v>360</v>
      </c>
      <c r="C1024" s="2" t="s">
        <v>79</v>
      </c>
      <c r="D1024" s="2" t="s">
        <v>362</v>
      </c>
      <c r="E1024" s="2">
        <v>11</v>
      </c>
      <c r="J1024" s="2">
        <v>11</v>
      </c>
    </row>
    <row r="1025" spans="1:10" x14ac:dyDescent="0.2">
      <c r="A1025" s="2" t="s">
        <v>360</v>
      </c>
      <c r="C1025" s="2" t="s">
        <v>265</v>
      </c>
      <c r="E1025" s="2">
        <v>14</v>
      </c>
      <c r="J1025" s="2">
        <v>14</v>
      </c>
    </row>
    <row r="1026" spans="1:10" x14ac:dyDescent="0.2">
      <c r="A1026" s="2" t="s">
        <v>360</v>
      </c>
      <c r="C1026" s="2" t="s">
        <v>266</v>
      </c>
      <c r="D1026" s="2" t="s">
        <v>363</v>
      </c>
      <c r="G1026" s="2">
        <v>0</v>
      </c>
      <c r="J1026" s="2">
        <v>0</v>
      </c>
    </row>
    <row r="1027" spans="1:10" x14ac:dyDescent="0.2">
      <c r="A1027" s="2" t="s">
        <v>360</v>
      </c>
      <c r="C1027" s="2" t="s">
        <v>266</v>
      </c>
      <c r="D1027" s="2" t="s">
        <v>362</v>
      </c>
      <c r="G1027" s="2">
        <v>1085153</v>
      </c>
      <c r="J1027" s="2">
        <v>1085153</v>
      </c>
    </row>
    <row r="1028" spans="1:10" x14ac:dyDescent="0.2">
      <c r="A1028" s="2" t="s">
        <v>360</v>
      </c>
      <c r="C1028" s="2" t="s">
        <v>267</v>
      </c>
      <c r="G1028" s="2">
        <v>1085153</v>
      </c>
      <c r="J1028" s="2">
        <v>1085153</v>
      </c>
    </row>
    <row r="1029" spans="1:10" x14ac:dyDescent="0.2">
      <c r="A1029" s="2" t="s">
        <v>360</v>
      </c>
      <c r="C1029" s="2" t="s">
        <v>268</v>
      </c>
      <c r="D1029" s="2" t="s">
        <v>363</v>
      </c>
      <c r="G1029" s="2">
        <v>0</v>
      </c>
      <c r="J1029" s="2">
        <v>0</v>
      </c>
    </row>
    <row r="1030" spans="1:10" x14ac:dyDescent="0.2">
      <c r="A1030" s="2" t="s">
        <v>360</v>
      </c>
      <c r="C1030" s="2" t="s">
        <v>268</v>
      </c>
      <c r="D1030" s="2" t="s">
        <v>362</v>
      </c>
      <c r="G1030" s="2">
        <v>285863</v>
      </c>
      <c r="J1030" s="2">
        <v>285863</v>
      </c>
    </row>
    <row r="1031" spans="1:10" x14ac:dyDescent="0.2">
      <c r="A1031" s="2" t="s">
        <v>360</v>
      </c>
      <c r="C1031" s="2" t="s">
        <v>269</v>
      </c>
      <c r="G1031" s="2">
        <v>285863</v>
      </c>
      <c r="J1031" s="2">
        <v>285863</v>
      </c>
    </row>
    <row r="1032" spans="1:10" x14ac:dyDescent="0.2">
      <c r="A1032" s="2" t="s">
        <v>360</v>
      </c>
      <c r="C1032" s="2" t="s">
        <v>270</v>
      </c>
      <c r="D1032" s="2" t="s">
        <v>363</v>
      </c>
      <c r="G1032" s="2">
        <v>45</v>
      </c>
      <c r="J1032" s="2">
        <v>45</v>
      </c>
    </row>
    <row r="1033" spans="1:10" x14ac:dyDescent="0.2">
      <c r="A1033" s="2" t="s">
        <v>360</v>
      </c>
      <c r="C1033" s="2" t="s">
        <v>270</v>
      </c>
      <c r="D1033" s="2" t="s">
        <v>362</v>
      </c>
      <c r="G1033" s="2">
        <v>45</v>
      </c>
      <c r="J1033" s="2">
        <v>45</v>
      </c>
    </row>
    <row r="1034" spans="1:10" x14ac:dyDescent="0.2">
      <c r="A1034" s="2" t="s">
        <v>360</v>
      </c>
      <c r="C1034" s="2" t="s">
        <v>271</v>
      </c>
      <c r="D1034" s="2" t="s">
        <v>363</v>
      </c>
      <c r="G1034" s="2">
        <v>0</v>
      </c>
      <c r="J1034" s="2">
        <v>0</v>
      </c>
    </row>
    <row r="1035" spans="1:10" x14ac:dyDescent="0.2">
      <c r="A1035" s="2" t="s">
        <v>360</v>
      </c>
      <c r="C1035" s="2" t="s">
        <v>271</v>
      </c>
      <c r="D1035" s="2" t="s">
        <v>362</v>
      </c>
      <c r="G1035" s="2">
        <v>799290</v>
      </c>
      <c r="J1035" s="2">
        <v>799290</v>
      </c>
    </row>
    <row r="1036" spans="1:10" x14ac:dyDescent="0.2">
      <c r="A1036" s="2" t="s">
        <v>360</v>
      </c>
      <c r="C1036" s="2" t="s">
        <v>272</v>
      </c>
      <c r="G1036" s="2">
        <v>799290</v>
      </c>
      <c r="J1036" s="2">
        <v>799290</v>
      </c>
    </row>
    <row r="1037" spans="1:10" x14ac:dyDescent="0.2">
      <c r="A1037" s="2" t="s">
        <v>360</v>
      </c>
      <c r="C1037" s="2" t="s">
        <v>273</v>
      </c>
      <c r="D1037" s="2" t="s">
        <v>363</v>
      </c>
      <c r="G1037" s="2">
        <v>296</v>
      </c>
      <c r="J1037" s="2">
        <v>296</v>
      </c>
    </row>
    <row r="1038" spans="1:10" x14ac:dyDescent="0.2">
      <c r="A1038" s="2" t="s">
        <v>360</v>
      </c>
      <c r="C1038" s="2" t="s">
        <v>273</v>
      </c>
      <c r="D1038" s="2" t="s">
        <v>362</v>
      </c>
      <c r="G1038" s="2">
        <v>1776</v>
      </c>
      <c r="J1038" s="2">
        <v>1776</v>
      </c>
    </row>
    <row r="1039" spans="1:10" x14ac:dyDescent="0.2">
      <c r="A1039" s="2" t="s">
        <v>360</v>
      </c>
      <c r="C1039" s="2" t="s">
        <v>274</v>
      </c>
      <c r="G1039" s="2">
        <v>2072</v>
      </c>
      <c r="J1039" s="2">
        <v>2072</v>
      </c>
    </row>
    <row r="1040" spans="1:10" x14ac:dyDescent="0.2">
      <c r="A1040" s="2" t="s">
        <v>360</v>
      </c>
      <c r="C1040" s="2" t="s">
        <v>275</v>
      </c>
      <c r="D1040" s="2" t="s">
        <v>361</v>
      </c>
      <c r="E1040" s="2">
        <v>10300</v>
      </c>
      <c r="J1040" s="2">
        <v>10300</v>
      </c>
    </row>
    <row r="1041" spans="1:10" x14ac:dyDescent="0.2">
      <c r="A1041" s="2" t="s">
        <v>360</v>
      </c>
      <c r="C1041" s="2" t="s">
        <v>275</v>
      </c>
      <c r="D1041" s="2" t="s">
        <v>362</v>
      </c>
      <c r="E1041" s="2">
        <v>58000</v>
      </c>
      <c r="J1041" s="2">
        <v>58000</v>
      </c>
    </row>
    <row r="1042" spans="1:10" x14ac:dyDescent="0.2">
      <c r="A1042" s="2" t="s">
        <v>360</v>
      </c>
      <c r="C1042" s="2" t="s">
        <v>276</v>
      </c>
      <c r="E1042" s="2">
        <v>68300</v>
      </c>
      <c r="J1042" s="2">
        <v>68300</v>
      </c>
    </row>
    <row r="1043" spans="1:10" x14ac:dyDescent="0.2">
      <c r="A1043" s="2" t="s">
        <v>360</v>
      </c>
      <c r="C1043" s="2" t="s">
        <v>277</v>
      </c>
      <c r="D1043" s="2" t="s">
        <v>363</v>
      </c>
      <c r="G1043" s="2">
        <v>0</v>
      </c>
      <c r="J1043" s="2">
        <v>0</v>
      </c>
    </row>
    <row r="1044" spans="1:10" x14ac:dyDescent="0.2">
      <c r="A1044" s="2" t="s">
        <v>360</v>
      </c>
      <c r="C1044" s="2" t="s">
        <v>278</v>
      </c>
      <c r="G1044" s="2">
        <v>0</v>
      </c>
      <c r="J1044" s="2">
        <v>0</v>
      </c>
    </row>
    <row r="1045" spans="1:10" x14ac:dyDescent="0.2">
      <c r="A1045" s="2" t="s">
        <v>360</v>
      </c>
      <c r="C1045" s="2" t="s">
        <v>279</v>
      </c>
      <c r="D1045" s="2" t="s">
        <v>361</v>
      </c>
      <c r="E1045" s="2">
        <v>0</v>
      </c>
      <c r="J1045" s="2">
        <v>0</v>
      </c>
    </row>
    <row r="1046" spans="1:10" x14ac:dyDescent="0.2">
      <c r="A1046" s="2" t="s">
        <v>360</v>
      </c>
      <c r="C1046" s="2" t="s">
        <v>279</v>
      </c>
      <c r="D1046" s="2" t="s">
        <v>362</v>
      </c>
      <c r="E1046" s="2">
        <v>100</v>
      </c>
      <c r="J1046" s="2">
        <v>100</v>
      </c>
    </row>
    <row r="1047" spans="1:10" x14ac:dyDescent="0.2">
      <c r="A1047" s="2" t="s">
        <v>360</v>
      </c>
      <c r="C1047" s="2" t="s">
        <v>280</v>
      </c>
      <c r="E1047" s="2">
        <v>100</v>
      </c>
      <c r="J1047" s="2">
        <v>100</v>
      </c>
    </row>
    <row r="1048" spans="1:10" x14ac:dyDescent="0.2">
      <c r="A1048" s="2" t="s">
        <v>364</v>
      </c>
      <c r="C1048" s="2" t="s">
        <v>223</v>
      </c>
      <c r="D1048" s="2" t="s">
        <v>365</v>
      </c>
      <c r="E1048" s="2">
        <v>11.7</v>
      </c>
      <c r="J1048" s="2">
        <v>11.7</v>
      </c>
    </row>
    <row r="1049" spans="1:10" x14ac:dyDescent="0.2">
      <c r="A1049" s="2" t="s">
        <v>364</v>
      </c>
      <c r="C1049" s="2" t="s">
        <v>225</v>
      </c>
      <c r="E1049" s="2">
        <v>11.7</v>
      </c>
      <c r="J1049" s="2">
        <v>11.7</v>
      </c>
    </row>
    <row r="1050" spans="1:10" x14ac:dyDescent="0.2">
      <c r="A1050" s="2" t="s">
        <v>364</v>
      </c>
      <c r="C1050" s="2" t="s">
        <v>287</v>
      </c>
      <c r="D1050" s="2" t="s">
        <v>365</v>
      </c>
      <c r="E1050" s="2">
        <v>56084</v>
      </c>
      <c r="J1050" s="2">
        <v>56084</v>
      </c>
    </row>
    <row r="1051" spans="1:10" x14ac:dyDescent="0.2">
      <c r="A1051" s="2" t="s">
        <v>364</v>
      </c>
      <c r="C1051" s="2" t="s">
        <v>288</v>
      </c>
      <c r="E1051" s="2">
        <v>56084</v>
      </c>
      <c r="J1051" s="2">
        <v>56084</v>
      </c>
    </row>
    <row r="1052" spans="1:10" x14ac:dyDescent="0.2">
      <c r="A1052" s="2" t="s">
        <v>364</v>
      </c>
      <c r="C1052" s="2" t="s">
        <v>289</v>
      </c>
      <c r="D1052" s="2" t="s">
        <v>366</v>
      </c>
      <c r="G1052" s="2">
        <v>10010</v>
      </c>
      <c r="J1052" s="2">
        <v>10010</v>
      </c>
    </row>
    <row r="1053" spans="1:10" x14ac:dyDescent="0.2">
      <c r="A1053" s="2" t="s">
        <v>364</v>
      </c>
      <c r="C1053" s="2" t="s">
        <v>289</v>
      </c>
      <c r="D1053" s="2" t="s">
        <v>367</v>
      </c>
      <c r="G1053" s="2">
        <v>101440</v>
      </c>
      <c r="J1053" s="2">
        <v>101440</v>
      </c>
    </row>
    <row r="1054" spans="1:10" x14ac:dyDescent="0.2">
      <c r="A1054" s="2" t="s">
        <v>364</v>
      </c>
      <c r="C1054" s="2" t="s">
        <v>289</v>
      </c>
      <c r="D1054" s="2" t="s">
        <v>368</v>
      </c>
      <c r="G1054" s="2">
        <v>0</v>
      </c>
      <c r="J1054" s="2">
        <v>0</v>
      </c>
    </row>
    <row r="1055" spans="1:10" x14ac:dyDescent="0.2">
      <c r="A1055" s="2" t="s">
        <v>364</v>
      </c>
      <c r="C1055" s="2" t="s">
        <v>289</v>
      </c>
      <c r="D1055" s="2" t="s">
        <v>365</v>
      </c>
      <c r="E1055" s="2">
        <v>170943</v>
      </c>
      <c r="J1055" s="2">
        <v>170943</v>
      </c>
    </row>
    <row r="1056" spans="1:10" x14ac:dyDescent="0.2">
      <c r="A1056" s="2" t="s">
        <v>364</v>
      </c>
      <c r="C1056" s="2" t="s">
        <v>291</v>
      </c>
      <c r="E1056" s="2">
        <v>170943</v>
      </c>
      <c r="G1056" s="2">
        <v>111450</v>
      </c>
      <c r="J1056" s="2">
        <v>282393</v>
      </c>
    </row>
    <row r="1057" spans="1:10" x14ac:dyDescent="0.2">
      <c r="A1057" s="2" t="s">
        <v>364</v>
      </c>
      <c r="C1057" s="2" t="s">
        <v>292</v>
      </c>
      <c r="D1057" s="2" t="s">
        <v>365</v>
      </c>
      <c r="E1057" s="2">
        <v>114559</v>
      </c>
      <c r="J1057" s="2">
        <v>114559</v>
      </c>
    </row>
    <row r="1058" spans="1:10" x14ac:dyDescent="0.2">
      <c r="A1058" s="2" t="s">
        <v>364</v>
      </c>
      <c r="C1058" s="2" t="s">
        <v>293</v>
      </c>
      <c r="E1058" s="2">
        <v>114559</v>
      </c>
      <c r="J1058" s="2">
        <v>114559</v>
      </c>
    </row>
    <row r="1059" spans="1:10" x14ac:dyDescent="0.2">
      <c r="A1059" s="2" t="s">
        <v>364</v>
      </c>
      <c r="C1059" s="2" t="s">
        <v>294</v>
      </c>
      <c r="D1059" s="2" t="s">
        <v>366</v>
      </c>
      <c r="G1059" s="2">
        <v>116263</v>
      </c>
      <c r="J1059" s="2">
        <v>116263</v>
      </c>
    </row>
    <row r="1060" spans="1:10" x14ac:dyDescent="0.2">
      <c r="A1060" s="2" t="s">
        <v>364</v>
      </c>
      <c r="C1060" s="2" t="s">
        <v>294</v>
      </c>
      <c r="D1060" s="2" t="s">
        <v>367</v>
      </c>
      <c r="G1060" s="2">
        <v>2070252</v>
      </c>
      <c r="J1060" s="2">
        <v>2070252</v>
      </c>
    </row>
    <row r="1061" spans="1:10" x14ac:dyDescent="0.2">
      <c r="A1061" s="2" t="s">
        <v>364</v>
      </c>
      <c r="C1061" s="2" t="s">
        <v>294</v>
      </c>
      <c r="D1061" s="2" t="s">
        <v>368</v>
      </c>
      <c r="G1061" s="2">
        <v>0</v>
      </c>
      <c r="J1061" s="2">
        <v>0</v>
      </c>
    </row>
    <row r="1062" spans="1:10" x14ac:dyDescent="0.2">
      <c r="A1062" s="2" t="s">
        <v>364</v>
      </c>
      <c r="C1062" s="2" t="s">
        <v>295</v>
      </c>
      <c r="G1062" s="2">
        <v>2186515</v>
      </c>
      <c r="J1062" s="2">
        <v>2186515</v>
      </c>
    </row>
    <row r="1063" spans="1:10" x14ac:dyDescent="0.2">
      <c r="A1063" s="2" t="s">
        <v>364</v>
      </c>
      <c r="C1063" s="2" t="s">
        <v>296</v>
      </c>
      <c r="D1063" s="2" t="s">
        <v>365</v>
      </c>
      <c r="E1063" s="2">
        <v>888956</v>
      </c>
      <c r="J1063" s="2">
        <v>888956</v>
      </c>
    </row>
    <row r="1064" spans="1:10" x14ac:dyDescent="0.2">
      <c r="A1064" s="2" t="s">
        <v>364</v>
      </c>
      <c r="C1064" s="2" t="s">
        <v>297</v>
      </c>
      <c r="E1064" s="2">
        <v>888956</v>
      </c>
      <c r="J1064" s="2">
        <v>888956</v>
      </c>
    </row>
    <row r="1065" spans="1:10" x14ac:dyDescent="0.2">
      <c r="A1065" s="2" t="s">
        <v>364</v>
      </c>
      <c r="C1065" s="2" t="s">
        <v>298</v>
      </c>
      <c r="D1065" s="2" t="s">
        <v>366</v>
      </c>
      <c r="G1065" s="2">
        <v>79077</v>
      </c>
      <c r="J1065" s="2">
        <v>79077</v>
      </c>
    </row>
    <row r="1066" spans="1:10" x14ac:dyDescent="0.2">
      <c r="A1066" s="2" t="s">
        <v>364</v>
      </c>
      <c r="C1066" s="2" t="s">
        <v>298</v>
      </c>
      <c r="D1066" s="2" t="s">
        <v>367</v>
      </c>
      <c r="G1066" s="2">
        <v>1419362</v>
      </c>
      <c r="J1066" s="2">
        <v>1419362</v>
      </c>
    </row>
    <row r="1067" spans="1:10" x14ac:dyDescent="0.2">
      <c r="A1067" s="2" t="s">
        <v>364</v>
      </c>
      <c r="C1067" s="2" t="s">
        <v>298</v>
      </c>
      <c r="D1067" s="2" t="s">
        <v>368</v>
      </c>
      <c r="G1067" s="2">
        <v>0</v>
      </c>
      <c r="J1067" s="2">
        <v>0</v>
      </c>
    </row>
    <row r="1068" spans="1:10" x14ac:dyDescent="0.2">
      <c r="A1068" s="2" t="s">
        <v>364</v>
      </c>
      <c r="C1068" s="2" t="s">
        <v>299</v>
      </c>
      <c r="G1068" s="2">
        <v>1498439</v>
      </c>
      <c r="J1068" s="2">
        <v>1498439</v>
      </c>
    </row>
    <row r="1069" spans="1:10" x14ac:dyDescent="0.2">
      <c r="A1069" s="2" t="s">
        <v>364</v>
      </c>
      <c r="C1069" s="2" t="s">
        <v>300</v>
      </c>
      <c r="D1069" s="2" t="s">
        <v>366</v>
      </c>
      <c r="G1069" s="2">
        <v>29065</v>
      </c>
      <c r="J1069" s="2">
        <v>29065</v>
      </c>
    </row>
    <row r="1070" spans="1:10" x14ac:dyDescent="0.2">
      <c r="A1070" s="2" t="s">
        <v>364</v>
      </c>
      <c r="C1070" s="2" t="s">
        <v>300</v>
      </c>
      <c r="D1070" s="2" t="s">
        <v>367</v>
      </c>
      <c r="G1070" s="2">
        <v>527796</v>
      </c>
      <c r="J1070" s="2">
        <v>527796</v>
      </c>
    </row>
    <row r="1071" spans="1:10" x14ac:dyDescent="0.2">
      <c r="A1071" s="2" t="s">
        <v>364</v>
      </c>
      <c r="C1071" s="2" t="s">
        <v>300</v>
      </c>
      <c r="D1071" s="2" t="s">
        <v>368</v>
      </c>
      <c r="G1071" s="2">
        <v>0</v>
      </c>
      <c r="J1071" s="2">
        <v>0</v>
      </c>
    </row>
    <row r="1072" spans="1:10" x14ac:dyDescent="0.2">
      <c r="A1072" s="2" t="s">
        <v>364</v>
      </c>
      <c r="C1072" s="2" t="s">
        <v>301</v>
      </c>
      <c r="G1072" s="2">
        <v>556861</v>
      </c>
      <c r="J1072" s="2">
        <v>556861</v>
      </c>
    </row>
    <row r="1073" spans="1:10" x14ac:dyDescent="0.2">
      <c r="A1073" s="2" t="s">
        <v>364</v>
      </c>
      <c r="C1073" s="2" t="s">
        <v>302</v>
      </c>
      <c r="D1073" s="2" t="s">
        <v>365</v>
      </c>
      <c r="E1073" s="2">
        <v>168560</v>
      </c>
      <c r="J1073" s="2">
        <v>168560</v>
      </c>
    </row>
    <row r="1074" spans="1:10" x14ac:dyDescent="0.2">
      <c r="A1074" s="2" t="s">
        <v>364</v>
      </c>
      <c r="C1074" s="2" t="s">
        <v>303</v>
      </c>
      <c r="E1074" s="2">
        <v>168560</v>
      </c>
      <c r="J1074" s="2">
        <v>168560</v>
      </c>
    </row>
    <row r="1075" spans="1:10" x14ac:dyDescent="0.2">
      <c r="A1075" s="2" t="s">
        <v>364</v>
      </c>
      <c r="C1075" s="2" t="s">
        <v>306</v>
      </c>
      <c r="D1075" s="2" t="s">
        <v>365</v>
      </c>
      <c r="E1075" s="2">
        <v>124230</v>
      </c>
      <c r="J1075" s="2">
        <v>124230</v>
      </c>
    </row>
    <row r="1076" spans="1:10" x14ac:dyDescent="0.2">
      <c r="A1076" s="2" t="s">
        <v>364</v>
      </c>
      <c r="C1076" s="2" t="s">
        <v>307</v>
      </c>
      <c r="E1076" s="2">
        <v>124230</v>
      </c>
      <c r="J1076" s="2">
        <v>124230</v>
      </c>
    </row>
    <row r="1077" spans="1:10" x14ac:dyDescent="0.2">
      <c r="A1077" s="2" t="s">
        <v>364</v>
      </c>
      <c r="C1077" s="2" t="s">
        <v>226</v>
      </c>
      <c r="D1077" s="2" t="s">
        <v>365</v>
      </c>
      <c r="E1077" s="2">
        <v>7</v>
      </c>
      <c r="J1077" s="2">
        <v>7</v>
      </c>
    </row>
    <row r="1078" spans="1:10" x14ac:dyDescent="0.2">
      <c r="A1078" s="2" t="s">
        <v>364</v>
      </c>
      <c r="C1078" s="2" t="s">
        <v>227</v>
      </c>
      <c r="E1078" s="2">
        <v>7</v>
      </c>
      <c r="J1078" s="2">
        <v>7</v>
      </c>
    </row>
    <row r="1079" spans="1:10" x14ac:dyDescent="0.2">
      <c r="A1079" s="2" t="s">
        <v>364</v>
      </c>
      <c r="C1079" s="2" t="s">
        <v>228</v>
      </c>
      <c r="D1079" s="2" t="s">
        <v>365</v>
      </c>
      <c r="E1079" s="2">
        <v>9</v>
      </c>
      <c r="J1079" s="2">
        <v>9</v>
      </c>
    </row>
    <row r="1080" spans="1:10" x14ac:dyDescent="0.2">
      <c r="A1080" s="2" t="s">
        <v>364</v>
      </c>
      <c r="C1080" s="2" t="s">
        <v>229</v>
      </c>
      <c r="E1080" s="2">
        <v>9</v>
      </c>
      <c r="J1080" s="2">
        <v>9</v>
      </c>
    </row>
    <row r="1081" spans="1:10" x14ac:dyDescent="0.2">
      <c r="A1081" s="2" t="s">
        <v>364</v>
      </c>
      <c r="C1081" s="2" t="s">
        <v>232</v>
      </c>
      <c r="D1081" s="2" t="s">
        <v>366</v>
      </c>
      <c r="G1081" s="2">
        <v>0</v>
      </c>
      <c r="J1081" s="2">
        <v>0</v>
      </c>
    </row>
    <row r="1082" spans="1:10" x14ac:dyDescent="0.2">
      <c r="A1082" s="2" t="s">
        <v>364</v>
      </c>
      <c r="C1082" s="2" t="s">
        <v>232</v>
      </c>
      <c r="D1082" s="2" t="s">
        <v>367</v>
      </c>
      <c r="G1082" s="2">
        <v>1</v>
      </c>
      <c r="J1082" s="2">
        <v>1</v>
      </c>
    </row>
    <row r="1083" spans="1:10" x14ac:dyDescent="0.2">
      <c r="A1083" s="2" t="s">
        <v>364</v>
      </c>
      <c r="C1083" s="2" t="s">
        <v>232</v>
      </c>
      <c r="D1083" s="2" t="s">
        <v>368</v>
      </c>
      <c r="G1083" s="2">
        <v>0</v>
      </c>
      <c r="J1083" s="2">
        <v>0</v>
      </c>
    </row>
    <row r="1084" spans="1:10" x14ac:dyDescent="0.2">
      <c r="A1084" s="2" t="s">
        <v>364</v>
      </c>
      <c r="C1084" s="2" t="s">
        <v>233</v>
      </c>
      <c r="G1084" s="2">
        <v>1</v>
      </c>
      <c r="J1084" s="2">
        <v>1</v>
      </c>
    </row>
    <row r="1085" spans="1:10" x14ac:dyDescent="0.2">
      <c r="A1085" s="2" t="s">
        <v>364</v>
      </c>
      <c r="C1085" s="2" t="s">
        <v>234</v>
      </c>
      <c r="D1085" s="2" t="s">
        <v>366</v>
      </c>
      <c r="G1085" s="2">
        <v>0</v>
      </c>
      <c r="J1085" s="2">
        <v>0</v>
      </c>
    </row>
    <row r="1086" spans="1:10" x14ac:dyDescent="0.2">
      <c r="A1086" s="2" t="s">
        <v>364</v>
      </c>
      <c r="C1086" s="2" t="s">
        <v>234</v>
      </c>
      <c r="D1086" s="2" t="s">
        <v>367</v>
      </c>
      <c r="G1086" s="2">
        <v>11</v>
      </c>
      <c r="J1086" s="2">
        <v>11</v>
      </c>
    </row>
    <row r="1087" spans="1:10" x14ac:dyDescent="0.2">
      <c r="A1087" s="2" t="s">
        <v>364</v>
      </c>
      <c r="C1087" s="2" t="s">
        <v>234</v>
      </c>
      <c r="D1087" s="2" t="s">
        <v>368</v>
      </c>
      <c r="G1087" s="2">
        <v>0</v>
      </c>
      <c r="J1087" s="2">
        <v>0</v>
      </c>
    </row>
    <row r="1088" spans="1:10" x14ac:dyDescent="0.2">
      <c r="A1088" s="2" t="s">
        <v>364</v>
      </c>
      <c r="C1088" s="2" t="s">
        <v>235</v>
      </c>
      <c r="G1088" s="2">
        <v>11</v>
      </c>
      <c r="J1088" s="2">
        <v>11</v>
      </c>
    </row>
    <row r="1089" spans="1:10" x14ac:dyDescent="0.2">
      <c r="A1089" s="2" t="s">
        <v>364</v>
      </c>
      <c r="C1089" s="2" t="s">
        <v>238</v>
      </c>
      <c r="D1089" s="2" t="s">
        <v>365</v>
      </c>
      <c r="E1089" s="2">
        <v>37896</v>
      </c>
      <c r="J1089" s="2">
        <v>37896</v>
      </c>
    </row>
    <row r="1090" spans="1:10" x14ac:dyDescent="0.2">
      <c r="A1090" s="2" t="s">
        <v>364</v>
      </c>
      <c r="C1090" s="2" t="s">
        <v>239</v>
      </c>
      <c r="E1090" s="2">
        <v>37896</v>
      </c>
      <c r="J1090" s="2">
        <v>37896</v>
      </c>
    </row>
    <row r="1091" spans="1:10" x14ac:dyDescent="0.2">
      <c r="A1091" s="2" t="s">
        <v>364</v>
      </c>
      <c r="C1091" s="2" t="s">
        <v>242</v>
      </c>
      <c r="D1091" s="2" t="s">
        <v>365</v>
      </c>
      <c r="E1091" s="2">
        <v>106540</v>
      </c>
      <c r="J1091" s="2">
        <v>106540</v>
      </c>
    </row>
    <row r="1092" spans="1:10" x14ac:dyDescent="0.2">
      <c r="A1092" s="2" t="s">
        <v>364</v>
      </c>
      <c r="C1092" s="2" t="s">
        <v>243</v>
      </c>
      <c r="E1092" s="2">
        <v>106540</v>
      </c>
      <c r="J1092" s="2">
        <v>106540</v>
      </c>
    </row>
    <row r="1093" spans="1:10" x14ac:dyDescent="0.2">
      <c r="A1093" s="2" t="s">
        <v>364</v>
      </c>
      <c r="C1093" s="2" t="s">
        <v>244</v>
      </c>
      <c r="D1093" s="2" t="s">
        <v>365</v>
      </c>
      <c r="E1093" s="2">
        <v>159968</v>
      </c>
      <c r="J1093" s="2">
        <v>159968</v>
      </c>
    </row>
    <row r="1094" spans="1:10" x14ac:dyDescent="0.2">
      <c r="A1094" s="2" t="s">
        <v>364</v>
      </c>
      <c r="C1094" s="2" t="s">
        <v>245</v>
      </c>
      <c r="E1094" s="2">
        <v>159968</v>
      </c>
      <c r="J1094" s="2">
        <v>159968</v>
      </c>
    </row>
    <row r="1095" spans="1:10" x14ac:dyDescent="0.2">
      <c r="A1095" s="2" t="s">
        <v>364</v>
      </c>
      <c r="C1095" s="2" t="s">
        <v>246</v>
      </c>
      <c r="D1095" s="2" t="s">
        <v>365</v>
      </c>
      <c r="E1095" s="2">
        <v>137343</v>
      </c>
      <c r="J1095" s="2">
        <v>137343</v>
      </c>
    </row>
    <row r="1096" spans="1:10" x14ac:dyDescent="0.2">
      <c r="A1096" s="2" t="s">
        <v>364</v>
      </c>
      <c r="C1096" s="2" t="s">
        <v>247</v>
      </c>
      <c r="E1096" s="2">
        <v>137343</v>
      </c>
      <c r="J1096" s="2">
        <v>137343</v>
      </c>
    </row>
    <row r="1097" spans="1:10" x14ac:dyDescent="0.2">
      <c r="A1097" s="2" t="s">
        <v>364</v>
      </c>
      <c r="C1097" s="2" t="s">
        <v>250</v>
      </c>
      <c r="D1097" s="2" t="s">
        <v>365</v>
      </c>
      <c r="E1097" s="2">
        <v>186752</v>
      </c>
      <c r="J1097" s="2">
        <v>186752</v>
      </c>
    </row>
    <row r="1098" spans="1:10" x14ac:dyDescent="0.2">
      <c r="A1098" s="2" t="s">
        <v>364</v>
      </c>
      <c r="C1098" s="2" t="s">
        <v>251</v>
      </c>
      <c r="E1098" s="2">
        <v>186752</v>
      </c>
      <c r="J1098" s="2">
        <v>186752</v>
      </c>
    </row>
    <row r="1099" spans="1:10" x14ac:dyDescent="0.2">
      <c r="A1099" s="2" t="s">
        <v>364</v>
      </c>
      <c r="C1099" s="2" t="s">
        <v>252</v>
      </c>
      <c r="D1099" s="2" t="s">
        <v>366</v>
      </c>
      <c r="G1099" s="2">
        <v>0</v>
      </c>
      <c r="J1099" s="2">
        <v>0</v>
      </c>
    </row>
    <row r="1100" spans="1:10" x14ac:dyDescent="0.2">
      <c r="A1100" s="2" t="s">
        <v>364</v>
      </c>
      <c r="C1100" s="2" t="s">
        <v>252</v>
      </c>
      <c r="D1100" s="2" t="s">
        <v>367</v>
      </c>
      <c r="G1100" s="2">
        <v>103366</v>
      </c>
      <c r="J1100" s="2">
        <v>103366</v>
      </c>
    </row>
    <row r="1101" spans="1:10" x14ac:dyDescent="0.2">
      <c r="A1101" s="2" t="s">
        <v>364</v>
      </c>
      <c r="C1101" s="2" t="s">
        <v>252</v>
      </c>
      <c r="D1101" s="2" t="s">
        <v>368</v>
      </c>
      <c r="G1101" s="2">
        <v>0</v>
      </c>
      <c r="J1101" s="2">
        <v>0</v>
      </c>
    </row>
    <row r="1102" spans="1:10" x14ac:dyDescent="0.2">
      <c r="A1102" s="2" t="s">
        <v>364</v>
      </c>
      <c r="C1102" s="2" t="s">
        <v>253</v>
      </c>
      <c r="G1102" s="2">
        <v>103366</v>
      </c>
      <c r="J1102" s="2">
        <v>103366</v>
      </c>
    </row>
    <row r="1103" spans="1:10" x14ac:dyDescent="0.2">
      <c r="A1103" s="2" t="s">
        <v>364</v>
      </c>
      <c r="C1103" s="2" t="s">
        <v>256</v>
      </c>
      <c r="D1103" s="2" t="s">
        <v>365</v>
      </c>
      <c r="E1103" s="2">
        <v>847463</v>
      </c>
      <c r="J1103" s="2">
        <v>847463</v>
      </c>
    </row>
    <row r="1104" spans="1:10" x14ac:dyDescent="0.2">
      <c r="A1104" s="2" t="s">
        <v>364</v>
      </c>
      <c r="C1104" s="2" t="s">
        <v>257</v>
      </c>
      <c r="E1104" s="2">
        <v>847463</v>
      </c>
      <c r="J1104" s="2">
        <v>847463</v>
      </c>
    </row>
    <row r="1105" spans="1:10" x14ac:dyDescent="0.2">
      <c r="A1105" s="2" t="s">
        <v>364</v>
      </c>
      <c r="C1105" s="2" t="s">
        <v>258</v>
      </c>
      <c r="D1105" s="2" t="s">
        <v>365</v>
      </c>
      <c r="E1105" s="2">
        <v>100</v>
      </c>
      <c r="J1105" s="2">
        <v>100</v>
      </c>
    </row>
    <row r="1106" spans="1:10" x14ac:dyDescent="0.2">
      <c r="A1106" s="2" t="s">
        <v>364</v>
      </c>
      <c r="C1106" s="2" t="s">
        <v>259</v>
      </c>
      <c r="E1106" s="2">
        <v>100</v>
      </c>
      <c r="J1106" s="2">
        <v>100</v>
      </c>
    </row>
    <row r="1107" spans="1:10" x14ac:dyDescent="0.2">
      <c r="A1107" s="2" t="s">
        <v>364</v>
      </c>
      <c r="C1107" s="2" t="s">
        <v>260</v>
      </c>
      <c r="D1107" s="2" t="s">
        <v>365</v>
      </c>
      <c r="E1107" s="2">
        <v>98</v>
      </c>
      <c r="J1107" s="2">
        <v>98</v>
      </c>
    </row>
    <row r="1108" spans="1:10" x14ac:dyDescent="0.2">
      <c r="A1108" s="2" t="s">
        <v>364</v>
      </c>
      <c r="C1108" s="2" t="s">
        <v>261</v>
      </c>
      <c r="E1108" s="2">
        <v>98</v>
      </c>
      <c r="J1108" s="2">
        <v>98</v>
      </c>
    </row>
    <row r="1109" spans="1:10" x14ac:dyDescent="0.2">
      <c r="A1109" s="2" t="s">
        <v>364</v>
      </c>
      <c r="C1109" s="2" t="s">
        <v>76</v>
      </c>
      <c r="D1109" s="2" t="s">
        <v>365</v>
      </c>
      <c r="E1109" s="2">
        <v>279193</v>
      </c>
      <c r="J1109" s="2">
        <v>279193</v>
      </c>
    </row>
    <row r="1110" spans="1:10" x14ac:dyDescent="0.2">
      <c r="A1110" s="2" t="s">
        <v>364</v>
      </c>
      <c r="C1110" s="2" t="s">
        <v>262</v>
      </c>
      <c r="E1110" s="2">
        <v>279193</v>
      </c>
      <c r="J1110" s="2">
        <v>279193</v>
      </c>
    </row>
    <row r="1111" spans="1:10" x14ac:dyDescent="0.2">
      <c r="A1111" s="2" t="s">
        <v>364</v>
      </c>
      <c r="C1111" s="2" t="s">
        <v>263</v>
      </c>
      <c r="D1111" s="2" t="s">
        <v>365</v>
      </c>
      <c r="E1111" s="2">
        <v>16</v>
      </c>
      <c r="J1111" s="2">
        <v>16</v>
      </c>
    </row>
    <row r="1112" spans="1:10" x14ac:dyDescent="0.2">
      <c r="A1112" s="2" t="s">
        <v>364</v>
      </c>
      <c r="C1112" s="2" t="s">
        <v>264</v>
      </c>
      <c r="E1112" s="2">
        <v>16</v>
      </c>
      <c r="J1112" s="2">
        <v>16</v>
      </c>
    </row>
    <row r="1113" spans="1:10" x14ac:dyDescent="0.2">
      <c r="A1113" s="2" t="s">
        <v>364</v>
      </c>
      <c r="C1113" s="2" t="s">
        <v>79</v>
      </c>
      <c r="D1113" s="2" t="s">
        <v>365</v>
      </c>
      <c r="E1113" s="2">
        <v>16</v>
      </c>
      <c r="J1113" s="2">
        <v>16</v>
      </c>
    </row>
    <row r="1114" spans="1:10" x14ac:dyDescent="0.2">
      <c r="A1114" s="2" t="s">
        <v>364</v>
      </c>
      <c r="C1114" s="2" t="s">
        <v>265</v>
      </c>
      <c r="E1114" s="2">
        <v>16</v>
      </c>
      <c r="J1114" s="2">
        <v>16</v>
      </c>
    </row>
    <row r="1115" spans="1:10" x14ac:dyDescent="0.2">
      <c r="A1115" s="2" t="s">
        <v>364</v>
      </c>
      <c r="C1115" s="2" t="s">
        <v>266</v>
      </c>
      <c r="D1115" s="2" t="s">
        <v>366</v>
      </c>
      <c r="G1115" s="2">
        <v>0</v>
      </c>
      <c r="J1115" s="2">
        <v>0</v>
      </c>
    </row>
    <row r="1116" spans="1:10" x14ac:dyDescent="0.2">
      <c r="A1116" s="2" t="s">
        <v>364</v>
      </c>
      <c r="C1116" s="2" t="s">
        <v>266</v>
      </c>
      <c r="D1116" s="2" t="s">
        <v>367</v>
      </c>
      <c r="G1116" s="2">
        <v>2043664</v>
      </c>
      <c r="J1116" s="2">
        <v>2043664</v>
      </c>
    </row>
    <row r="1117" spans="1:10" x14ac:dyDescent="0.2">
      <c r="A1117" s="2" t="s">
        <v>364</v>
      </c>
      <c r="C1117" s="2" t="s">
        <v>266</v>
      </c>
      <c r="D1117" s="2" t="s">
        <v>368</v>
      </c>
      <c r="G1117" s="2">
        <v>0</v>
      </c>
      <c r="J1117" s="2">
        <v>0</v>
      </c>
    </row>
    <row r="1118" spans="1:10" x14ac:dyDescent="0.2">
      <c r="A1118" s="2" t="s">
        <v>364</v>
      </c>
      <c r="C1118" s="2" t="s">
        <v>267</v>
      </c>
      <c r="G1118" s="2">
        <v>2043664</v>
      </c>
      <c r="J1118" s="2">
        <v>2043664</v>
      </c>
    </row>
    <row r="1119" spans="1:10" x14ac:dyDescent="0.2">
      <c r="A1119" s="2" t="s">
        <v>364</v>
      </c>
      <c r="C1119" s="2" t="s">
        <v>268</v>
      </c>
      <c r="D1119" s="2" t="s">
        <v>366</v>
      </c>
      <c r="G1119" s="2">
        <v>0</v>
      </c>
      <c r="J1119" s="2">
        <v>0</v>
      </c>
    </row>
    <row r="1120" spans="1:10" x14ac:dyDescent="0.2">
      <c r="A1120" s="2" t="s">
        <v>364</v>
      </c>
      <c r="C1120" s="2" t="s">
        <v>268</v>
      </c>
      <c r="D1120" s="2" t="s">
        <v>367</v>
      </c>
      <c r="G1120" s="2">
        <v>520766</v>
      </c>
      <c r="J1120" s="2">
        <v>520766</v>
      </c>
    </row>
    <row r="1121" spans="1:10" x14ac:dyDescent="0.2">
      <c r="A1121" s="2" t="s">
        <v>364</v>
      </c>
      <c r="C1121" s="2" t="s">
        <v>268</v>
      </c>
      <c r="D1121" s="2" t="s">
        <v>368</v>
      </c>
      <c r="G1121" s="2">
        <v>0</v>
      </c>
      <c r="J1121" s="2">
        <v>0</v>
      </c>
    </row>
    <row r="1122" spans="1:10" x14ac:dyDescent="0.2">
      <c r="A1122" s="2" t="s">
        <v>364</v>
      </c>
      <c r="C1122" s="2" t="s">
        <v>269</v>
      </c>
      <c r="G1122" s="2">
        <v>520766</v>
      </c>
      <c r="J1122" s="2">
        <v>520766</v>
      </c>
    </row>
    <row r="1123" spans="1:10" x14ac:dyDescent="0.2">
      <c r="A1123" s="2" t="s">
        <v>364</v>
      </c>
      <c r="C1123" s="2" t="s">
        <v>270</v>
      </c>
      <c r="D1123" s="2" t="s">
        <v>366</v>
      </c>
      <c r="G1123" s="2">
        <v>37.5</v>
      </c>
      <c r="J1123" s="2">
        <v>37.5</v>
      </c>
    </row>
    <row r="1124" spans="1:10" x14ac:dyDescent="0.2">
      <c r="A1124" s="2" t="s">
        <v>364</v>
      </c>
      <c r="C1124" s="2" t="s">
        <v>270</v>
      </c>
      <c r="D1124" s="2" t="s">
        <v>367</v>
      </c>
      <c r="G1124" s="2">
        <v>37.5</v>
      </c>
      <c r="J1124" s="2">
        <v>37.5</v>
      </c>
    </row>
    <row r="1125" spans="1:10" x14ac:dyDescent="0.2">
      <c r="A1125" s="2" t="s">
        <v>364</v>
      </c>
      <c r="C1125" s="2" t="s">
        <v>270</v>
      </c>
      <c r="D1125" s="2" t="s">
        <v>368</v>
      </c>
      <c r="G1125" s="2">
        <v>37.5</v>
      </c>
      <c r="J1125" s="2">
        <v>37.5</v>
      </c>
    </row>
    <row r="1126" spans="1:10" x14ac:dyDescent="0.2">
      <c r="A1126" s="2" t="s">
        <v>364</v>
      </c>
      <c r="C1126" s="2" t="s">
        <v>271</v>
      </c>
      <c r="D1126" s="2" t="s">
        <v>366</v>
      </c>
      <c r="G1126" s="2">
        <v>0</v>
      </c>
      <c r="J1126" s="2">
        <v>0</v>
      </c>
    </row>
    <row r="1127" spans="1:10" x14ac:dyDescent="0.2">
      <c r="A1127" s="2" t="s">
        <v>364</v>
      </c>
      <c r="C1127" s="2" t="s">
        <v>271</v>
      </c>
      <c r="D1127" s="2" t="s">
        <v>367</v>
      </c>
      <c r="G1127" s="2">
        <v>1522898</v>
      </c>
      <c r="J1127" s="2">
        <v>1522898</v>
      </c>
    </row>
    <row r="1128" spans="1:10" x14ac:dyDescent="0.2">
      <c r="A1128" s="2" t="s">
        <v>364</v>
      </c>
      <c r="C1128" s="2" t="s">
        <v>271</v>
      </c>
      <c r="D1128" s="2" t="s">
        <v>368</v>
      </c>
      <c r="G1128" s="2">
        <v>0</v>
      </c>
      <c r="J1128" s="2">
        <v>0</v>
      </c>
    </row>
    <row r="1129" spans="1:10" x14ac:dyDescent="0.2">
      <c r="A1129" s="2" t="s">
        <v>364</v>
      </c>
      <c r="C1129" s="2" t="s">
        <v>272</v>
      </c>
      <c r="G1129" s="2">
        <v>1522898</v>
      </c>
      <c r="J1129" s="2">
        <v>1522898</v>
      </c>
    </row>
    <row r="1130" spans="1:10" x14ac:dyDescent="0.2">
      <c r="A1130" s="2" t="s">
        <v>364</v>
      </c>
      <c r="C1130" s="2" t="s">
        <v>273</v>
      </c>
      <c r="D1130" s="2" t="s">
        <v>366</v>
      </c>
      <c r="G1130" s="2">
        <v>242</v>
      </c>
      <c r="J1130" s="2">
        <v>242</v>
      </c>
    </row>
    <row r="1131" spans="1:10" x14ac:dyDescent="0.2">
      <c r="A1131" s="2" t="s">
        <v>364</v>
      </c>
      <c r="C1131" s="2" t="s">
        <v>273</v>
      </c>
      <c r="D1131" s="2" t="s">
        <v>367</v>
      </c>
      <c r="G1131" s="2">
        <v>2227</v>
      </c>
      <c r="J1131" s="2">
        <v>2227</v>
      </c>
    </row>
    <row r="1132" spans="1:10" x14ac:dyDescent="0.2">
      <c r="A1132" s="2" t="s">
        <v>364</v>
      </c>
      <c r="C1132" s="2" t="s">
        <v>273</v>
      </c>
      <c r="D1132" s="2" t="s">
        <v>368</v>
      </c>
      <c r="G1132" s="2">
        <v>9</v>
      </c>
      <c r="J1132" s="2">
        <v>9</v>
      </c>
    </row>
    <row r="1133" spans="1:10" x14ac:dyDescent="0.2">
      <c r="A1133" s="2" t="s">
        <v>364</v>
      </c>
      <c r="C1133" s="2" t="s">
        <v>274</v>
      </c>
      <c r="G1133" s="2">
        <v>2478</v>
      </c>
      <c r="J1133" s="2">
        <v>2478</v>
      </c>
    </row>
    <row r="1134" spans="1:10" x14ac:dyDescent="0.2">
      <c r="A1134" s="2" t="s">
        <v>364</v>
      </c>
      <c r="C1134" s="2" t="s">
        <v>275</v>
      </c>
      <c r="D1134" s="2" t="s">
        <v>365</v>
      </c>
      <c r="E1134" s="2">
        <v>44000</v>
      </c>
      <c r="J1134" s="2">
        <v>44000</v>
      </c>
    </row>
    <row r="1135" spans="1:10" x14ac:dyDescent="0.2">
      <c r="A1135" s="2" t="s">
        <v>364</v>
      </c>
      <c r="C1135" s="2" t="s">
        <v>276</v>
      </c>
      <c r="E1135" s="2">
        <v>44000</v>
      </c>
      <c r="J1135" s="2">
        <v>44000</v>
      </c>
    </row>
    <row r="1136" spans="1:10" x14ac:dyDescent="0.2">
      <c r="A1136" s="2" t="s">
        <v>364</v>
      </c>
      <c r="C1136" s="2" t="s">
        <v>277</v>
      </c>
      <c r="D1136" s="2" t="s">
        <v>366</v>
      </c>
      <c r="G1136" s="2">
        <v>0</v>
      </c>
      <c r="J1136" s="2">
        <v>0</v>
      </c>
    </row>
    <row r="1137" spans="1:10" x14ac:dyDescent="0.2">
      <c r="A1137" s="2" t="s">
        <v>364</v>
      </c>
      <c r="C1137" s="2" t="s">
        <v>277</v>
      </c>
      <c r="D1137" s="2" t="s">
        <v>367</v>
      </c>
      <c r="G1137" s="2">
        <v>12</v>
      </c>
      <c r="J1137" s="2">
        <v>12</v>
      </c>
    </row>
    <row r="1138" spans="1:10" x14ac:dyDescent="0.2">
      <c r="A1138" s="2" t="s">
        <v>364</v>
      </c>
      <c r="C1138" s="2" t="s">
        <v>277</v>
      </c>
      <c r="D1138" s="2" t="s">
        <v>368</v>
      </c>
      <c r="G1138" s="2">
        <v>0</v>
      </c>
      <c r="J1138" s="2">
        <v>0</v>
      </c>
    </row>
    <row r="1139" spans="1:10" x14ac:dyDescent="0.2">
      <c r="A1139" s="2" t="s">
        <v>364</v>
      </c>
      <c r="C1139" s="2" t="s">
        <v>278</v>
      </c>
      <c r="G1139" s="2">
        <v>12</v>
      </c>
      <c r="J1139" s="2">
        <v>12</v>
      </c>
    </row>
    <row r="1140" spans="1:10" x14ac:dyDescent="0.2">
      <c r="A1140" s="2" t="s">
        <v>364</v>
      </c>
      <c r="C1140" s="2" t="s">
        <v>279</v>
      </c>
      <c r="D1140" s="2" t="s">
        <v>365</v>
      </c>
      <c r="E1140" s="2">
        <v>100</v>
      </c>
      <c r="J1140" s="2">
        <v>100</v>
      </c>
    </row>
    <row r="1141" spans="1:10" x14ac:dyDescent="0.2">
      <c r="A1141" s="2" t="s">
        <v>364</v>
      </c>
      <c r="C1141" s="2" t="s">
        <v>280</v>
      </c>
      <c r="E1141" s="2">
        <v>100</v>
      </c>
      <c r="J1141" s="2">
        <v>100</v>
      </c>
    </row>
    <row r="1142" spans="1:10" x14ac:dyDescent="0.2">
      <c r="A1142" s="2" t="s">
        <v>369</v>
      </c>
      <c r="C1142" s="2" t="s">
        <v>223</v>
      </c>
      <c r="D1142" s="2" t="s">
        <v>370</v>
      </c>
      <c r="E1142" s="2">
        <v>100</v>
      </c>
      <c r="J1142" s="2">
        <v>100</v>
      </c>
    </row>
    <row r="1143" spans="1:10" x14ac:dyDescent="0.2">
      <c r="A1143" s="2" t="s">
        <v>369</v>
      </c>
      <c r="C1143" s="2" t="s">
        <v>223</v>
      </c>
      <c r="D1143" s="2" t="s">
        <v>371</v>
      </c>
      <c r="E1143" s="2">
        <v>0</v>
      </c>
      <c r="J1143" s="2">
        <v>0</v>
      </c>
    </row>
    <row r="1144" spans="1:10" x14ac:dyDescent="0.2">
      <c r="A1144" s="2" t="s">
        <v>369</v>
      </c>
      <c r="C1144" s="2" t="s">
        <v>225</v>
      </c>
      <c r="E1144" s="2">
        <v>100</v>
      </c>
      <c r="J1144" s="2">
        <v>100</v>
      </c>
    </row>
    <row r="1145" spans="1:10" x14ac:dyDescent="0.2">
      <c r="A1145" s="2" t="s">
        <v>369</v>
      </c>
      <c r="C1145" s="2" t="s">
        <v>287</v>
      </c>
      <c r="D1145" s="2" t="s">
        <v>370</v>
      </c>
      <c r="E1145" s="2">
        <v>14132</v>
      </c>
      <c r="J1145" s="2">
        <v>14132</v>
      </c>
    </row>
    <row r="1146" spans="1:10" x14ac:dyDescent="0.2">
      <c r="A1146" s="2" t="s">
        <v>369</v>
      </c>
      <c r="C1146" s="2" t="s">
        <v>287</v>
      </c>
      <c r="D1146" s="2" t="s">
        <v>371</v>
      </c>
      <c r="E1146" s="2">
        <v>16813</v>
      </c>
      <c r="J1146" s="2">
        <v>16813</v>
      </c>
    </row>
    <row r="1147" spans="1:10" x14ac:dyDescent="0.2">
      <c r="A1147" s="2" t="s">
        <v>369</v>
      </c>
      <c r="C1147" s="2" t="s">
        <v>288</v>
      </c>
      <c r="E1147" s="2">
        <v>30945</v>
      </c>
      <c r="J1147" s="2">
        <v>30945</v>
      </c>
    </row>
    <row r="1148" spans="1:10" x14ac:dyDescent="0.2">
      <c r="A1148" s="2" t="s">
        <v>369</v>
      </c>
      <c r="C1148" s="2" t="s">
        <v>289</v>
      </c>
      <c r="D1148" s="2" t="s">
        <v>370</v>
      </c>
      <c r="E1148" s="2">
        <v>39753</v>
      </c>
      <c r="J1148" s="2">
        <v>39753</v>
      </c>
    </row>
    <row r="1149" spans="1:10" x14ac:dyDescent="0.2">
      <c r="A1149" s="2" t="s">
        <v>369</v>
      </c>
      <c r="C1149" s="2" t="s">
        <v>289</v>
      </c>
      <c r="D1149" s="2" t="s">
        <v>372</v>
      </c>
      <c r="G1149" s="2">
        <v>16189</v>
      </c>
      <c r="J1149" s="2">
        <v>16189</v>
      </c>
    </row>
    <row r="1150" spans="1:10" x14ac:dyDescent="0.2">
      <c r="A1150" s="2" t="s">
        <v>369</v>
      </c>
      <c r="C1150" s="2" t="s">
        <v>289</v>
      </c>
      <c r="D1150" s="2" t="s">
        <v>371</v>
      </c>
      <c r="E1150" s="2">
        <v>84181</v>
      </c>
      <c r="J1150" s="2">
        <v>84181</v>
      </c>
    </row>
    <row r="1151" spans="1:10" x14ac:dyDescent="0.2">
      <c r="A1151" s="2" t="s">
        <v>369</v>
      </c>
      <c r="C1151" s="2" t="s">
        <v>291</v>
      </c>
      <c r="E1151" s="2">
        <v>123934</v>
      </c>
      <c r="G1151" s="2">
        <v>16189</v>
      </c>
      <c r="J1151" s="2">
        <v>140123</v>
      </c>
    </row>
    <row r="1152" spans="1:10" x14ac:dyDescent="0.2">
      <c r="A1152" s="2" t="s">
        <v>369</v>
      </c>
      <c r="C1152" s="2" t="s">
        <v>292</v>
      </c>
      <c r="D1152" s="2" t="s">
        <v>370</v>
      </c>
      <c r="E1152" s="2">
        <v>10445</v>
      </c>
      <c r="J1152" s="2">
        <v>10445</v>
      </c>
    </row>
    <row r="1153" spans="1:10" x14ac:dyDescent="0.2">
      <c r="A1153" s="2" t="s">
        <v>369</v>
      </c>
      <c r="C1153" s="2" t="s">
        <v>292</v>
      </c>
      <c r="D1153" s="2" t="s">
        <v>371</v>
      </c>
      <c r="E1153" s="2">
        <v>67368</v>
      </c>
      <c r="J1153" s="2">
        <v>67368</v>
      </c>
    </row>
    <row r="1154" spans="1:10" x14ac:dyDescent="0.2">
      <c r="A1154" s="2" t="s">
        <v>369</v>
      </c>
      <c r="C1154" s="2" t="s">
        <v>293</v>
      </c>
      <c r="E1154" s="2">
        <v>77813</v>
      </c>
      <c r="J1154" s="2">
        <v>77813</v>
      </c>
    </row>
    <row r="1155" spans="1:10" x14ac:dyDescent="0.2">
      <c r="A1155" s="2" t="s">
        <v>369</v>
      </c>
      <c r="C1155" s="2" t="s">
        <v>294</v>
      </c>
      <c r="D1155" s="2" t="s">
        <v>372</v>
      </c>
      <c r="G1155" s="2">
        <v>320979</v>
      </c>
      <c r="J1155" s="2">
        <v>320979</v>
      </c>
    </row>
    <row r="1156" spans="1:10" x14ac:dyDescent="0.2">
      <c r="A1156" s="2" t="s">
        <v>369</v>
      </c>
      <c r="C1156" s="2" t="s">
        <v>295</v>
      </c>
      <c r="G1156" s="2">
        <v>320979</v>
      </c>
      <c r="J1156" s="2">
        <v>320979</v>
      </c>
    </row>
    <row r="1157" spans="1:10" x14ac:dyDescent="0.2">
      <c r="A1157" s="2" t="s">
        <v>369</v>
      </c>
      <c r="C1157" s="2" t="s">
        <v>296</v>
      </c>
      <c r="D1157" s="2" t="s">
        <v>370</v>
      </c>
      <c r="E1157" s="2">
        <v>472289</v>
      </c>
      <c r="J1157" s="2">
        <v>472289</v>
      </c>
    </row>
    <row r="1158" spans="1:10" x14ac:dyDescent="0.2">
      <c r="A1158" s="2" t="s">
        <v>369</v>
      </c>
      <c r="C1158" s="2" t="s">
        <v>296</v>
      </c>
      <c r="D1158" s="2" t="s">
        <v>371</v>
      </c>
      <c r="E1158" s="2">
        <v>1089336</v>
      </c>
      <c r="J1158" s="2">
        <v>1089336</v>
      </c>
    </row>
    <row r="1159" spans="1:10" x14ac:dyDescent="0.2">
      <c r="A1159" s="2" t="s">
        <v>369</v>
      </c>
      <c r="C1159" s="2" t="s">
        <v>297</v>
      </c>
      <c r="E1159" s="2">
        <v>1561625</v>
      </c>
      <c r="J1159" s="2">
        <v>1561625</v>
      </c>
    </row>
    <row r="1160" spans="1:10" x14ac:dyDescent="0.2">
      <c r="A1160" s="2" t="s">
        <v>369</v>
      </c>
      <c r="C1160" s="2" t="s">
        <v>298</v>
      </c>
      <c r="D1160" s="2" t="s">
        <v>372</v>
      </c>
      <c r="G1160" s="2">
        <v>83460</v>
      </c>
      <c r="J1160" s="2">
        <v>83460</v>
      </c>
    </row>
    <row r="1161" spans="1:10" x14ac:dyDescent="0.2">
      <c r="A1161" s="2" t="s">
        <v>369</v>
      </c>
      <c r="C1161" s="2" t="s">
        <v>299</v>
      </c>
      <c r="G1161" s="2">
        <v>83460</v>
      </c>
      <c r="J1161" s="2">
        <v>83460</v>
      </c>
    </row>
    <row r="1162" spans="1:10" x14ac:dyDescent="0.2">
      <c r="A1162" s="2" t="s">
        <v>369</v>
      </c>
      <c r="C1162" s="2" t="s">
        <v>300</v>
      </c>
      <c r="D1162" s="2" t="s">
        <v>372</v>
      </c>
      <c r="G1162" s="2">
        <v>198433</v>
      </c>
      <c r="J1162" s="2">
        <v>198433</v>
      </c>
    </row>
    <row r="1163" spans="1:10" x14ac:dyDescent="0.2">
      <c r="A1163" s="2" t="s">
        <v>369</v>
      </c>
      <c r="C1163" s="2" t="s">
        <v>301</v>
      </c>
      <c r="G1163" s="2">
        <v>198433</v>
      </c>
      <c r="J1163" s="2">
        <v>198433</v>
      </c>
    </row>
    <row r="1164" spans="1:10" x14ac:dyDescent="0.2">
      <c r="A1164" s="2" t="s">
        <v>369</v>
      </c>
      <c r="C1164" s="2" t="s">
        <v>373</v>
      </c>
      <c r="D1164" s="2" t="s">
        <v>371</v>
      </c>
      <c r="E1164" s="2">
        <v>58582</v>
      </c>
      <c r="J1164" s="2">
        <v>58582</v>
      </c>
    </row>
    <row r="1165" spans="1:10" x14ac:dyDescent="0.2">
      <c r="A1165" s="2" t="s">
        <v>369</v>
      </c>
      <c r="C1165" s="2" t="s">
        <v>374</v>
      </c>
      <c r="E1165" s="2">
        <v>58582</v>
      </c>
      <c r="J1165" s="2">
        <v>58582</v>
      </c>
    </row>
    <row r="1166" spans="1:10" x14ac:dyDescent="0.2">
      <c r="A1166" s="2" t="s">
        <v>369</v>
      </c>
      <c r="C1166" s="2" t="s">
        <v>302</v>
      </c>
      <c r="D1166" s="2" t="s">
        <v>370</v>
      </c>
      <c r="E1166" s="2">
        <v>44267</v>
      </c>
      <c r="J1166" s="2">
        <v>44267</v>
      </c>
    </row>
    <row r="1167" spans="1:10" x14ac:dyDescent="0.2">
      <c r="A1167" s="2" t="s">
        <v>369</v>
      </c>
      <c r="C1167" s="2" t="s">
        <v>302</v>
      </c>
      <c r="D1167" s="2" t="s">
        <v>371</v>
      </c>
      <c r="E1167" s="2">
        <v>55691</v>
      </c>
      <c r="J1167" s="2">
        <v>55691</v>
      </c>
    </row>
    <row r="1168" spans="1:10" x14ac:dyDescent="0.2">
      <c r="A1168" s="2" t="s">
        <v>369</v>
      </c>
      <c r="C1168" s="2" t="s">
        <v>303</v>
      </c>
      <c r="E1168" s="2">
        <v>99958</v>
      </c>
      <c r="J1168" s="2">
        <v>99958</v>
      </c>
    </row>
    <row r="1169" spans="1:10" x14ac:dyDescent="0.2">
      <c r="A1169" s="2" t="s">
        <v>369</v>
      </c>
      <c r="C1169" s="2" t="s">
        <v>306</v>
      </c>
      <c r="D1169" s="2" t="s">
        <v>370</v>
      </c>
      <c r="E1169" s="2">
        <v>17189</v>
      </c>
      <c r="J1169" s="2">
        <v>17189</v>
      </c>
    </row>
    <row r="1170" spans="1:10" x14ac:dyDescent="0.2">
      <c r="A1170" s="2" t="s">
        <v>369</v>
      </c>
      <c r="C1170" s="2" t="s">
        <v>306</v>
      </c>
      <c r="D1170" s="2" t="s">
        <v>371</v>
      </c>
      <c r="E1170" s="2">
        <v>43639</v>
      </c>
      <c r="J1170" s="2">
        <v>43639</v>
      </c>
    </row>
    <row r="1171" spans="1:10" x14ac:dyDescent="0.2">
      <c r="A1171" s="2" t="s">
        <v>369</v>
      </c>
      <c r="C1171" s="2" t="s">
        <v>307</v>
      </c>
      <c r="E1171" s="2">
        <v>60828</v>
      </c>
      <c r="J1171" s="2">
        <v>60828</v>
      </c>
    </row>
    <row r="1172" spans="1:10" x14ac:dyDescent="0.2">
      <c r="A1172" s="2" t="s">
        <v>369</v>
      </c>
      <c r="C1172" s="2" t="s">
        <v>226</v>
      </c>
      <c r="D1172" s="2" t="s">
        <v>370</v>
      </c>
      <c r="E1172" s="2">
        <v>0</v>
      </c>
      <c r="J1172" s="2">
        <v>0</v>
      </c>
    </row>
    <row r="1173" spans="1:10" x14ac:dyDescent="0.2">
      <c r="A1173" s="2" t="s">
        <v>369</v>
      </c>
      <c r="C1173" s="2" t="s">
        <v>226</v>
      </c>
      <c r="D1173" s="2" t="s">
        <v>371</v>
      </c>
      <c r="E1173" s="2">
        <v>0</v>
      </c>
      <c r="J1173" s="2">
        <v>0</v>
      </c>
    </row>
    <row r="1174" spans="1:10" x14ac:dyDescent="0.2">
      <c r="A1174" s="2" t="s">
        <v>369</v>
      </c>
      <c r="C1174" s="2" t="s">
        <v>227</v>
      </c>
      <c r="E1174" s="2">
        <v>0</v>
      </c>
      <c r="J1174" s="2">
        <v>0</v>
      </c>
    </row>
    <row r="1175" spans="1:10" x14ac:dyDescent="0.2">
      <c r="A1175" s="2" t="s">
        <v>369</v>
      </c>
      <c r="C1175" s="2" t="s">
        <v>228</v>
      </c>
      <c r="D1175" s="2" t="s">
        <v>370</v>
      </c>
      <c r="E1175" s="2">
        <v>3</v>
      </c>
      <c r="J1175" s="2">
        <v>3</v>
      </c>
    </row>
    <row r="1176" spans="1:10" x14ac:dyDescent="0.2">
      <c r="A1176" s="2" t="s">
        <v>369</v>
      </c>
      <c r="C1176" s="2" t="s">
        <v>228</v>
      </c>
      <c r="D1176" s="2" t="s">
        <v>371</v>
      </c>
      <c r="E1176" s="2">
        <v>9</v>
      </c>
      <c r="J1176" s="2">
        <v>9</v>
      </c>
    </row>
    <row r="1177" spans="1:10" x14ac:dyDescent="0.2">
      <c r="A1177" s="2" t="s">
        <v>369</v>
      </c>
      <c r="C1177" s="2" t="s">
        <v>229</v>
      </c>
      <c r="E1177" s="2">
        <v>12</v>
      </c>
      <c r="J1177" s="2">
        <v>12</v>
      </c>
    </row>
    <row r="1178" spans="1:10" x14ac:dyDescent="0.2">
      <c r="A1178" s="2" t="s">
        <v>369</v>
      </c>
      <c r="C1178" s="2" t="s">
        <v>232</v>
      </c>
      <c r="D1178" s="2" t="s">
        <v>372</v>
      </c>
      <c r="G1178" s="2">
        <v>0</v>
      </c>
      <c r="J1178" s="2">
        <v>0</v>
      </c>
    </row>
    <row r="1179" spans="1:10" x14ac:dyDescent="0.2">
      <c r="A1179" s="2" t="s">
        <v>369</v>
      </c>
      <c r="C1179" s="2" t="s">
        <v>233</v>
      </c>
      <c r="G1179" s="2">
        <v>0</v>
      </c>
      <c r="J1179" s="2">
        <v>0</v>
      </c>
    </row>
    <row r="1180" spans="1:10" x14ac:dyDescent="0.2">
      <c r="A1180" s="2" t="s">
        <v>369</v>
      </c>
      <c r="C1180" s="2" t="s">
        <v>234</v>
      </c>
      <c r="D1180" s="2" t="s">
        <v>372</v>
      </c>
      <c r="G1180" s="2">
        <v>2</v>
      </c>
      <c r="J1180" s="2">
        <v>2</v>
      </c>
    </row>
    <row r="1181" spans="1:10" x14ac:dyDescent="0.2">
      <c r="A1181" s="2" t="s">
        <v>369</v>
      </c>
      <c r="C1181" s="2" t="s">
        <v>235</v>
      </c>
      <c r="G1181" s="2">
        <v>2</v>
      </c>
      <c r="J1181" s="2">
        <v>2</v>
      </c>
    </row>
    <row r="1182" spans="1:10" x14ac:dyDescent="0.2">
      <c r="A1182" s="2" t="s">
        <v>369</v>
      </c>
      <c r="C1182" s="2" t="s">
        <v>238</v>
      </c>
      <c r="D1182" s="2" t="s">
        <v>370</v>
      </c>
      <c r="E1182" s="2">
        <v>15509</v>
      </c>
      <c r="J1182" s="2">
        <v>15509</v>
      </c>
    </row>
    <row r="1183" spans="1:10" x14ac:dyDescent="0.2">
      <c r="A1183" s="2" t="s">
        <v>369</v>
      </c>
      <c r="C1183" s="2" t="s">
        <v>238</v>
      </c>
      <c r="D1183" s="2" t="s">
        <v>371</v>
      </c>
      <c r="E1183" s="2">
        <v>16813</v>
      </c>
      <c r="J1183" s="2">
        <v>16813</v>
      </c>
    </row>
    <row r="1184" spans="1:10" x14ac:dyDescent="0.2">
      <c r="A1184" s="2" t="s">
        <v>369</v>
      </c>
      <c r="C1184" s="2" t="s">
        <v>239</v>
      </c>
      <c r="E1184" s="2">
        <v>32322</v>
      </c>
      <c r="J1184" s="2">
        <v>32322</v>
      </c>
    </row>
    <row r="1185" spans="1:10" x14ac:dyDescent="0.2">
      <c r="A1185" s="2" t="s">
        <v>369</v>
      </c>
      <c r="C1185" s="2" t="s">
        <v>242</v>
      </c>
      <c r="D1185" s="2" t="s">
        <v>370</v>
      </c>
      <c r="E1185" s="2">
        <v>10445</v>
      </c>
      <c r="J1185" s="2">
        <v>10445</v>
      </c>
    </row>
    <row r="1186" spans="1:10" x14ac:dyDescent="0.2">
      <c r="A1186" s="2" t="s">
        <v>369</v>
      </c>
      <c r="C1186" s="2" t="s">
        <v>242</v>
      </c>
      <c r="D1186" s="2" t="s">
        <v>371</v>
      </c>
      <c r="E1186" s="2">
        <v>67368</v>
      </c>
      <c r="J1186" s="2">
        <v>67368</v>
      </c>
    </row>
    <row r="1187" spans="1:10" x14ac:dyDescent="0.2">
      <c r="A1187" s="2" t="s">
        <v>369</v>
      </c>
      <c r="C1187" s="2" t="s">
        <v>243</v>
      </c>
      <c r="E1187" s="2">
        <v>77813</v>
      </c>
      <c r="J1187" s="2">
        <v>77813</v>
      </c>
    </row>
    <row r="1188" spans="1:10" x14ac:dyDescent="0.2">
      <c r="A1188" s="2" t="s">
        <v>369</v>
      </c>
      <c r="C1188" s="2" t="s">
        <v>244</v>
      </c>
      <c r="D1188" s="2" t="s">
        <v>370</v>
      </c>
      <c r="E1188" s="2">
        <v>39753</v>
      </c>
      <c r="J1188" s="2">
        <v>39753</v>
      </c>
    </row>
    <row r="1189" spans="1:10" x14ac:dyDescent="0.2">
      <c r="A1189" s="2" t="s">
        <v>369</v>
      </c>
      <c r="C1189" s="2" t="s">
        <v>244</v>
      </c>
      <c r="D1189" s="2" t="s">
        <v>371</v>
      </c>
      <c r="E1189" s="2">
        <v>84181</v>
      </c>
      <c r="J1189" s="2">
        <v>84181</v>
      </c>
    </row>
    <row r="1190" spans="1:10" x14ac:dyDescent="0.2">
      <c r="A1190" s="2" t="s">
        <v>369</v>
      </c>
      <c r="C1190" s="2" t="s">
        <v>245</v>
      </c>
      <c r="E1190" s="2">
        <v>123934</v>
      </c>
      <c r="J1190" s="2">
        <v>123934</v>
      </c>
    </row>
    <row r="1191" spans="1:10" x14ac:dyDescent="0.2">
      <c r="A1191" s="2" t="s">
        <v>369</v>
      </c>
      <c r="C1191" s="2" t="s">
        <v>246</v>
      </c>
      <c r="D1191" s="2" t="s">
        <v>370</v>
      </c>
      <c r="E1191" s="2">
        <v>17189</v>
      </c>
      <c r="J1191" s="2">
        <v>17189</v>
      </c>
    </row>
    <row r="1192" spans="1:10" x14ac:dyDescent="0.2">
      <c r="A1192" s="2" t="s">
        <v>369</v>
      </c>
      <c r="C1192" s="2" t="s">
        <v>246</v>
      </c>
      <c r="D1192" s="2" t="s">
        <v>371</v>
      </c>
      <c r="E1192" s="2">
        <v>43639</v>
      </c>
      <c r="J1192" s="2">
        <v>43639</v>
      </c>
    </row>
    <row r="1193" spans="1:10" x14ac:dyDescent="0.2">
      <c r="A1193" s="2" t="s">
        <v>369</v>
      </c>
      <c r="C1193" s="2" t="s">
        <v>247</v>
      </c>
      <c r="E1193" s="2">
        <v>60828</v>
      </c>
      <c r="J1193" s="2">
        <v>60828</v>
      </c>
    </row>
    <row r="1194" spans="1:10" x14ac:dyDescent="0.2">
      <c r="A1194" s="2" t="s">
        <v>369</v>
      </c>
      <c r="C1194" s="2" t="s">
        <v>250</v>
      </c>
      <c r="D1194" s="2" t="s">
        <v>370</v>
      </c>
      <c r="E1194" s="2">
        <v>44267</v>
      </c>
      <c r="J1194" s="2">
        <v>44267</v>
      </c>
    </row>
    <row r="1195" spans="1:10" x14ac:dyDescent="0.2">
      <c r="A1195" s="2" t="s">
        <v>369</v>
      </c>
      <c r="C1195" s="2" t="s">
        <v>250</v>
      </c>
      <c r="D1195" s="2" t="s">
        <v>371</v>
      </c>
      <c r="E1195" s="2">
        <v>55692</v>
      </c>
      <c r="J1195" s="2">
        <v>55692</v>
      </c>
    </row>
    <row r="1196" spans="1:10" x14ac:dyDescent="0.2">
      <c r="A1196" s="2" t="s">
        <v>369</v>
      </c>
      <c r="C1196" s="2" t="s">
        <v>251</v>
      </c>
      <c r="E1196" s="2">
        <v>99959</v>
      </c>
      <c r="J1196" s="2">
        <v>99959</v>
      </c>
    </row>
    <row r="1197" spans="1:10" x14ac:dyDescent="0.2">
      <c r="A1197" s="2" t="s">
        <v>369</v>
      </c>
      <c r="C1197" s="2" t="s">
        <v>252</v>
      </c>
      <c r="D1197" s="2" t="s">
        <v>372</v>
      </c>
      <c r="G1197" s="2">
        <v>16189</v>
      </c>
      <c r="J1197" s="2">
        <v>16189</v>
      </c>
    </row>
    <row r="1198" spans="1:10" x14ac:dyDescent="0.2">
      <c r="A1198" s="2" t="s">
        <v>369</v>
      </c>
      <c r="C1198" s="2" t="s">
        <v>253</v>
      </c>
      <c r="G1198" s="2">
        <v>16189</v>
      </c>
      <c r="J1198" s="2">
        <v>16189</v>
      </c>
    </row>
    <row r="1199" spans="1:10" x14ac:dyDescent="0.2">
      <c r="A1199" s="2" t="s">
        <v>369</v>
      </c>
      <c r="C1199" s="2" t="s">
        <v>256</v>
      </c>
      <c r="D1199" s="2" t="s">
        <v>370</v>
      </c>
      <c r="E1199" s="2">
        <v>472289</v>
      </c>
      <c r="J1199" s="2">
        <v>472289</v>
      </c>
    </row>
    <row r="1200" spans="1:10" x14ac:dyDescent="0.2">
      <c r="A1200" s="2" t="s">
        <v>369</v>
      </c>
      <c r="C1200" s="2" t="s">
        <v>256</v>
      </c>
      <c r="D1200" s="2" t="s">
        <v>371</v>
      </c>
      <c r="E1200" s="2">
        <v>1089337</v>
      </c>
      <c r="J1200" s="2">
        <v>1089337</v>
      </c>
    </row>
    <row r="1201" spans="1:10" x14ac:dyDescent="0.2">
      <c r="A1201" s="2" t="s">
        <v>369</v>
      </c>
      <c r="C1201" s="2" t="s">
        <v>257</v>
      </c>
      <c r="E1201" s="2">
        <v>1561626</v>
      </c>
      <c r="J1201" s="2">
        <v>1561626</v>
      </c>
    </row>
    <row r="1202" spans="1:10" x14ac:dyDescent="0.2">
      <c r="A1202" s="2" t="s">
        <v>369</v>
      </c>
      <c r="C1202" s="2" t="s">
        <v>258</v>
      </c>
      <c r="D1202" s="2" t="s">
        <v>370</v>
      </c>
      <c r="E1202" s="2">
        <v>100</v>
      </c>
      <c r="J1202" s="2">
        <v>100</v>
      </c>
    </row>
    <row r="1203" spans="1:10" x14ac:dyDescent="0.2">
      <c r="A1203" s="2" t="s">
        <v>369</v>
      </c>
      <c r="C1203" s="2" t="s">
        <v>258</v>
      </c>
      <c r="D1203" s="2" t="s">
        <v>371</v>
      </c>
      <c r="E1203" s="2">
        <v>100</v>
      </c>
      <c r="J1203" s="2">
        <v>100</v>
      </c>
    </row>
    <row r="1204" spans="1:10" x14ac:dyDescent="0.2">
      <c r="A1204" s="2" t="s">
        <v>369</v>
      </c>
      <c r="C1204" s="2" t="s">
        <v>259</v>
      </c>
      <c r="E1204" s="2">
        <v>200</v>
      </c>
      <c r="J1204" s="2">
        <v>200</v>
      </c>
    </row>
    <row r="1205" spans="1:10" x14ac:dyDescent="0.2">
      <c r="A1205" s="2" t="s">
        <v>369</v>
      </c>
      <c r="C1205" s="2" t="s">
        <v>260</v>
      </c>
      <c r="D1205" s="2" t="s">
        <v>370</v>
      </c>
      <c r="E1205" s="2">
        <v>85</v>
      </c>
      <c r="J1205" s="2">
        <v>85</v>
      </c>
    </row>
    <row r="1206" spans="1:10" x14ac:dyDescent="0.2">
      <c r="A1206" s="2" t="s">
        <v>369</v>
      </c>
      <c r="C1206" s="2" t="s">
        <v>260</v>
      </c>
      <c r="D1206" s="2" t="s">
        <v>371</v>
      </c>
      <c r="E1206" s="2">
        <v>85</v>
      </c>
      <c r="J1206" s="2">
        <v>85</v>
      </c>
    </row>
    <row r="1207" spans="1:10" x14ac:dyDescent="0.2">
      <c r="A1207" s="2" t="s">
        <v>369</v>
      </c>
      <c r="C1207" s="2" t="s">
        <v>261</v>
      </c>
      <c r="E1207" s="2">
        <v>170</v>
      </c>
      <c r="J1207" s="2">
        <v>170</v>
      </c>
    </row>
    <row r="1208" spans="1:10" x14ac:dyDescent="0.2">
      <c r="A1208" s="2" t="s">
        <v>369</v>
      </c>
      <c r="C1208" s="2" t="s">
        <v>76</v>
      </c>
      <c r="D1208" s="2" t="s">
        <v>370</v>
      </c>
      <c r="E1208" s="2">
        <v>91770</v>
      </c>
      <c r="J1208" s="2">
        <v>91770</v>
      </c>
    </row>
    <row r="1209" spans="1:10" x14ac:dyDescent="0.2">
      <c r="A1209" s="2" t="s">
        <v>369</v>
      </c>
      <c r="C1209" s="2" t="s">
        <v>76</v>
      </c>
      <c r="D1209" s="2" t="s">
        <v>371</v>
      </c>
      <c r="E1209" s="2">
        <v>58582</v>
      </c>
      <c r="J1209" s="2">
        <v>58582</v>
      </c>
    </row>
    <row r="1210" spans="1:10" x14ac:dyDescent="0.2">
      <c r="A1210" s="2" t="s">
        <v>369</v>
      </c>
      <c r="C1210" s="2" t="s">
        <v>262</v>
      </c>
      <c r="E1210" s="2">
        <v>150352</v>
      </c>
      <c r="J1210" s="2">
        <v>150352</v>
      </c>
    </row>
    <row r="1211" spans="1:10" x14ac:dyDescent="0.2">
      <c r="A1211" s="2" t="s">
        <v>369</v>
      </c>
      <c r="C1211" s="2" t="s">
        <v>263</v>
      </c>
      <c r="D1211" s="2" t="s">
        <v>370</v>
      </c>
      <c r="E1211" s="2">
        <v>3</v>
      </c>
      <c r="J1211" s="2">
        <v>3</v>
      </c>
    </row>
    <row r="1212" spans="1:10" x14ac:dyDescent="0.2">
      <c r="A1212" s="2" t="s">
        <v>369</v>
      </c>
      <c r="C1212" s="2" t="s">
        <v>263</v>
      </c>
      <c r="D1212" s="2" t="s">
        <v>371</v>
      </c>
      <c r="E1212" s="2">
        <v>9</v>
      </c>
      <c r="J1212" s="2">
        <v>9</v>
      </c>
    </row>
    <row r="1213" spans="1:10" x14ac:dyDescent="0.2">
      <c r="A1213" s="2" t="s">
        <v>369</v>
      </c>
      <c r="C1213" s="2" t="s">
        <v>264</v>
      </c>
      <c r="E1213" s="2">
        <v>12</v>
      </c>
      <c r="J1213" s="2">
        <v>12</v>
      </c>
    </row>
    <row r="1214" spans="1:10" x14ac:dyDescent="0.2">
      <c r="A1214" s="2" t="s">
        <v>369</v>
      </c>
      <c r="C1214" s="2" t="s">
        <v>79</v>
      </c>
      <c r="D1214" s="2" t="s">
        <v>370</v>
      </c>
      <c r="E1214" s="2">
        <v>3</v>
      </c>
      <c r="J1214" s="2">
        <v>3</v>
      </c>
    </row>
    <row r="1215" spans="1:10" x14ac:dyDescent="0.2">
      <c r="A1215" s="2" t="s">
        <v>369</v>
      </c>
      <c r="C1215" s="2" t="s">
        <v>79</v>
      </c>
      <c r="D1215" s="2" t="s">
        <v>371</v>
      </c>
      <c r="E1215" s="2">
        <v>9</v>
      </c>
      <c r="J1215" s="2">
        <v>9</v>
      </c>
    </row>
    <row r="1216" spans="1:10" x14ac:dyDescent="0.2">
      <c r="A1216" s="2" t="s">
        <v>369</v>
      </c>
      <c r="C1216" s="2" t="s">
        <v>265</v>
      </c>
      <c r="E1216" s="2">
        <v>12</v>
      </c>
      <c r="J1216" s="2">
        <v>12</v>
      </c>
    </row>
    <row r="1217" spans="1:10" x14ac:dyDescent="0.2">
      <c r="A1217" s="2" t="s">
        <v>369</v>
      </c>
      <c r="C1217" s="2" t="s">
        <v>266</v>
      </c>
      <c r="D1217" s="2" t="s">
        <v>372</v>
      </c>
      <c r="G1217" s="2">
        <v>320979</v>
      </c>
      <c r="J1217" s="2">
        <v>320979</v>
      </c>
    </row>
    <row r="1218" spans="1:10" x14ac:dyDescent="0.2">
      <c r="A1218" s="2" t="s">
        <v>369</v>
      </c>
      <c r="C1218" s="2" t="s">
        <v>267</v>
      </c>
      <c r="G1218" s="2">
        <v>320979</v>
      </c>
      <c r="J1218" s="2">
        <v>320979</v>
      </c>
    </row>
    <row r="1219" spans="1:10" x14ac:dyDescent="0.2">
      <c r="A1219" s="2" t="s">
        <v>369</v>
      </c>
      <c r="C1219" s="2" t="s">
        <v>268</v>
      </c>
      <c r="D1219" s="2" t="s">
        <v>372</v>
      </c>
      <c r="G1219" s="2">
        <v>237518</v>
      </c>
      <c r="J1219" s="2">
        <v>237518</v>
      </c>
    </row>
    <row r="1220" spans="1:10" x14ac:dyDescent="0.2">
      <c r="A1220" s="2" t="s">
        <v>369</v>
      </c>
      <c r="C1220" s="2" t="s">
        <v>269</v>
      </c>
      <c r="G1220" s="2">
        <v>237518</v>
      </c>
      <c r="J1220" s="2">
        <v>237518</v>
      </c>
    </row>
    <row r="1221" spans="1:10" x14ac:dyDescent="0.2">
      <c r="A1221" s="2" t="s">
        <v>369</v>
      </c>
      <c r="C1221" s="2" t="s">
        <v>271</v>
      </c>
      <c r="D1221" s="2" t="s">
        <v>372</v>
      </c>
      <c r="G1221" s="2">
        <v>83461</v>
      </c>
      <c r="J1221" s="2">
        <v>83461</v>
      </c>
    </row>
    <row r="1222" spans="1:10" x14ac:dyDescent="0.2">
      <c r="A1222" s="2" t="s">
        <v>369</v>
      </c>
      <c r="C1222" s="2" t="s">
        <v>272</v>
      </c>
      <c r="G1222" s="2">
        <v>83461</v>
      </c>
      <c r="J1222" s="2">
        <v>83461</v>
      </c>
    </row>
    <row r="1223" spans="1:10" x14ac:dyDescent="0.2">
      <c r="A1223" s="2" t="s">
        <v>369</v>
      </c>
      <c r="C1223" s="2" t="s">
        <v>273</v>
      </c>
      <c r="D1223" s="2" t="s">
        <v>372</v>
      </c>
      <c r="G1223" s="2">
        <v>742</v>
      </c>
      <c r="J1223" s="2">
        <v>742</v>
      </c>
    </row>
    <row r="1224" spans="1:10" x14ac:dyDescent="0.2">
      <c r="A1224" s="2" t="s">
        <v>369</v>
      </c>
      <c r="C1224" s="2" t="s">
        <v>274</v>
      </c>
      <c r="G1224" s="2">
        <v>742</v>
      </c>
      <c r="J1224" s="2">
        <v>742</v>
      </c>
    </row>
    <row r="1225" spans="1:10" x14ac:dyDescent="0.2">
      <c r="A1225" s="2" t="s">
        <v>369</v>
      </c>
      <c r="C1225" s="2" t="s">
        <v>275</v>
      </c>
      <c r="D1225" s="2" t="s">
        <v>370</v>
      </c>
      <c r="E1225" s="2">
        <v>32500</v>
      </c>
      <c r="J1225" s="2">
        <v>32500</v>
      </c>
    </row>
    <row r="1226" spans="1:10" x14ac:dyDescent="0.2">
      <c r="A1226" s="2" t="s">
        <v>369</v>
      </c>
      <c r="C1226" s="2" t="s">
        <v>275</v>
      </c>
      <c r="D1226" s="2" t="s">
        <v>371</v>
      </c>
      <c r="E1226" s="2">
        <v>7950</v>
      </c>
      <c r="J1226" s="2">
        <v>7950</v>
      </c>
    </row>
    <row r="1227" spans="1:10" x14ac:dyDescent="0.2">
      <c r="A1227" s="2" t="s">
        <v>369</v>
      </c>
      <c r="C1227" s="2" t="s">
        <v>276</v>
      </c>
      <c r="E1227" s="2">
        <v>40450</v>
      </c>
      <c r="J1227" s="2">
        <v>40450</v>
      </c>
    </row>
    <row r="1228" spans="1:10" x14ac:dyDescent="0.2">
      <c r="A1228" s="2" t="s">
        <v>369</v>
      </c>
      <c r="C1228" s="2" t="s">
        <v>277</v>
      </c>
      <c r="D1228" s="2" t="s">
        <v>372</v>
      </c>
      <c r="G1228" s="2">
        <v>8</v>
      </c>
      <c r="J1228" s="2">
        <v>8</v>
      </c>
    </row>
    <row r="1229" spans="1:10" x14ac:dyDescent="0.2">
      <c r="A1229" s="2" t="s">
        <v>369</v>
      </c>
      <c r="C1229" s="2" t="s">
        <v>278</v>
      </c>
      <c r="G1229" s="2">
        <v>8</v>
      </c>
      <c r="J1229" s="2">
        <v>8</v>
      </c>
    </row>
    <row r="1230" spans="1:10" x14ac:dyDescent="0.2">
      <c r="A1230" s="2" t="s">
        <v>369</v>
      </c>
      <c r="C1230" s="2" t="s">
        <v>279</v>
      </c>
      <c r="D1230" s="2" t="s">
        <v>370</v>
      </c>
      <c r="E1230" s="2">
        <v>100</v>
      </c>
      <c r="J1230" s="2">
        <v>100</v>
      </c>
    </row>
    <row r="1231" spans="1:10" x14ac:dyDescent="0.2">
      <c r="A1231" s="2" t="s">
        <v>369</v>
      </c>
      <c r="C1231" s="2" t="s">
        <v>279</v>
      </c>
      <c r="D1231" s="2" t="s">
        <v>371</v>
      </c>
      <c r="E1231" s="2">
        <v>100</v>
      </c>
      <c r="J1231" s="2">
        <v>100</v>
      </c>
    </row>
    <row r="1232" spans="1:10" x14ac:dyDescent="0.2">
      <c r="A1232" s="2" t="s">
        <v>369</v>
      </c>
      <c r="C1232" s="2" t="s">
        <v>280</v>
      </c>
      <c r="E1232" s="2">
        <v>200</v>
      </c>
      <c r="J1232" s="2">
        <v>200</v>
      </c>
    </row>
    <row r="1233" spans="1:10" x14ac:dyDescent="0.2">
      <c r="A1233" s="2" t="s">
        <v>375</v>
      </c>
      <c r="C1233" s="2" t="s">
        <v>223</v>
      </c>
      <c r="D1233" s="2" t="s">
        <v>376</v>
      </c>
      <c r="E1233" s="2">
        <v>100</v>
      </c>
      <c r="J1233" s="2">
        <v>100</v>
      </c>
    </row>
    <row r="1234" spans="1:10" x14ac:dyDescent="0.2">
      <c r="A1234" s="2" t="s">
        <v>375</v>
      </c>
      <c r="C1234" s="2" t="s">
        <v>225</v>
      </c>
      <c r="E1234" s="2">
        <v>100</v>
      </c>
      <c r="J1234" s="2">
        <v>100</v>
      </c>
    </row>
    <row r="1235" spans="1:10" x14ac:dyDescent="0.2">
      <c r="A1235" s="2" t="s">
        <v>375</v>
      </c>
      <c r="C1235" s="2" t="s">
        <v>287</v>
      </c>
      <c r="D1235" s="2" t="s">
        <v>376</v>
      </c>
      <c r="E1235" s="2">
        <v>7018</v>
      </c>
      <c r="J1235" s="2">
        <v>7018</v>
      </c>
    </row>
    <row r="1236" spans="1:10" x14ac:dyDescent="0.2">
      <c r="A1236" s="2" t="s">
        <v>375</v>
      </c>
      <c r="C1236" s="2" t="s">
        <v>288</v>
      </c>
      <c r="E1236" s="2">
        <v>7018</v>
      </c>
      <c r="J1236" s="2">
        <v>7018</v>
      </c>
    </row>
    <row r="1237" spans="1:10" x14ac:dyDescent="0.2">
      <c r="A1237" s="2" t="s">
        <v>375</v>
      </c>
      <c r="C1237" s="2" t="s">
        <v>289</v>
      </c>
      <c r="D1237" s="2" t="s">
        <v>376</v>
      </c>
      <c r="E1237" s="2">
        <v>17168</v>
      </c>
      <c r="J1237" s="2">
        <v>17168</v>
      </c>
    </row>
    <row r="1238" spans="1:10" x14ac:dyDescent="0.2">
      <c r="A1238" s="2" t="s">
        <v>375</v>
      </c>
      <c r="C1238" s="2" t="s">
        <v>289</v>
      </c>
      <c r="D1238" s="2" t="s">
        <v>377</v>
      </c>
      <c r="G1238" s="2">
        <v>38108</v>
      </c>
      <c r="J1238" s="2">
        <v>38108</v>
      </c>
    </row>
    <row r="1239" spans="1:10" x14ac:dyDescent="0.2">
      <c r="A1239" s="2" t="s">
        <v>375</v>
      </c>
      <c r="C1239" s="2" t="s">
        <v>291</v>
      </c>
      <c r="E1239" s="2">
        <v>17168</v>
      </c>
      <c r="G1239" s="2">
        <v>38108</v>
      </c>
      <c r="J1239" s="2">
        <v>55276</v>
      </c>
    </row>
    <row r="1240" spans="1:10" x14ac:dyDescent="0.2">
      <c r="A1240" s="2" t="s">
        <v>375</v>
      </c>
      <c r="C1240" s="2" t="s">
        <v>292</v>
      </c>
      <c r="D1240" s="2" t="s">
        <v>376</v>
      </c>
      <c r="E1240" s="2">
        <v>0</v>
      </c>
      <c r="J1240" s="2">
        <v>0</v>
      </c>
    </row>
    <row r="1241" spans="1:10" x14ac:dyDescent="0.2">
      <c r="A1241" s="2" t="s">
        <v>375</v>
      </c>
      <c r="C1241" s="2" t="s">
        <v>293</v>
      </c>
      <c r="E1241" s="2">
        <v>0</v>
      </c>
      <c r="J1241" s="2">
        <v>0</v>
      </c>
    </row>
    <row r="1242" spans="1:10" x14ac:dyDescent="0.2">
      <c r="A1242" s="2" t="s">
        <v>375</v>
      </c>
      <c r="C1242" s="2" t="s">
        <v>294</v>
      </c>
      <c r="D1242" s="2" t="s">
        <v>377</v>
      </c>
      <c r="G1242" s="2">
        <v>567817</v>
      </c>
      <c r="J1242" s="2">
        <v>567817</v>
      </c>
    </row>
    <row r="1243" spans="1:10" x14ac:dyDescent="0.2">
      <c r="A1243" s="2" t="s">
        <v>375</v>
      </c>
      <c r="C1243" s="2" t="s">
        <v>295</v>
      </c>
      <c r="G1243" s="2">
        <v>567817</v>
      </c>
      <c r="J1243" s="2">
        <v>567817</v>
      </c>
    </row>
    <row r="1244" spans="1:10" x14ac:dyDescent="0.2">
      <c r="A1244" s="2" t="s">
        <v>375</v>
      </c>
      <c r="C1244" s="2" t="s">
        <v>296</v>
      </c>
      <c r="D1244" s="2" t="s">
        <v>376</v>
      </c>
      <c r="E1244" s="2">
        <v>263124</v>
      </c>
      <c r="J1244" s="2">
        <v>263124</v>
      </c>
    </row>
    <row r="1245" spans="1:10" x14ac:dyDescent="0.2">
      <c r="A1245" s="2" t="s">
        <v>375</v>
      </c>
      <c r="C1245" s="2" t="s">
        <v>297</v>
      </c>
      <c r="E1245" s="2">
        <v>263124</v>
      </c>
      <c r="J1245" s="2">
        <v>263124</v>
      </c>
    </row>
    <row r="1246" spans="1:10" x14ac:dyDescent="0.2">
      <c r="A1246" s="2" t="s">
        <v>375</v>
      </c>
      <c r="C1246" s="2" t="s">
        <v>298</v>
      </c>
      <c r="D1246" s="2" t="s">
        <v>377</v>
      </c>
      <c r="G1246" s="2">
        <v>413906</v>
      </c>
      <c r="J1246" s="2">
        <v>413906</v>
      </c>
    </row>
    <row r="1247" spans="1:10" x14ac:dyDescent="0.2">
      <c r="A1247" s="2" t="s">
        <v>375</v>
      </c>
      <c r="C1247" s="2" t="s">
        <v>299</v>
      </c>
      <c r="G1247" s="2">
        <v>413906</v>
      </c>
      <c r="J1247" s="2">
        <v>413906</v>
      </c>
    </row>
    <row r="1248" spans="1:10" x14ac:dyDescent="0.2">
      <c r="A1248" s="2" t="s">
        <v>375</v>
      </c>
      <c r="C1248" s="2" t="s">
        <v>300</v>
      </c>
      <c r="D1248" s="2" t="s">
        <v>377</v>
      </c>
      <c r="G1248" s="2">
        <v>153910</v>
      </c>
      <c r="J1248" s="2">
        <v>153910</v>
      </c>
    </row>
    <row r="1249" spans="1:10" x14ac:dyDescent="0.2">
      <c r="A1249" s="2" t="s">
        <v>375</v>
      </c>
      <c r="C1249" s="2" t="s">
        <v>301</v>
      </c>
      <c r="G1249" s="2">
        <v>153910</v>
      </c>
      <c r="J1249" s="2">
        <v>153910</v>
      </c>
    </row>
    <row r="1250" spans="1:10" x14ac:dyDescent="0.2">
      <c r="A1250" s="2" t="s">
        <v>375</v>
      </c>
      <c r="C1250" s="2" t="s">
        <v>302</v>
      </c>
      <c r="D1250" s="2" t="s">
        <v>376</v>
      </c>
      <c r="E1250" s="2">
        <v>14473</v>
      </c>
      <c r="J1250" s="2">
        <v>14473</v>
      </c>
    </row>
    <row r="1251" spans="1:10" x14ac:dyDescent="0.2">
      <c r="A1251" s="2" t="s">
        <v>375</v>
      </c>
      <c r="C1251" s="2" t="s">
        <v>303</v>
      </c>
      <c r="E1251" s="2">
        <v>14473</v>
      </c>
      <c r="J1251" s="2">
        <v>14473</v>
      </c>
    </row>
    <row r="1252" spans="1:10" x14ac:dyDescent="0.2">
      <c r="A1252" s="2" t="s">
        <v>375</v>
      </c>
      <c r="C1252" s="2" t="s">
        <v>306</v>
      </c>
      <c r="D1252" s="2" t="s">
        <v>376</v>
      </c>
      <c r="E1252" s="2">
        <v>0</v>
      </c>
      <c r="J1252" s="2">
        <v>0</v>
      </c>
    </row>
    <row r="1253" spans="1:10" x14ac:dyDescent="0.2">
      <c r="A1253" s="2" t="s">
        <v>375</v>
      </c>
      <c r="C1253" s="2" t="s">
        <v>307</v>
      </c>
      <c r="E1253" s="2">
        <v>0</v>
      </c>
      <c r="J1253" s="2">
        <v>0</v>
      </c>
    </row>
    <row r="1254" spans="1:10" x14ac:dyDescent="0.2">
      <c r="A1254" s="2" t="s">
        <v>375</v>
      </c>
      <c r="C1254" s="2" t="s">
        <v>226</v>
      </c>
      <c r="D1254" s="2" t="s">
        <v>376</v>
      </c>
      <c r="E1254" s="2">
        <v>0</v>
      </c>
      <c r="J1254" s="2">
        <v>0</v>
      </c>
    </row>
    <row r="1255" spans="1:10" x14ac:dyDescent="0.2">
      <c r="A1255" s="2" t="s">
        <v>375</v>
      </c>
      <c r="C1255" s="2" t="s">
        <v>227</v>
      </c>
      <c r="E1255" s="2">
        <v>0</v>
      </c>
      <c r="J1255" s="2">
        <v>0</v>
      </c>
    </row>
    <row r="1256" spans="1:10" x14ac:dyDescent="0.2">
      <c r="A1256" s="2" t="s">
        <v>375</v>
      </c>
      <c r="C1256" s="2" t="s">
        <v>228</v>
      </c>
      <c r="D1256" s="2" t="s">
        <v>376</v>
      </c>
      <c r="E1256" s="2">
        <v>3</v>
      </c>
      <c r="J1256" s="2">
        <v>3</v>
      </c>
    </row>
    <row r="1257" spans="1:10" x14ac:dyDescent="0.2">
      <c r="A1257" s="2" t="s">
        <v>375</v>
      </c>
      <c r="C1257" s="2" t="s">
        <v>229</v>
      </c>
      <c r="E1257" s="2">
        <v>3</v>
      </c>
      <c r="J1257" s="2">
        <v>3</v>
      </c>
    </row>
    <row r="1258" spans="1:10" x14ac:dyDescent="0.2">
      <c r="A1258" s="2" t="s">
        <v>375</v>
      </c>
      <c r="C1258" s="2" t="s">
        <v>232</v>
      </c>
      <c r="D1258" s="2" t="s">
        <v>377</v>
      </c>
      <c r="G1258" s="2">
        <v>0</v>
      </c>
      <c r="J1258" s="2">
        <v>0</v>
      </c>
    </row>
    <row r="1259" spans="1:10" x14ac:dyDescent="0.2">
      <c r="A1259" s="2" t="s">
        <v>375</v>
      </c>
      <c r="C1259" s="2" t="s">
        <v>233</v>
      </c>
      <c r="G1259" s="2">
        <v>0</v>
      </c>
      <c r="J1259" s="2">
        <v>0</v>
      </c>
    </row>
    <row r="1260" spans="1:10" x14ac:dyDescent="0.2">
      <c r="A1260" s="2" t="s">
        <v>375</v>
      </c>
      <c r="C1260" s="2" t="s">
        <v>234</v>
      </c>
      <c r="D1260" s="2" t="s">
        <v>377</v>
      </c>
      <c r="G1260" s="2">
        <v>3</v>
      </c>
      <c r="J1260" s="2">
        <v>3</v>
      </c>
    </row>
    <row r="1261" spans="1:10" x14ac:dyDescent="0.2">
      <c r="A1261" s="2" t="s">
        <v>375</v>
      </c>
      <c r="C1261" s="2" t="s">
        <v>235</v>
      </c>
      <c r="G1261" s="2">
        <v>3</v>
      </c>
      <c r="J1261" s="2">
        <v>3</v>
      </c>
    </row>
    <row r="1262" spans="1:10" x14ac:dyDescent="0.2">
      <c r="A1262" s="2" t="s">
        <v>375</v>
      </c>
      <c r="C1262" s="2" t="s">
        <v>238</v>
      </c>
      <c r="D1262" s="2" t="s">
        <v>376</v>
      </c>
      <c r="E1262" s="2">
        <v>5151</v>
      </c>
      <c r="J1262" s="2">
        <v>5151</v>
      </c>
    </row>
    <row r="1263" spans="1:10" x14ac:dyDescent="0.2">
      <c r="A1263" s="2" t="s">
        <v>375</v>
      </c>
      <c r="C1263" s="2" t="s">
        <v>239</v>
      </c>
      <c r="E1263" s="2">
        <v>5151</v>
      </c>
      <c r="J1263" s="2">
        <v>5151</v>
      </c>
    </row>
    <row r="1264" spans="1:10" x14ac:dyDescent="0.2">
      <c r="A1264" s="2" t="s">
        <v>375</v>
      </c>
      <c r="C1264" s="2" t="s">
        <v>242</v>
      </c>
      <c r="D1264" s="2" t="s">
        <v>376</v>
      </c>
      <c r="E1264" s="2">
        <v>0</v>
      </c>
      <c r="J1264" s="2">
        <v>0</v>
      </c>
    </row>
    <row r="1265" spans="1:10" x14ac:dyDescent="0.2">
      <c r="A1265" s="2" t="s">
        <v>375</v>
      </c>
      <c r="C1265" s="2" t="s">
        <v>243</v>
      </c>
      <c r="E1265" s="2">
        <v>0</v>
      </c>
      <c r="J1265" s="2">
        <v>0</v>
      </c>
    </row>
    <row r="1266" spans="1:10" x14ac:dyDescent="0.2">
      <c r="A1266" s="2" t="s">
        <v>375</v>
      </c>
      <c r="C1266" s="2" t="s">
        <v>244</v>
      </c>
      <c r="D1266" s="2" t="s">
        <v>376</v>
      </c>
      <c r="E1266" s="2">
        <v>12437</v>
      </c>
      <c r="J1266" s="2">
        <v>12437</v>
      </c>
    </row>
    <row r="1267" spans="1:10" x14ac:dyDescent="0.2">
      <c r="A1267" s="2" t="s">
        <v>375</v>
      </c>
      <c r="C1267" s="2" t="s">
        <v>245</v>
      </c>
      <c r="E1267" s="2">
        <v>12437</v>
      </c>
      <c r="J1267" s="2">
        <v>12437</v>
      </c>
    </row>
    <row r="1268" spans="1:10" x14ac:dyDescent="0.2">
      <c r="A1268" s="2" t="s">
        <v>375</v>
      </c>
      <c r="C1268" s="2" t="s">
        <v>246</v>
      </c>
      <c r="D1268" s="2" t="s">
        <v>376</v>
      </c>
      <c r="E1268" s="2">
        <v>0</v>
      </c>
      <c r="J1268" s="2">
        <v>0</v>
      </c>
    </row>
    <row r="1269" spans="1:10" x14ac:dyDescent="0.2">
      <c r="A1269" s="2" t="s">
        <v>375</v>
      </c>
      <c r="C1269" s="2" t="s">
        <v>247</v>
      </c>
      <c r="E1269" s="2">
        <v>0</v>
      </c>
      <c r="J1269" s="2">
        <v>0</v>
      </c>
    </row>
    <row r="1270" spans="1:10" x14ac:dyDescent="0.2">
      <c r="A1270" s="2" t="s">
        <v>375</v>
      </c>
      <c r="C1270" s="2" t="s">
        <v>250</v>
      </c>
      <c r="D1270" s="2" t="s">
        <v>376</v>
      </c>
      <c r="E1270" s="2">
        <v>8288</v>
      </c>
      <c r="J1270" s="2">
        <v>8288</v>
      </c>
    </row>
    <row r="1271" spans="1:10" x14ac:dyDescent="0.2">
      <c r="A1271" s="2" t="s">
        <v>375</v>
      </c>
      <c r="C1271" s="2" t="s">
        <v>251</v>
      </c>
      <c r="E1271" s="2">
        <v>8288</v>
      </c>
      <c r="J1271" s="2">
        <v>8288</v>
      </c>
    </row>
    <row r="1272" spans="1:10" x14ac:dyDescent="0.2">
      <c r="A1272" s="2" t="s">
        <v>375</v>
      </c>
      <c r="C1272" s="2" t="s">
        <v>252</v>
      </c>
      <c r="D1272" s="2" t="s">
        <v>377</v>
      </c>
      <c r="G1272" s="2">
        <v>37598</v>
      </c>
      <c r="J1272" s="2">
        <v>37598</v>
      </c>
    </row>
    <row r="1273" spans="1:10" x14ac:dyDescent="0.2">
      <c r="A1273" s="2" t="s">
        <v>375</v>
      </c>
      <c r="C1273" s="2" t="s">
        <v>253</v>
      </c>
      <c r="G1273" s="2">
        <v>37598</v>
      </c>
      <c r="J1273" s="2">
        <v>37598</v>
      </c>
    </row>
    <row r="1274" spans="1:10" x14ac:dyDescent="0.2">
      <c r="A1274" s="2" t="s">
        <v>375</v>
      </c>
      <c r="C1274" s="2" t="s">
        <v>256</v>
      </c>
      <c r="D1274" s="2" t="s">
        <v>376</v>
      </c>
      <c r="E1274" s="2">
        <v>87338</v>
      </c>
      <c r="J1274" s="2">
        <v>87338</v>
      </c>
    </row>
    <row r="1275" spans="1:10" x14ac:dyDescent="0.2">
      <c r="A1275" s="2" t="s">
        <v>375</v>
      </c>
      <c r="C1275" s="2" t="s">
        <v>257</v>
      </c>
      <c r="E1275" s="2">
        <v>87338</v>
      </c>
      <c r="J1275" s="2">
        <v>87338</v>
      </c>
    </row>
    <row r="1276" spans="1:10" x14ac:dyDescent="0.2">
      <c r="A1276" s="2" t="s">
        <v>375</v>
      </c>
      <c r="C1276" s="2" t="s">
        <v>258</v>
      </c>
      <c r="D1276" s="2" t="s">
        <v>376</v>
      </c>
      <c r="E1276" s="2">
        <v>33</v>
      </c>
      <c r="J1276" s="2">
        <v>33</v>
      </c>
    </row>
    <row r="1277" spans="1:10" x14ac:dyDescent="0.2">
      <c r="A1277" s="2" t="s">
        <v>375</v>
      </c>
      <c r="C1277" s="2" t="s">
        <v>259</v>
      </c>
      <c r="E1277" s="2">
        <v>33</v>
      </c>
      <c r="J1277" s="2">
        <v>33</v>
      </c>
    </row>
    <row r="1278" spans="1:10" x14ac:dyDescent="0.2">
      <c r="A1278" s="2" t="s">
        <v>375</v>
      </c>
      <c r="C1278" s="2" t="s">
        <v>260</v>
      </c>
      <c r="D1278" s="2" t="s">
        <v>376</v>
      </c>
      <c r="E1278" s="2">
        <v>83.8</v>
      </c>
      <c r="J1278" s="2">
        <v>83.8</v>
      </c>
    </row>
    <row r="1279" spans="1:10" x14ac:dyDescent="0.2">
      <c r="A1279" s="2" t="s">
        <v>375</v>
      </c>
      <c r="C1279" s="2" t="s">
        <v>261</v>
      </c>
      <c r="E1279" s="2">
        <v>83.8</v>
      </c>
      <c r="J1279" s="2">
        <v>83.8</v>
      </c>
    </row>
    <row r="1280" spans="1:10" x14ac:dyDescent="0.2">
      <c r="A1280" s="2" t="s">
        <v>375</v>
      </c>
      <c r="C1280" s="2" t="s">
        <v>76</v>
      </c>
      <c r="D1280" s="2" t="s">
        <v>376</v>
      </c>
      <c r="E1280" s="2">
        <v>48949</v>
      </c>
      <c r="J1280" s="2">
        <v>48949</v>
      </c>
    </row>
    <row r="1281" spans="1:10" x14ac:dyDescent="0.2">
      <c r="A1281" s="2" t="s">
        <v>375</v>
      </c>
      <c r="C1281" s="2" t="s">
        <v>262</v>
      </c>
      <c r="E1281" s="2">
        <v>48949</v>
      </c>
      <c r="J1281" s="2">
        <v>48949</v>
      </c>
    </row>
    <row r="1282" spans="1:10" x14ac:dyDescent="0.2">
      <c r="A1282" s="2" t="s">
        <v>375</v>
      </c>
      <c r="C1282" s="2" t="s">
        <v>263</v>
      </c>
      <c r="D1282" s="2" t="s">
        <v>376</v>
      </c>
      <c r="E1282" s="2">
        <v>2</v>
      </c>
      <c r="J1282" s="2">
        <v>2</v>
      </c>
    </row>
    <row r="1283" spans="1:10" x14ac:dyDescent="0.2">
      <c r="A1283" s="2" t="s">
        <v>375</v>
      </c>
      <c r="C1283" s="2" t="s">
        <v>264</v>
      </c>
      <c r="E1283" s="2">
        <v>2</v>
      </c>
      <c r="J1283" s="2">
        <v>2</v>
      </c>
    </row>
    <row r="1284" spans="1:10" x14ac:dyDescent="0.2">
      <c r="A1284" s="2" t="s">
        <v>375</v>
      </c>
      <c r="C1284" s="2" t="s">
        <v>308</v>
      </c>
      <c r="D1284" s="2" t="s">
        <v>376</v>
      </c>
      <c r="E1284" s="2">
        <v>1500</v>
      </c>
      <c r="J1284" s="2">
        <v>1500</v>
      </c>
    </row>
    <row r="1285" spans="1:10" x14ac:dyDescent="0.2">
      <c r="A1285" s="2" t="s">
        <v>375</v>
      </c>
      <c r="C1285" s="2" t="s">
        <v>309</v>
      </c>
      <c r="E1285" s="2">
        <v>1500</v>
      </c>
      <c r="J1285" s="2">
        <v>1500</v>
      </c>
    </row>
    <row r="1286" spans="1:10" x14ac:dyDescent="0.2">
      <c r="A1286" s="2" t="s">
        <v>375</v>
      </c>
      <c r="C1286" s="2" t="s">
        <v>79</v>
      </c>
      <c r="D1286" s="2" t="s">
        <v>376</v>
      </c>
      <c r="E1286" s="2">
        <v>3</v>
      </c>
      <c r="J1286" s="2">
        <v>3</v>
      </c>
    </row>
    <row r="1287" spans="1:10" x14ac:dyDescent="0.2">
      <c r="A1287" s="2" t="s">
        <v>375</v>
      </c>
      <c r="C1287" s="2" t="s">
        <v>265</v>
      </c>
      <c r="E1287" s="2">
        <v>3</v>
      </c>
      <c r="J1287" s="2">
        <v>3</v>
      </c>
    </row>
    <row r="1288" spans="1:10" x14ac:dyDescent="0.2">
      <c r="A1288" s="2" t="s">
        <v>375</v>
      </c>
      <c r="C1288" s="2" t="s">
        <v>266</v>
      </c>
      <c r="D1288" s="2" t="s">
        <v>377</v>
      </c>
      <c r="G1288" s="2">
        <v>486823</v>
      </c>
      <c r="J1288" s="2">
        <v>486823</v>
      </c>
    </row>
    <row r="1289" spans="1:10" x14ac:dyDescent="0.2">
      <c r="A1289" s="2" t="s">
        <v>375</v>
      </c>
      <c r="C1289" s="2" t="s">
        <v>267</v>
      </c>
      <c r="G1289" s="2">
        <v>486823</v>
      </c>
      <c r="J1289" s="2">
        <v>486823</v>
      </c>
    </row>
    <row r="1290" spans="1:10" x14ac:dyDescent="0.2">
      <c r="A1290" s="2" t="s">
        <v>375</v>
      </c>
      <c r="C1290" s="2" t="s">
        <v>268</v>
      </c>
      <c r="D1290" s="2" t="s">
        <v>377</v>
      </c>
      <c r="G1290" s="2">
        <v>131836</v>
      </c>
      <c r="J1290" s="2">
        <v>131836</v>
      </c>
    </row>
    <row r="1291" spans="1:10" x14ac:dyDescent="0.2">
      <c r="A1291" s="2" t="s">
        <v>375</v>
      </c>
      <c r="C1291" s="2" t="s">
        <v>269</v>
      </c>
      <c r="G1291" s="2">
        <v>131836</v>
      </c>
      <c r="J1291" s="2">
        <v>131836</v>
      </c>
    </row>
    <row r="1292" spans="1:10" x14ac:dyDescent="0.2">
      <c r="A1292" s="2" t="s">
        <v>375</v>
      </c>
      <c r="C1292" s="2" t="s">
        <v>270</v>
      </c>
      <c r="D1292" s="2" t="s">
        <v>377</v>
      </c>
      <c r="G1292" s="2">
        <v>22.5</v>
      </c>
      <c r="J1292" s="2">
        <v>22.5</v>
      </c>
    </row>
    <row r="1293" spans="1:10" x14ac:dyDescent="0.2">
      <c r="A1293" s="2" t="s">
        <v>375</v>
      </c>
      <c r="C1293" s="2" t="s">
        <v>271</v>
      </c>
      <c r="D1293" s="2" t="s">
        <v>377</v>
      </c>
      <c r="G1293" s="2">
        <v>354987</v>
      </c>
      <c r="J1293" s="2">
        <v>354987</v>
      </c>
    </row>
    <row r="1294" spans="1:10" x14ac:dyDescent="0.2">
      <c r="A1294" s="2" t="s">
        <v>375</v>
      </c>
      <c r="C1294" s="2" t="s">
        <v>272</v>
      </c>
      <c r="G1294" s="2">
        <v>354987</v>
      </c>
      <c r="J1294" s="2">
        <v>354987</v>
      </c>
    </row>
    <row r="1295" spans="1:10" x14ac:dyDescent="0.2">
      <c r="A1295" s="2" t="s">
        <v>375</v>
      </c>
      <c r="C1295" s="2" t="s">
        <v>273</v>
      </c>
      <c r="D1295" s="2" t="s">
        <v>377</v>
      </c>
      <c r="G1295" s="2">
        <v>1347</v>
      </c>
      <c r="J1295" s="2">
        <v>1347</v>
      </c>
    </row>
    <row r="1296" spans="1:10" x14ac:dyDescent="0.2">
      <c r="A1296" s="2" t="s">
        <v>375</v>
      </c>
      <c r="C1296" s="2" t="s">
        <v>274</v>
      </c>
      <c r="G1296" s="2">
        <v>1347</v>
      </c>
      <c r="J1296" s="2">
        <v>1347</v>
      </c>
    </row>
    <row r="1297" spans="1:10" x14ac:dyDescent="0.2">
      <c r="A1297" s="2" t="s">
        <v>375</v>
      </c>
      <c r="C1297" s="2" t="s">
        <v>275</v>
      </c>
      <c r="D1297" s="2" t="s">
        <v>376</v>
      </c>
      <c r="E1297" s="2">
        <v>35360</v>
      </c>
      <c r="J1297" s="2">
        <v>35360</v>
      </c>
    </row>
    <row r="1298" spans="1:10" x14ac:dyDescent="0.2">
      <c r="A1298" s="2" t="s">
        <v>375</v>
      </c>
      <c r="C1298" s="2" t="s">
        <v>276</v>
      </c>
      <c r="E1298" s="2">
        <v>35360</v>
      </c>
      <c r="J1298" s="2">
        <v>35360</v>
      </c>
    </row>
    <row r="1299" spans="1:10" x14ac:dyDescent="0.2">
      <c r="A1299" s="2" t="s">
        <v>375</v>
      </c>
      <c r="C1299" s="2" t="s">
        <v>277</v>
      </c>
      <c r="D1299" s="2" t="s">
        <v>377</v>
      </c>
      <c r="G1299" s="2">
        <v>8</v>
      </c>
      <c r="J1299" s="2">
        <v>8</v>
      </c>
    </row>
    <row r="1300" spans="1:10" x14ac:dyDescent="0.2">
      <c r="A1300" s="2" t="s">
        <v>375</v>
      </c>
      <c r="C1300" s="2" t="s">
        <v>278</v>
      </c>
      <c r="G1300" s="2">
        <v>8</v>
      </c>
      <c r="J1300" s="2">
        <v>8</v>
      </c>
    </row>
    <row r="1301" spans="1:10" x14ac:dyDescent="0.2">
      <c r="A1301" s="2" t="s">
        <v>375</v>
      </c>
      <c r="C1301" s="2" t="s">
        <v>279</v>
      </c>
      <c r="D1301" s="2" t="s">
        <v>376</v>
      </c>
      <c r="E1301" s="2">
        <v>100</v>
      </c>
      <c r="J1301" s="2">
        <v>100</v>
      </c>
    </row>
    <row r="1302" spans="1:10" x14ac:dyDescent="0.2">
      <c r="A1302" s="2" t="s">
        <v>375</v>
      </c>
      <c r="C1302" s="2" t="s">
        <v>280</v>
      </c>
      <c r="E1302" s="2">
        <v>100</v>
      </c>
      <c r="J1302" s="2">
        <v>100</v>
      </c>
    </row>
    <row r="1303" spans="1:10" x14ac:dyDescent="0.2">
      <c r="A1303" s="2" t="s">
        <v>378</v>
      </c>
      <c r="C1303" s="2" t="s">
        <v>223</v>
      </c>
      <c r="D1303" s="2" t="s">
        <v>379</v>
      </c>
      <c r="E1303" s="2">
        <v>0</v>
      </c>
      <c r="J1303" s="2">
        <v>0</v>
      </c>
    </row>
    <row r="1304" spans="1:10" x14ac:dyDescent="0.2">
      <c r="A1304" s="2" t="s">
        <v>378</v>
      </c>
      <c r="C1304" s="2" t="s">
        <v>225</v>
      </c>
      <c r="E1304" s="2">
        <v>0</v>
      </c>
      <c r="J1304" s="2">
        <v>0</v>
      </c>
    </row>
    <row r="1305" spans="1:10" x14ac:dyDescent="0.2">
      <c r="A1305" s="2" t="s">
        <v>378</v>
      </c>
      <c r="C1305" s="2" t="s">
        <v>226</v>
      </c>
      <c r="D1305" s="2" t="s">
        <v>379</v>
      </c>
      <c r="E1305" s="2">
        <v>0</v>
      </c>
      <c r="J1305" s="2">
        <v>0</v>
      </c>
    </row>
    <row r="1306" spans="1:10" x14ac:dyDescent="0.2">
      <c r="A1306" s="2" t="s">
        <v>378</v>
      </c>
      <c r="C1306" s="2" t="s">
        <v>227</v>
      </c>
      <c r="E1306" s="2">
        <v>0</v>
      </c>
      <c r="J1306" s="2">
        <v>0</v>
      </c>
    </row>
    <row r="1307" spans="1:10" x14ac:dyDescent="0.2">
      <c r="A1307" s="2" t="s">
        <v>378</v>
      </c>
      <c r="C1307" s="2" t="s">
        <v>228</v>
      </c>
      <c r="D1307" s="2" t="s">
        <v>379</v>
      </c>
      <c r="E1307" s="2">
        <v>0</v>
      </c>
      <c r="J1307" s="2">
        <v>0</v>
      </c>
    </row>
    <row r="1308" spans="1:10" x14ac:dyDescent="0.2">
      <c r="A1308" s="2" t="s">
        <v>378</v>
      </c>
      <c r="C1308" s="2" t="s">
        <v>229</v>
      </c>
      <c r="E1308" s="2">
        <v>0</v>
      </c>
      <c r="J1308" s="2">
        <v>0</v>
      </c>
    </row>
    <row r="1309" spans="1:10" x14ac:dyDescent="0.2">
      <c r="A1309" s="2" t="s">
        <v>378</v>
      </c>
      <c r="C1309" s="2" t="s">
        <v>232</v>
      </c>
      <c r="D1309" s="2" t="s">
        <v>380</v>
      </c>
      <c r="G1309" s="2">
        <v>0</v>
      </c>
      <c r="J1309" s="2">
        <v>0</v>
      </c>
    </row>
    <row r="1310" spans="1:10" x14ac:dyDescent="0.2">
      <c r="A1310" s="2" t="s">
        <v>378</v>
      </c>
      <c r="C1310" s="2" t="s">
        <v>233</v>
      </c>
      <c r="G1310" s="2">
        <v>0</v>
      </c>
      <c r="J1310" s="2">
        <v>0</v>
      </c>
    </row>
    <row r="1311" spans="1:10" x14ac:dyDescent="0.2">
      <c r="A1311" s="2" t="s">
        <v>378</v>
      </c>
      <c r="C1311" s="2" t="s">
        <v>234</v>
      </c>
      <c r="D1311" s="2" t="s">
        <v>380</v>
      </c>
      <c r="G1311" s="2">
        <v>2</v>
      </c>
      <c r="J1311" s="2">
        <v>2</v>
      </c>
    </row>
    <row r="1312" spans="1:10" x14ac:dyDescent="0.2">
      <c r="A1312" s="2" t="s">
        <v>378</v>
      </c>
      <c r="C1312" s="2" t="s">
        <v>235</v>
      </c>
      <c r="G1312" s="2">
        <v>2</v>
      </c>
      <c r="J1312" s="2">
        <v>2</v>
      </c>
    </row>
    <row r="1313" spans="1:10" x14ac:dyDescent="0.2">
      <c r="A1313" s="2" t="s">
        <v>378</v>
      </c>
      <c r="C1313" s="2" t="s">
        <v>238</v>
      </c>
      <c r="D1313" s="2" t="s">
        <v>379</v>
      </c>
      <c r="E1313" s="2">
        <v>0</v>
      </c>
      <c r="J1313" s="2">
        <v>0</v>
      </c>
    </row>
    <row r="1314" spans="1:10" x14ac:dyDescent="0.2">
      <c r="A1314" s="2" t="s">
        <v>378</v>
      </c>
      <c r="C1314" s="2" t="s">
        <v>239</v>
      </c>
      <c r="E1314" s="2">
        <v>0</v>
      </c>
      <c r="J1314" s="2">
        <v>0</v>
      </c>
    </row>
    <row r="1315" spans="1:10" x14ac:dyDescent="0.2">
      <c r="A1315" s="2" t="s">
        <v>378</v>
      </c>
      <c r="C1315" s="2" t="s">
        <v>242</v>
      </c>
      <c r="D1315" s="2" t="s">
        <v>379</v>
      </c>
      <c r="E1315" s="2">
        <v>0</v>
      </c>
      <c r="J1315" s="2">
        <v>0</v>
      </c>
    </row>
    <row r="1316" spans="1:10" x14ac:dyDescent="0.2">
      <c r="A1316" s="2" t="s">
        <v>378</v>
      </c>
      <c r="C1316" s="2" t="s">
        <v>243</v>
      </c>
      <c r="E1316" s="2">
        <v>0</v>
      </c>
      <c r="J1316" s="2">
        <v>0</v>
      </c>
    </row>
    <row r="1317" spans="1:10" x14ac:dyDescent="0.2">
      <c r="A1317" s="2" t="s">
        <v>378</v>
      </c>
      <c r="C1317" s="2" t="s">
        <v>244</v>
      </c>
      <c r="D1317" s="2" t="s">
        <v>379</v>
      </c>
      <c r="E1317" s="2">
        <v>0</v>
      </c>
      <c r="J1317" s="2">
        <v>0</v>
      </c>
    </row>
    <row r="1318" spans="1:10" x14ac:dyDescent="0.2">
      <c r="A1318" s="2" t="s">
        <v>378</v>
      </c>
      <c r="C1318" s="2" t="s">
        <v>245</v>
      </c>
      <c r="E1318" s="2">
        <v>0</v>
      </c>
      <c r="J1318" s="2">
        <v>0</v>
      </c>
    </row>
    <row r="1319" spans="1:10" x14ac:dyDescent="0.2">
      <c r="A1319" s="2" t="s">
        <v>378</v>
      </c>
      <c r="C1319" s="2" t="s">
        <v>246</v>
      </c>
      <c r="D1319" s="2" t="s">
        <v>379</v>
      </c>
      <c r="E1319" s="2">
        <v>0</v>
      </c>
      <c r="J1319" s="2">
        <v>0</v>
      </c>
    </row>
    <row r="1320" spans="1:10" x14ac:dyDescent="0.2">
      <c r="A1320" s="2" t="s">
        <v>378</v>
      </c>
      <c r="C1320" s="2" t="s">
        <v>247</v>
      </c>
      <c r="E1320" s="2">
        <v>0</v>
      </c>
      <c r="J1320" s="2">
        <v>0</v>
      </c>
    </row>
    <row r="1321" spans="1:10" x14ac:dyDescent="0.2">
      <c r="A1321" s="2" t="s">
        <v>378</v>
      </c>
      <c r="C1321" s="2" t="s">
        <v>250</v>
      </c>
      <c r="D1321" s="2" t="s">
        <v>379</v>
      </c>
      <c r="E1321" s="2">
        <v>0</v>
      </c>
      <c r="J1321" s="2">
        <v>0</v>
      </c>
    </row>
    <row r="1322" spans="1:10" x14ac:dyDescent="0.2">
      <c r="A1322" s="2" t="s">
        <v>378</v>
      </c>
      <c r="C1322" s="2" t="s">
        <v>251</v>
      </c>
      <c r="E1322" s="2">
        <v>0</v>
      </c>
      <c r="J1322" s="2">
        <v>0</v>
      </c>
    </row>
    <row r="1323" spans="1:10" x14ac:dyDescent="0.2">
      <c r="A1323" s="2" t="s">
        <v>378</v>
      </c>
      <c r="C1323" s="2" t="s">
        <v>252</v>
      </c>
      <c r="D1323" s="2" t="s">
        <v>380</v>
      </c>
      <c r="G1323" s="2">
        <v>20738</v>
      </c>
      <c r="J1323" s="2">
        <v>20738</v>
      </c>
    </row>
    <row r="1324" spans="1:10" x14ac:dyDescent="0.2">
      <c r="A1324" s="2" t="s">
        <v>378</v>
      </c>
      <c r="C1324" s="2" t="s">
        <v>253</v>
      </c>
      <c r="G1324" s="2">
        <v>20738</v>
      </c>
      <c r="J1324" s="2">
        <v>20738</v>
      </c>
    </row>
    <row r="1325" spans="1:10" x14ac:dyDescent="0.2">
      <c r="A1325" s="2" t="s">
        <v>378</v>
      </c>
      <c r="C1325" s="2" t="s">
        <v>256</v>
      </c>
      <c r="D1325" s="2" t="s">
        <v>379</v>
      </c>
      <c r="E1325" s="2">
        <v>0</v>
      </c>
      <c r="J1325" s="2">
        <v>0</v>
      </c>
    </row>
    <row r="1326" spans="1:10" x14ac:dyDescent="0.2">
      <c r="A1326" s="2" t="s">
        <v>378</v>
      </c>
      <c r="C1326" s="2" t="s">
        <v>257</v>
      </c>
      <c r="E1326" s="2">
        <v>0</v>
      </c>
      <c r="J1326" s="2">
        <v>0</v>
      </c>
    </row>
    <row r="1327" spans="1:10" x14ac:dyDescent="0.2">
      <c r="A1327" s="2" t="s">
        <v>378</v>
      </c>
      <c r="C1327" s="2" t="s">
        <v>258</v>
      </c>
      <c r="D1327" s="2" t="s">
        <v>379</v>
      </c>
      <c r="E1327" s="2">
        <v>0</v>
      </c>
      <c r="J1327" s="2">
        <v>0</v>
      </c>
    </row>
    <row r="1328" spans="1:10" x14ac:dyDescent="0.2">
      <c r="A1328" s="2" t="s">
        <v>378</v>
      </c>
      <c r="C1328" s="2" t="s">
        <v>259</v>
      </c>
      <c r="E1328" s="2">
        <v>0</v>
      </c>
      <c r="J1328" s="2">
        <v>0</v>
      </c>
    </row>
    <row r="1329" spans="1:10" x14ac:dyDescent="0.2">
      <c r="A1329" s="2" t="s">
        <v>378</v>
      </c>
      <c r="C1329" s="2" t="s">
        <v>260</v>
      </c>
      <c r="D1329" s="2" t="s">
        <v>379</v>
      </c>
      <c r="E1329" s="2">
        <v>0</v>
      </c>
      <c r="J1329" s="2">
        <v>0</v>
      </c>
    </row>
    <row r="1330" spans="1:10" x14ac:dyDescent="0.2">
      <c r="A1330" s="2" t="s">
        <v>378</v>
      </c>
      <c r="C1330" s="2" t="s">
        <v>261</v>
      </c>
      <c r="E1330" s="2">
        <v>0</v>
      </c>
      <c r="J1330" s="2">
        <v>0</v>
      </c>
    </row>
    <row r="1331" spans="1:10" x14ac:dyDescent="0.2">
      <c r="A1331" s="2" t="s">
        <v>378</v>
      </c>
      <c r="C1331" s="2" t="s">
        <v>76</v>
      </c>
      <c r="D1331" s="2" t="s">
        <v>379</v>
      </c>
      <c r="E1331" s="2">
        <v>118610</v>
      </c>
      <c r="J1331" s="2">
        <v>118610</v>
      </c>
    </row>
    <row r="1332" spans="1:10" x14ac:dyDescent="0.2">
      <c r="A1332" s="2" t="s">
        <v>378</v>
      </c>
      <c r="C1332" s="2" t="s">
        <v>262</v>
      </c>
      <c r="E1332" s="2">
        <v>118610</v>
      </c>
      <c r="J1332" s="2">
        <v>118610</v>
      </c>
    </row>
    <row r="1333" spans="1:10" x14ac:dyDescent="0.2">
      <c r="A1333" s="2" t="s">
        <v>378</v>
      </c>
      <c r="C1333" s="2" t="s">
        <v>263</v>
      </c>
      <c r="D1333" s="2" t="s">
        <v>379</v>
      </c>
      <c r="E1333" s="2">
        <v>0</v>
      </c>
      <c r="J1333" s="2">
        <v>0</v>
      </c>
    </row>
    <row r="1334" spans="1:10" x14ac:dyDescent="0.2">
      <c r="A1334" s="2" t="s">
        <v>378</v>
      </c>
      <c r="C1334" s="2" t="s">
        <v>264</v>
      </c>
      <c r="E1334" s="2">
        <v>0</v>
      </c>
      <c r="J1334" s="2">
        <v>0</v>
      </c>
    </row>
    <row r="1335" spans="1:10" x14ac:dyDescent="0.2">
      <c r="A1335" s="2" t="s">
        <v>378</v>
      </c>
      <c r="C1335" s="2" t="s">
        <v>308</v>
      </c>
      <c r="D1335" s="2" t="s">
        <v>379</v>
      </c>
      <c r="E1335" s="2">
        <v>0</v>
      </c>
      <c r="J1335" s="2">
        <v>0</v>
      </c>
    </row>
    <row r="1336" spans="1:10" x14ac:dyDescent="0.2">
      <c r="A1336" s="2" t="s">
        <v>378</v>
      </c>
      <c r="C1336" s="2" t="s">
        <v>309</v>
      </c>
      <c r="E1336" s="2">
        <v>0</v>
      </c>
      <c r="J1336" s="2">
        <v>0</v>
      </c>
    </row>
    <row r="1337" spans="1:10" x14ac:dyDescent="0.2">
      <c r="A1337" s="2" t="s">
        <v>378</v>
      </c>
      <c r="C1337" s="2" t="s">
        <v>79</v>
      </c>
      <c r="D1337" s="2" t="s">
        <v>379</v>
      </c>
      <c r="E1337" s="2">
        <v>0</v>
      </c>
      <c r="J1337" s="2">
        <v>0</v>
      </c>
    </row>
    <row r="1338" spans="1:10" x14ac:dyDescent="0.2">
      <c r="A1338" s="2" t="s">
        <v>378</v>
      </c>
      <c r="C1338" s="2" t="s">
        <v>265</v>
      </c>
      <c r="E1338" s="2">
        <v>0</v>
      </c>
      <c r="J1338" s="2">
        <v>0</v>
      </c>
    </row>
    <row r="1339" spans="1:10" x14ac:dyDescent="0.2">
      <c r="A1339" s="2" t="s">
        <v>378</v>
      </c>
      <c r="C1339" s="2" t="s">
        <v>266</v>
      </c>
      <c r="D1339" s="2" t="s">
        <v>380</v>
      </c>
      <c r="G1339" s="2">
        <v>358313</v>
      </c>
      <c r="J1339" s="2">
        <v>358313</v>
      </c>
    </row>
    <row r="1340" spans="1:10" x14ac:dyDescent="0.2">
      <c r="A1340" s="2" t="s">
        <v>378</v>
      </c>
      <c r="C1340" s="2" t="s">
        <v>267</v>
      </c>
      <c r="G1340" s="2">
        <v>358313</v>
      </c>
      <c r="J1340" s="2">
        <v>358313</v>
      </c>
    </row>
    <row r="1341" spans="1:10" x14ac:dyDescent="0.2">
      <c r="A1341" s="2" t="s">
        <v>378</v>
      </c>
      <c r="C1341" s="2" t="s">
        <v>268</v>
      </c>
      <c r="D1341" s="2" t="s">
        <v>380</v>
      </c>
      <c r="G1341" s="2">
        <v>89578</v>
      </c>
      <c r="J1341" s="2">
        <v>89578</v>
      </c>
    </row>
    <row r="1342" spans="1:10" x14ac:dyDescent="0.2">
      <c r="A1342" s="2" t="s">
        <v>378</v>
      </c>
      <c r="C1342" s="2" t="s">
        <v>269</v>
      </c>
      <c r="G1342" s="2">
        <v>89578</v>
      </c>
      <c r="J1342" s="2">
        <v>89578</v>
      </c>
    </row>
    <row r="1343" spans="1:10" x14ac:dyDescent="0.2">
      <c r="A1343" s="2" t="s">
        <v>378</v>
      </c>
      <c r="C1343" s="2" t="s">
        <v>271</v>
      </c>
      <c r="D1343" s="2" t="s">
        <v>380</v>
      </c>
      <c r="G1343" s="2">
        <v>268735</v>
      </c>
      <c r="J1343" s="2">
        <v>268735</v>
      </c>
    </row>
    <row r="1344" spans="1:10" x14ac:dyDescent="0.2">
      <c r="A1344" s="2" t="s">
        <v>378</v>
      </c>
      <c r="C1344" s="2" t="s">
        <v>272</v>
      </c>
      <c r="G1344" s="2">
        <v>268735</v>
      </c>
      <c r="J1344" s="2">
        <v>268735</v>
      </c>
    </row>
    <row r="1345" spans="1:11" x14ac:dyDescent="0.2">
      <c r="A1345" s="2" t="s">
        <v>378</v>
      </c>
      <c r="C1345" s="2" t="s">
        <v>273</v>
      </c>
      <c r="D1345" s="2" t="s">
        <v>380</v>
      </c>
      <c r="G1345" s="2">
        <v>972</v>
      </c>
      <c r="J1345" s="2">
        <v>972</v>
      </c>
    </row>
    <row r="1346" spans="1:11" x14ac:dyDescent="0.2">
      <c r="A1346" s="2" t="s">
        <v>378</v>
      </c>
      <c r="C1346" s="2" t="s">
        <v>274</v>
      </c>
      <c r="G1346" s="2">
        <v>972</v>
      </c>
      <c r="J1346" s="2">
        <v>972</v>
      </c>
    </row>
    <row r="1347" spans="1:11" x14ac:dyDescent="0.2">
      <c r="A1347" s="2" t="s">
        <v>378</v>
      </c>
      <c r="C1347" s="2" t="s">
        <v>275</v>
      </c>
      <c r="D1347" s="2" t="s">
        <v>379</v>
      </c>
      <c r="E1347" s="2">
        <v>6000</v>
      </c>
      <c r="J1347" s="2">
        <v>6000</v>
      </c>
    </row>
    <row r="1348" spans="1:11" x14ac:dyDescent="0.2">
      <c r="A1348" s="2" t="s">
        <v>378</v>
      </c>
      <c r="C1348" s="2" t="s">
        <v>276</v>
      </c>
      <c r="E1348" s="2">
        <v>6000</v>
      </c>
      <c r="J1348" s="2">
        <v>6000</v>
      </c>
    </row>
    <row r="1349" spans="1:11" x14ac:dyDescent="0.2">
      <c r="A1349" s="2" t="s">
        <v>378</v>
      </c>
      <c r="C1349" s="2" t="s">
        <v>279</v>
      </c>
      <c r="D1349" s="2" t="s">
        <v>379</v>
      </c>
      <c r="E1349" s="2">
        <v>0</v>
      </c>
      <c r="J1349" s="2">
        <v>0</v>
      </c>
    </row>
    <row r="1350" spans="1:11" x14ac:dyDescent="0.2">
      <c r="A1350" s="2" t="s">
        <v>378</v>
      </c>
      <c r="C1350" s="2" t="s">
        <v>280</v>
      </c>
      <c r="E1350" s="2">
        <v>0</v>
      </c>
      <c r="J1350" s="2">
        <v>0</v>
      </c>
    </row>
    <row r="1352" spans="1:11" x14ac:dyDescent="0.2">
      <c r="A1352" s="1" t="s">
        <v>381</v>
      </c>
    </row>
    <row r="1354" spans="1:11" ht="15.75" x14ac:dyDescent="0.25">
      <c r="A1354" s="2" t="s">
        <v>222</v>
      </c>
      <c r="B1354" s="2" t="s">
        <v>382</v>
      </c>
      <c r="C1354" s="2" t="s">
        <v>383</v>
      </c>
      <c r="J1354" s="4">
        <v>5.299097883693317E-2</v>
      </c>
    </row>
    <row r="1355" spans="1:11" ht="15.75" x14ac:dyDescent="0.25">
      <c r="A1355" s="2" t="s">
        <v>222</v>
      </c>
      <c r="B1355" s="5" t="s">
        <v>382</v>
      </c>
      <c r="C1355" s="2" t="s">
        <v>164</v>
      </c>
      <c r="E1355"/>
      <c r="F1355"/>
      <c r="G1355"/>
      <c r="H1355"/>
      <c r="I1355"/>
      <c r="J1355" s="6">
        <v>464284724.30580002</v>
      </c>
      <c r="K1355"/>
    </row>
    <row r="1356" spans="1:11" ht="15.75" x14ac:dyDescent="0.25">
      <c r="A1356" s="2" t="s">
        <v>222</v>
      </c>
      <c r="B1356" s="2" t="s">
        <v>382</v>
      </c>
      <c r="C1356" s="2" t="s">
        <v>384</v>
      </c>
      <c r="E1356"/>
      <c r="F1356"/>
      <c r="G1356"/>
      <c r="H1356"/>
      <c r="I1356"/>
      <c r="J1356" s="7">
        <v>106685636.30580001</v>
      </c>
      <c r="K1356"/>
    </row>
    <row r="1357" spans="1:11" ht="15.75" x14ac:dyDescent="0.25">
      <c r="A1357" s="2" t="s">
        <v>222</v>
      </c>
      <c r="B1357" s="2" t="s">
        <v>382</v>
      </c>
      <c r="C1357" s="2" t="s">
        <v>385</v>
      </c>
      <c r="E1357"/>
      <c r="F1357"/>
      <c r="G1357"/>
      <c r="H1357"/>
      <c r="I1357"/>
      <c r="J1357" s="4">
        <v>0.22978493739012565</v>
      </c>
      <c r="K1357"/>
    </row>
    <row r="1358" spans="1:11" ht="15.75" x14ac:dyDescent="0.25">
      <c r="A1358" s="2" t="s">
        <v>222</v>
      </c>
      <c r="B1358" s="2" t="s">
        <v>382</v>
      </c>
      <c r="C1358" s="2" t="s">
        <v>386</v>
      </c>
      <c r="E1358"/>
      <c r="F1358"/>
      <c r="G1358"/>
      <c r="H1358"/>
      <c r="I1358"/>
      <c r="J1358" s="7">
        <v>357599088</v>
      </c>
      <c r="K1358"/>
    </row>
    <row r="1359" spans="1:11" ht="15.75" x14ac:dyDescent="0.25">
      <c r="A1359" s="2" t="s">
        <v>222</v>
      </c>
      <c r="B1359" s="2" t="s">
        <v>382</v>
      </c>
      <c r="C1359" s="2" t="s">
        <v>387</v>
      </c>
      <c r="E1359"/>
      <c r="F1359"/>
      <c r="G1359"/>
      <c r="H1359"/>
      <c r="I1359"/>
      <c r="J1359" s="7">
        <v>464284724.30580002</v>
      </c>
      <c r="K1359"/>
    </row>
    <row r="1360" spans="1:11" ht="15.75" x14ac:dyDescent="0.25">
      <c r="A1360" s="2" t="s">
        <v>222</v>
      </c>
      <c r="B1360" s="2" t="s">
        <v>382</v>
      </c>
      <c r="C1360" s="2" t="s">
        <v>388</v>
      </c>
      <c r="E1360"/>
      <c r="F1360"/>
      <c r="G1360"/>
      <c r="H1360"/>
      <c r="I1360"/>
      <c r="J1360"/>
      <c r="K1360"/>
    </row>
    <row r="1361" spans="1:11" ht="15.75" x14ac:dyDescent="0.25">
      <c r="A1361" s="2" t="s">
        <v>222</v>
      </c>
      <c r="B1361" s="2" t="s">
        <v>389</v>
      </c>
      <c r="C1361" s="2" t="s">
        <v>383</v>
      </c>
      <c r="E1361"/>
      <c r="F1361"/>
      <c r="G1361"/>
      <c r="H1361"/>
      <c r="I1361"/>
      <c r="J1361" s="4">
        <v>1.1094993401812275E-2</v>
      </c>
      <c r="K1361"/>
    </row>
    <row r="1362" spans="1:11" ht="15.75" x14ac:dyDescent="0.25">
      <c r="A1362" s="2" t="s">
        <v>222</v>
      </c>
      <c r="B1362" s="5" t="s">
        <v>389</v>
      </c>
      <c r="C1362" s="2" t="s">
        <v>164</v>
      </c>
      <c r="E1362"/>
      <c r="F1362"/>
      <c r="G1362"/>
      <c r="H1362"/>
      <c r="I1362"/>
      <c r="J1362" s="6">
        <v>93644850.643199995</v>
      </c>
      <c r="K1362"/>
    </row>
    <row r="1363" spans="1:11" ht="15.75" x14ac:dyDescent="0.25">
      <c r="A1363" s="2" t="s">
        <v>222</v>
      </c>
      <c r="B1363" s="2" t="s">
        <v>389</v>
      </c>
      <c r="C1363" s="2" t="s">
        <v>384</v>
      </c>
      <c r="E1363"/>
      <c r="F1363"/>
      <c r="G1363"/>
      <c r="H1363"/>
      <c r="I1363"/>
      <c r="J1363" s="7">
        <v>51465457.643200003</v>
      </c>
      <c r="K1363"/>
    </row>
    <row r="1364" spans="1:11" ht="15.75" x14ac:dyDescent="0.25">
      <c r="A1364" s="2" t="s">
        <v>222</v>
      </c>
      <c r="B1364" s="2" t="s">
        <v>389</v>
      </c>
      <c r="C1364" s="2" t="s">
        <v>385</v>
      </c>
      <c r="E1364"/>
      <c r="F1364"/>
      <c r="G1364"/>
      <c r="H1364"/>
      <c r="I1364"/>
      <c r="J1364" s="4">
        <v>0.54958128812966556</v>
      </c>
      <c r="K1364"/>
    </row>
    <row r="1365" spans="1:11" ht="15.75" x14ac:dyDescent="0.25">
      <c r="A1365" s="2" t="s">
        <v>222</v>
      </c>
      <c r="B1365" s="2" t="s">
        <v>389</v>
      </c>
      <c r="C1365" s="2" t="s">
        <v>386</v>
      </c>
      <c r="E1365"/>
      <c r="F1365"/>
      <c r="G1365"/>
      <c r="H1365"/>
      <c r="I1365"/>
      <c r="J1365" s="7">
        <v>42179393</v>
      </c>
      <c r="K1365"/>
    </row>
    <row r="1366" spans="1:11" ht="15.75" x14ac:dyDescent="0.25">
      <c r="A1366" s="2" t="s">
        <v>222</v>
      </c>
      <c r="B1366" s="2" t="s">
        <v>389</v>
      </c>
      <c r="C1366" s="2" t="s">
        <v>387</v>
      </c>
      <c r="E1366"/>
      <c r="F1366"/>
      <c r="G1366"/>
      <c r="H1366"/>
      <c r="I1366"/>
      <c r="J1366" s="7">
        <v>93644850.643199995</v>
      </c>
      <c r="K1366"/>
    </row>
    <row r="1367" spans="1:11" ht="15.75" x14ac:dyDescent="0.25">
      <c r="A1367" s="2" t="s">
        <v>222</v>
      </c>
      <c r="B1367" s="2" t="s">
        <v>389</v>
      </c>
      <c r="C1367" s="2" t="s">
        <v>388</v>
      </c>
      <c r="E1367"/>
      <c r="F1367"/>
      <c r="G1367"/>
      <c r="H1367"/>
      <c r="I1367"/>
      <c r="J1367"/>
      <c r="K1367"/>
    </row>
    <row r="1368" spans="1:11" ht="15.75" x14ac:dyDescent="0.25">
      <c r="A1368" s="2" t="s">
        <v>222</v>
      </c>
      <c r="B1368" s="2" t="s">
        <v>390</v>
      </c>
      <c r="C1368" s="2" t="s">
        <v>383</v>
      </c>
      <c r="E1368"/>
      <c r="F1368"/>
      <c r="G1368"/>
      <c r="H1368"/>
      <c r="I1368"/>
      <c r="J1368"/>
      <c r="K1368"/>
    </row>
    <row r="1369" spans="1:11" ht="15.75" x14ac:dyDescent="0.25">
      <c r="A1369" s="2" t="s">
        <v>222</v>
      </c>
      <c r="B1369" s="2" t="s">
        <v>390</v>
      </c>
      <c r="C1369" s="2" t="s">
        <v>164</v>
      </c>
      <c r="E1369"/>
      <c r="F1369"/>
      <c r="G1369"/>
      <c r="H1369"/>
      <c r="I1369"/>
      <c r="J1369" s="6">
        <v>40847342</v>
      </c>
      <c r="K1369"/>
    </row>
    <row r="1370" spans="1:11" ht="15.75" x14ac:dyDescent="0.25">
      <c r="A1370" s="2" t="s">
        <v>222</v>
      </c>
      <c r="B1370" s="2" t="s">
        <v>390</v>
      </c>
      <c r="C1370" s="2" t="s">
        <v>384</v>
      </c>
      <c r="E1370"/>
      <c r="F1370"/>
      <c r="G1370"/>
      <c r="H1370"/>
      <c r="I1370"/>
      <c r="J1370" s="7">
        <v>0</v>
      </c>
      <c r="K1370"/>
    </row>
    <row r="1371" spans="1:11" ht="15.75" x14ac:dyDescent="0.25">
      <c r="A1371" s="2" t="s">
        <v>222</v>
      </c>
      <c r="B1371" s="2" t="s">
        <v>390</v>
      </c>
      <c r="C1371" s="2" t="s">
        <v>385</v>
      </c>
      <c r="E1371"/>
      <c r="F1371"/>
      <c r="G1371"/>
      <c r="H1371"/>
      <c r="I1371"/>
      <c r="J1371" s="4">
        <v>0</v>
      </c>
      <c r="K1371"/>
    </row>
    <row r="1372" spans="1:11" ht="15.75" x14ac:dyDescent="0.25">
      <c r="A1372" s="2" t="s">
        <v>222</v>
      </c>
      <c r="B1372" s="2" t="s">
        <v>390</v>
      </c>
      <c r="C1372" s="2" t="s">
        <v>386</v>
      </c>
      <c r="E1372"/>
      <c r="F1372"/>
      <c r="G1372"/>
      <c r="H1372"/>
      <c r="I1372"/>
      <c r="J1372" s="7">
        <v>40847342</v>
      </c>
      <c r="K1372"/>
    </row>
    <row r="1373" spans="1:11" ht="15.75" x14ac:dyDescent="0.25">
      <c r="A1373" s="2" t="s">
        <v>222</v>
      </c>
      <c r="B1373" s="2" t="s">
        <v>390</v>
      </c>
      <c r="C1373" s="2" t="s">
        <v>387</v>
      </c>
      <c r="E1373"/>
      <c r="F1373"/>
      <c r="G1373"/>
      <c r="H1373"/>
      <c r="I1373"/>
      <c r="J1373" s="7">
        <v>40847342</v>
      </c>
      <c r="K1373"/>
    </row>
    <row r="1374" spans="1:11" ht="15.75" x14ac:dyDescent="0.25">
      <c r="A1374" s="2" t="s">
        <v>222</v>
      </c>
      <c r="B1374" s="2" t="s">
        <v>390</v>
      </c>
      <c r="C1374" s="2" t="s">
        <v>388</v>
      </c>
      <c r="E1374"/>
      <c r="F1374"/>
      <c r="G1374"/>
      <c r="H1374"/>
      <c r="I1374"/>
      <c r="J1374"/>
      <c r="K1374"/>
    </row>
    <row r="1375" spans="1:11" ht="15.75" x14ac:dyDescent="0.25">
      <c r="A1375" s="2" t="s">
        <v>222</v>
      </c>
      <c r="B1375" s="2" t="s">
        <v>391</v>
      </c>
      <c r="C1375" s="2" t="s">
        <v>383</v>
      </c>
      <c r="E1375"/>
      <c r="F1375"/>
      <c r="G1375"/>
      <c r="H1375"/>
      <c r="I1375"/>
      <c r="J1375" s="4">
        <v>3.4480421633290861E-2</v>
      </c>
      <c r="K1375"/>
    </row>
    <row r="1376" spans="1:11" ht="15.75" x14ac:dyDescent="0.25">
      <c r="A1376" s="2" t="s">
        <v>222</v>
      </c>
      <c r="B1376" s="5" t="s">
        <v>391</v>
      </c>
      <c r="C1376" s="2" t="s">
        <v>164</v>
      </c>
      <c r="E1376"/>
      <c r="F1376"/>
      <c r="G1376"/>
      <c r="H1376"/>
      <c r="I1376"/>
      <c r="J1376" s="6">
        <v>175302873.7376</v>
      </c>
      <c r="K1376"/>
    </row>
    <row r="1377" spans="1:11" ht="15.75" x14ac:dyDescent="0.25">
      <c r="A1377" s="2" t="s">
        <v>222</v>
      </c>
      <c r="B1377" s="2" t="s">
        <v>391</v>
      </c>
      <c r="C1377" s="2" t="s">
        <v>384</v>
      </c>
      <c r="E1377"/>
      <c r="F1377"/>
      <c r="G1377"/>
      <c r="H1377"/>
      <c r="I1377"/>
      <c r="J1377" s="7">
        <v>33374775.737599999</v>
      </c>
      <c r="K1377"/>
    </row>
    <row r="1378" spans="1:11" ht="15.75" x14ac:dyDescent="0.25">
      <c r="A1378" s="2" t="s">
        <v>222</v>
      </c>
      <c r="B1378" s="2" t="s">
        <v>391</v>
      </c>
      <c r="C1378" s="2" t="s">
        <v>385</v>
      </c>
      <c r="E1378"/>
      <c r="F1378"/>
      <c r="G1378"/>
      <c r="H1378"/>
      <c r="I1378"/>
      <c r="J1378" s="4">
        <v>0.19038350613439819</v>
      </c>
      <c r="K1378"/>
    </row>
    <row r="1379" spans="1:11" ht="15.75" x14ac:dyDescent="0.25">
      <c r="A1379" s="2" t="s">
        <v>222</v>
      </c>
      <c r="B1379" s="2" t="s">
        <v>391</v>
      </c>
      <c r="C1379" s="2" t="s">
        <v>386</v>
      </c>
      <c r="E1379"/>
      <c r="F1379"/>
      <c r="G1379"/>
      <c r="H1379"/>
      <c r="I1379"/>
      <c r="J1379" s="7">
        <v>141928098</v>
      </c>
      <c r="K1379"/>
    </row>
    <row r="1380" spans="1:11" ht="15.75" x14ac:dyDescent="0.25">
      <c r="A1380" s="2" t="s">
        <v>222</v>
      </c>
      <c r="B1380" s="2" t="s">
        <v>391</v>
      </c>
      <c r="C1380" s="2" t="s">
        <v>387</v>
      </c>
      <c r="E1380"/>
      <c r="F1380"/>
      <c r="G1380"/>
      <c r="H1380"/>
      <c r="I1380"/>
      <c r="J1380" s="7">
        <v>175302873.7376</v>
      </c>
      <c r="K1380"/>
    </row>
    <row r="1381" spans="1:11" ht="15.75" x14ac:dyDescent="0.25">
      <c r="A1381" s="2" t="s">
        <v>222</v>
      </c>
      <c r="B1381" s="2" t="s">
        <v>391</v>
      </c>
      <c r="C1381" s="2" t="s">
        <v>388</v>
      </c>
      <c r="E1381"/>
      <c r="F1381"/>
      <c r="G1381"/>
      <c r="H1381"/>
      <c r="I1381"/>
      <c r="J1381"/>
      <c r="K1381"/>
    </row>
    <row r="1382" spans="1:11" ht="15.75" x14ac:dyDescent="0.25">
      <c r="A1382" s="2" t="s">
        <v>222</v>
      </c>
      <c r="B1382" s="2" t="s">
        <v>392</v>
      </c>
      <c r="C1382" s="2" t="s">
        <v>383</v>
      </c>
      <c r="E1382"/>
      <c r="F1382"/>
      <c r="G1382"/>
      <c r="H1382"/>
      <c r="I1382"/>
      <c r="J1382"/>
      <c r="K1382"/>
    </row>
    <row r="1383" spans="1:11" ht="15.75" x14ac:dyDescent="0.25">
      <c r="A1383" s="2" t="s">
        <v>222</v>
      </c>
      <c r="B1383" s="8" t="s">
        <v>392</v>
      </c>
      <c r="C1383" s="2" t="s">
        <v>164</v>
      </c>
      <c r="E1383"/>
      <c r="F1383"/>
      <c r="G1383"/>
      <c r="H1383"/>
      <c r="I1383"/>
      <c r="J1383" s="6">
        <v>27582160.323899999</v>
      </c>
      <c r="K1383"/>
    </row>
    <row r="1384" spans="1:11" ht="15.75" x14ac:dyDescent="0.25">
      <c r="A1384" s="2" t="s">
        <v>222</v>
      </c>
      <c r="B1384" s="2" t="s">
        <v>392</v>
      </c>
      <c r="C1384" s="2" t="s">
        <v>384</v>
      </c>
      <c r="E1384"/>
      <c r="F1384"/>
      <c r="G1384"/>
      <c r="H1384"/>
      <c r="I1384"/>
      <c r="J1384" s="7">
        <v>8685188.3238999993</v>
      </c>
      <c r="K1384"/>
    </row>
    <row r="1385" spans="1:11" ht="15.75" x14ac:dyDescent="0.25">
      <c r="A1385" s="2" t="s">
        <v>222</v>
      </c>
      <c r="B1385" s="2" t="s">
        <v>392</v>
      </c>
      <c r="C1385" s="2" t="s">
        <v>385</v>
      </c>
      <c r="E1385"/>
      <c r="F1385"/>
      <c r="G1385"/>
      <c r="H1385"/>
      <c r="I1385"/>
      <c r="J1385" s="4">
        <v>0.31488426656610602</v>
      </c>
      <c r="K1385"/>
    </row>
    <row r="1386" spans="1:11" ht="15.75" x14ac:dyDescent="0.25">
      <c r="A1386" s="2" t="s">
        <v>222</v>
      </c>
      <c r="B1386" s="2" t="s">
        <v>392</v>
      </c>
      <c r="C1386" s="2" t="s">
        <v>386</v>
      </c>
      <c r="E1386"/>
      <c r="F1386"/>
      <c r="G1386"/>
      <c r="H1386"/>
      <c r="I1386"/>
      <c r="J1386" s="7">
        <v>18896972</v>
      </c>
      <c r="K1386"/>
    </row>
    <row r="1387" spans="1:11" ht="15.75" x14ac:dyDescent="0.25">
      <c r="A1387" s="2" t="s">
        <v>222</v>
      </c>
      <c r="B1387" s="2" t="s">
        <v>392</v>
      </c>
      <c r="C1387" s="2" t="s">
        <v>387</v>
      </c>
      <c r="E1387"/>
      <c r="F1387"/>
      <c r="G1387"/>
      <c r="H1387"/>
      <c r="I1387"/>
      <c r="J1387" s="7">
        <v>27582160.323899999</v>
      </c>
      <c r="K1387"/>
    </row>
    <row r="1388" spans="1:11" ht="15.75" x14ac:dyDescent="0.25">
      <c r="A1388" s="2" t="s">
        <v>222</v>
      </c>
      <c r="B1388" s="2" t="s">
        <v>392</v>
      </c>
      <c r="C1388" s="2" t="s">
        <v>388</v>
      </c>
      <c r="E1388"/>
      <c r="F1388"/>
      <c r="G1388"/>
      <c r="H1388"/>
      <c r="I1388"/>
      <c r="J1388"/>
      <c r="K1388"/>
    </row>
    <row r="1389" spans="1:11" ht="15.75" x14ac:dyDescent="0.25">
      <c r="A1389" s="2" t="s">
        <v>222</v>
      </c>
      <c r="B1389" s="2" t="s">
        <v>393</v>
      </c>
      <c r="C1389" s="2" t="s">
        <v>383</v>
      </c>
      <c r="E1389"/>
      <c r="F1389"/>
      <c r="G1389"/>
      <c r="H1389"/>
      <c r="I1389"/>
      <c r="J1389"/>
      <c r="K1389"/>
    </row>
    <row r="1390" spans="1:11" ht="15.75" x14ac:dyDescent="0.25">
      <c r="A1390" s="2" t="s">
        <v>222</v>
      </c>
      <c r="B1390" s="2" t="s">
        <v>393</v>
      </c>
      <c r="C1390" s="2" t="s">
        <v>164</v>
      </c>
      <c r="E1390"/>
      <c r="F1390"/>
      <c r="G1390"/>
      <c r="H1390"/>
      <c r="I1390"/>
      <c r="J1390" s="6">
        <v>105700</v>
      </c>
      <c r="K1390"/>
    </row>
    <row r="1391" spans="1:11" ht="15.75" x14ac:dyDescent="0.25">
      <c r="A1391" s="2" t="s">
        <v>222</v>
      </c>
      <c r="B1391" s="2" t="s">
        <v>393</v>
      </c>
      <c r="C1391" s="2" t="s">
        <v>384</v>
      </c>
      <c r="E1391"/>
      <c r="F1391"/>
      <c r="G1391"/>
      <c r="H1391"/>
      <c r="I1391"/>
      <c r="J1391" s="7">
        <v>0</v>
      </c>
      <c r="K1391"/>
    </row>
    <row r="1392" spans="1:11" ht="15.75" x14ac:dyDescent="0.25">
      <c r="A1392" s="2" t="s">
        <v>222</v>
      </c>
      <c r="B1392" s="2" t="s">
        <v>393</v>
      </c>
      <c r="C1392" s="2" t="s">
        <v>385</v>
      </c>
      <c r="E1392"/>
      <c r="F1392"/>
      <c r="G1392"/>
      <c r="H1392"/>
      <c r="I1392"/>
      <c r="J1392" s="4">
        <v>0</v>
      </c>
      <c r="K1392"/>
    </row>
    <row r="1393" spans="1:11" ht="15.75" x14ac:dyDescent="0.25">
      <c r="A1393" s="2" t="s">
        <v>222</v>
      </c>
      <c r="B1393" s="2" t="s">
        <v>393</v>
      </c>
      <c r="C1393" s="2" t="s">
        <v>386</v>
      </c>
      <c r="E1393"/>
      <c r="F1393"/>
      <c r="G1393"/>
      <c r="H1393"/>
      <c r="I1393"/>
      <c r="J1393" s="7">
        <v>105700</v>
      </c>
      <c r="K1393"/>
    </row>
    <row r="1394" spans="1:11" ht="15.75" x14ac:dyDescent="0.25">
      <c r="A1394" s="2" t="s">
        <v>222</v>
      </c>
      <c r="B1394" s="2" t="s">
        <v>393</v>
      </c>
      <c r="C1394" s="2" t="s">
        <v>387</v>
      </c>
      <c r="E1394"/>
      <c r="F1394"/>
      <c r="G1394"/>
      <c r="H1394"/>
      <c r="I1394"/>
      <c r="J1394" s="7">
        <v>105700</v>
      </c>
      <c r="K1394"/>
    </row>
    <row r="1395" spans="1:11" ht="15.75" x14ac:dyDescent="0.25">
      <c r="A1395" s="2" t="s">
        <v>222</v>
      </c>
      <c r="B1395" s="2" t="s">
        <v>393</v>
      </c>
      <c r="C1395" s="2" t="s">
        <v>388</v>
      </c>
      <c r="E1395"/>
      <c r="F1395"/>
      <c r="G1395"/>
      <c r="H1395"/>
      <c r="I1395"/>
      <c r="J1395"/>
      <c r="K1395"/>
    </row>
    <row r="1396" spans="1:11" ht="15.75" x14ac:dyDescent="0.25">
      <c r="A1396" s="2" t="s">
        <v>222</v>
      </c>
      <c r="B1396" s="2" t="s">
        <v>394</v>
      </c>
      <c r="C1396" s="2" t="s">
        <v>383</v>
      </c>
      <c r="E1396"/>
      <c r="F1396"/>
      <c r="G1396"/>
      <c r="H1396"/>
      <c r="I1396"/>
      <c r="J1396"/>
      <c r="K1396"/>
    </row>
    <row r="1397" spans="1:11" ht="15.75" x14ac:dyDescent="0.25">
      <c r="A1397" s="2" t="s">
        <v>222</v>
      </c>
      <c r="B1397" s="2" t="s">
        <v>394</v>
      </c>
      <c r="C1397" s="2" t="s">
        <v>164</v>
      </c>
      <c r="E1397"/>
      <c r="F1397"/>
      <c r="G1397"/>
      <c r="H1397"/>
      <c r="I1397"/>
      <c r="J1397" s="6">
        <v>732501</v>
      </c>
      <c r="K1397"/>
    </row>
    <row r="1398" spans="1:11" ht="15.75" x14ac:dyDescent="0.25">
      <c r="A1398" s="2" t="s">
        <v>222</v>
      </c>
      <c r="B1398" s="2" t="s">
        <v>394</v>
      </c>
      <c r="C1398" s="2" t="s">
        <v>384</v>
      </c>
      <c r="E1398"/>
      <c r="F1398"/>
      <c r="G1398"/>
      <c r="H1398"/>
      <c r="I1398"/>
      <c r="J1398" s="7">
        <v>0</v>
      </c>
      <c r="K1398"/>
    </row>
    <row r="1399" spans="1:11" ht="15.75" x14ac:dyDescent="0.25">
      <c r="A1399" s="2" t="s">
        <v>222</v>
      </c>
      <c r="B1399" s="2" t="s">
        <v>394</v>
      </c>
      <c r="C1399" s="2" t="s">
        <v>385</v>
      </c>
      <c r="E1399"/>
      <c r="F1399"/>
      <c r="G1399"/>
      <c r="H1399"/>
      <c r="I1399"/>
      <c r="J1399" s="4">
        <v>0</v>
      </c>
      <c r="K1399"/>
    </row>
    <row r="1400" spans="1:11" ht="15.75" x14ac:dyDescent="0.25">
      <c r="A1400" s="2" t="s">
        <v>222</v>
      </c>
      <c r="B1400" s="2" t="s">
        <v>394</v>
      </c>
      <c r="C1400" s="2" t="s">
        <v>386</v>
      </c>
      <c r="E1400"/>
      <c r="F1400"/>
      <c r="G1400"/>
      <c r="H1400"/>
      <c r="I1400"/>
      <c r="J1400" s="7">
        <v>732501</v>
      </c>
      <c r="K1400"/>
    </row>
    <row r="1401" spans="1:11" ht="15.75" x14ac:dyDescent="0.25">
      <c r="A1401" s="2" t="s">
        <v>222</v>
      </c>
      <c r="B1401" s="2" t="s">
        <v>394</v>
      </c>
      <c r="C1401" s="2" t="s">
        <v>387</v>
      </c>
      <c r="E1401"/>
      <c r="F1401"/>
      <c r="G1401"/>
      <c r="H1401"/>
      <c r="I1401"/>
      <c r="J1401" s="7">
        <v>732501</v>
      </c>
      <c r="K1401"/>
    </row>
    <row r="1402" spans="1:11" ht="15.75" x14ac:dyDescent="0.25">
      <c r="A1402" s="2" t="s">
        <v>222</v>
      </c>
      <c r="B1402" s="2" t="s">
        <v>394</v>
      </c>
      <c r="C1402" s="2" t="s">
        <v>388</v>
      </c>
      <c r="E1402"/>
      <c r="F1402"/>
      <c r="G1402"/>
      <c r="H1402"/>
      <c r="I1402"/>
      <c r="J1402"/>
      <c r="K1402"/>
    </row>
    <row r="1403" spans="1:11" ht="15.75" x14ac:dyDescent="0.25">
      <c r="A1403" s="2" t="s">
        <v>222</v>
      </c>
      <c r="B1403" s="2" t="s">
        <v>395</v>
      </c>
      <c r="C1403" s="2" t="s">
        <v>383</v>
      </c>
      <c r="E1403"/>
      <c r="F1403"/>
      <c r="G1403"/>
      <c r="H1403"/>
      <c r="I1403"/>
      <c r="J1403" s="4">
        <v>1</v>
      </c>
      <c r="K1403"/>
    </row>
    <row r="1404" spans="1:11" ht="15.75" x14ac:dyDescent="0.25">
      <c r="A1404" s="2" t="s">
        <v>222</v>
      </c>
      <c r="B1404" s="2" t="s">
        <v>395</v>
      </c>
      <c r="C1404" s="2" t="s">
        <v>164</v>
      </c>
      <c r="E1404"/>
      <c r="F1404"/>
      <c r="G1404"/>
      <c r="H1404"/>
      <c r="I1404"/>
      <c r="J1404" s="6">
        <v>20240308</v>
      </c>
      <c r="K1404"/>
    </row>
    <row r="1405" spans="1:11" ht="15.75" x14ac:dyDescent="0.25">
      <c r="A1405" s="2" t="s">
        <v>222</v>
      </c>
      <c r="B1405" s="2" t="s">
        <v>395</v>
      </c>
      <c r="C1405" s="2" t="s">
        <v>384</v>
      </c>
      <c r="E1405"/>
      <c r="F1405"/>
      <c r="G1405"/>
      <c r="H1405"/>
      <c r="I1405"/>
      <c r="J1405" s="7">
        <v>0</v>
      </c>
      <c r="K1405"/>
    </row>
    <row r="1406" spans="1:11" ht="15.75" x14ac:dyDescent="0.25">
      <c r="A1406" s="2" t="s">
        <v>222</v>
      </c>
      <c r="B1406" s="2" t="s">
        <v>395</v>
      </c>
      <c r="C1406" s="2" t="s">
        <v>385</v>
      </c>
      <c r="E1406"/>
      <c r="F1406"/>
      <c r="G1406"/>
      <c r="H1406"/>
      <c r="I1406"/>
      <c r="J1406" s="4">
        <v>0</v>
      </c>
      <c r="K1406"/>
    </row>
    <row r="1407" spans="1:11" ht="15.75" x14ac:dyDescent="0.25">
      <c r="A1407" s="2" t="s">
        <v>222</v>
      </c>
      <c r="B1407" s="2" t="s">
        <v>395</v>
      </c>
      <c r="C1407" s="2" t="s">
        <v>386</v>
      </c>
      <c r="E1407"/>
      <c r="F1407"/>
      <c r="G1407"/>
      <c r="H1407"/>
      <c r="I1407"/>
      <c r="J1407" s="7">
        <v>20240308</v>
      </c>
      <c r="K1407"/>
    </row>
    <row r="1408" spans="1:11" ht="15.75" x14ac:dyDescent="0.25">
      <c r="A1408" s="2" t="s">
        <v>222</v>
      </c>
      <c r="B1408" s="2" t="s">
        <v>395</v>
      </c>
      <c r="C1408" s="2" t="s">
        <v>387</v>
      </c>
      <c r="E1408"/>
      <c r="F1408"/>
      <c r="G1408"/>
      <c r="H1408"/>
      <c r="I1408"/>
      <c r="J1408" s="7">
        <v>20240308</v>
      </c>
      <c r="K1408"/>
    </row>
    <row r="1409" spans="1:11" ht="15.75" x14ac:dyDescent="0.25">
      <c r="A1409" s="2" t="s">
        <v>222</v>
      </c>
      <c r="B1409" s="2" t="s">
        <v>395</v>
      </c>
      <c r="C1409" s="2" t="s">
        <v>388</v>
      </c>
      <c r="E1409"/>
      <c r="F1409"/>
      <c r="G1409"/>
      <c r="H1409"/>
      <c r="I1409"/>
      <c r="J1409"/>
      <c r="K1409"/>
    </row>
    <row r="1410" spans="1:11" ht="15.75" x14ac:dyDescent="0.25">
      <c r="A1410" s="2" t="s">
        <v>222</v>
      </c>
      <c r="B1410" s="2" t="s">
        <v>396</v>
      </c>
      <c r="C1410" s="2" t="s">
        <v>383</v>
      </c>
      <c r="E1410"/>
      <c r="F1410"/>
      <c r="G1410"/>
      <c r="H1410"/>
      <c r="I1410"/>
      <c r="J1410"/>
      <c r="K1410"/>
    </row>
    <row r="1411" spans="1:11" ht="15.75" x14ac:dyDescent="0.25">
      <c r="A1411" s="2" t="s">
        <v>222</v>
      </c>
      <c r="B1411" s="2" t="s">
        <v>396</v>
      </c>
      <c r="C1411" s="2" t="s">
        <v>164</v>
      </c>
      <c r="E1411"/>
      <c r="F1411"/>
      <c r="G1411"/>
      <c r="H1411"/>
      <c r="I1411"/>
      <c r="J1411" s="6">
        <v>6176289</v>
      </c>
      <c r="K1411"/>
    </row>
    <row r="1412" spans="1:11" ht="15.75" x14ac:dyDescent="0.25">
      <c r="A1412" s="2" t="s">
        <v>222</v>
      </c>
      <c r="B1412" s="2" t="s">
        <v>396</v>
      </c>
      <c r="C1412" s="2" t="s">
        <v>384</v>
      </c>
      <c r="E1412"/>
      <c r="F1412"/>
      <c r="G1412"/>
      <c r="H1412"/>
      <c r="I1412"/>
      <c r="J1412" s="7">
        <v>0</v>
      </c>
      <c r="K1412"/>
    </row>
    <row r="1413" spans="1:11" ht="15.75" x14ac:dyDescent="0.25">
      <c r="A1413" s="2" t="s">
        <v>222</v>
      </c>
      <c r="B1413" s="2" t="s">
        <v>396</v>
      </c>
      <c r="C1413" s="2" t="s">
        <v>385</v>
      </c>
      <c r="E1413"/>
      <c r="F1413"/>
      <c r="G1413"/>
      <c r="H1413"/>
      <c r="I1413"/>
      <c r="J1413" s="4">
        <v>0</v>
      </c>
      <c r="K1413"/>
    </row>
    <row r="1414" spans="1:11" ht="15.75" x14ac:dyDescent="0.25">
      <c r="A1414" s="2" t="s">
        <v>222</v>
      </c>
      <c r="B1414" s="2" t="s">
        <v>396</v>
      </c>
      <c r="C1414" s="2" t="s">
        <v>386</v>
      </c>
      <c r="E1414"/>
      <c r="F1414"/>
      <c r="G1414"/>
      <c r="H1414"/>
      <c r="I1414"/>
      <c r="J1414" s="7">
        <v>6176289</v>
      </c>
      <c r="K1414"/>
    </row>
    <row r="1415" spans="1:11" ht="15.75" x14ac:dyDescent="0.25">
      <c r="A1415" s="2" t="s">
        <v>222</v>
      </c>
      <c r="B1415" s="2" t="s">
        <v>396</v>
      </c>
      <c r="C1415" s="2" t="s">
        <v>387</v>
      </c>
      <c r="E1415"/>
      <c r="F1415"/>
      <c r="G1415"/>
      <c r="H1415"/>
      <c r="I1415"/>
      <c r="J1415" s="7">
        <v>6176289</v>
      </c>
      <c r="K1415"/>
    </row>
    <row r="1416" spans="1:11" ht="15.75" x14ac:dyDescent="0.25">
      <c r="A1416" s="2" t="s">
        <v>222</v>
      </c>
      <c r="B1416" s="2" t="s">
        <v>396</v>
      </c>
      <c r="C1416" s="2" t="s">
        <v>388</v>
      </c>
      <c r="E1416"/>
      <c r="F1416"/>
      <c r="G1416"/>
      <c r="H1416"/>
      <c r="I1416"/>
      <c r="J1416"/>
      <c r="K1416"/>
    </row>
    <row r="1417" spans="1:11" ht="15.75" x14ac:dyDescent="0.25">
      <c r="A1417" s="2" t="s">
        <v>222</v>
      </c>
      <c r="B1417" s="2" t="s">
        <v>397</v>
      </c>
      <c r="C1417" s="2" t="s">
        <v>383</v>
      </c>
      <c r="E1417"/>
      <c r="F1417"/>
      <c r="G1417"/>
      <c r="H1417"/>
      <c r="I1417"/>
      <c r="J1417" s="4">
        <v>2.4040292766379652E-2</v>
      </c>
      <c r="K1417"/>
    </row>
    <row r="1418" spans="1:11" ht="15.75" x14ac:dyDescent="0.25">
      <c r="A1418" s="2" t="s">
        <v>222</v>
      </c>
      <c r="B1418" s="2" t="s">
        <v>397</v>
      </c>
      <c r="C1418" s="2" t="s">
        <v>164</v>
      </c>
      <c r="E1418"/>
      <c r="F1418"/>
      <c r="G1418"/>
      <c r="H1418"/>
      <c r="I1418"/>
      <c r="J1418" s="6">
        <v>27414350</v>
      </c>
      <c r="K1418"/>
    </row>
    <row r="1419" spans="1:11" ht="15.75" x14ac:dyDescent="0.25">
      <c r="A1419" s="2" t="s">
        <v>222</v>
      </c>
      <c r="B1419" s="2" t="s">
        <v>397</v>
      </c>
      <c r="C1419" s="2" t="s">
        <v>384</v>
      </c>
      <c r="E1419"/>
      <c r="F1419"/>
      <c r="G1419"/>
      <c r="H1419"/>
      <c r="I1419"/>
      <c r="J1419" s="7">
        <v>0</v>
      </c>
      <c r="K1419"/>
    </row>
    <row r="1420" spans="1:11" ht="15.75" x14ac:dyDescent="0.25">
      <c r="A1420" s="2" t="s">
        <v>222</v>
      </c>
      <c r="B1420" s="2" t="s">
        <v>397</v>
      </c>
      <c r="C1420" s="2" t="s">
        <v>385</v>
      </c>
      <c r="E1420"/>
      <c r="F1420"/>
      <c r="G1420"/>
      <c r="H1420"/>
      <c r="I1420"/>
      <c r="J1420" s="4">
        <v>0</v>
      </c>
      <c r="K1420"/>
    </row>
    <row r="1421" spans="1:11" ht="15.75" x14ac:dyDescent="0.25">
      <c r="A1421" s="2" t="s">
        <v>222</v>
      </c>
      <c r="B1421" s="2" t="s">
        <v>397</v>
      </c>
      <c r="C1421" s="2" t="s">
        <v>386</v>
      </c>
      <c r="E1421"/>
      <c r="F1421"/>
      <c r="G1421"/>
      <c r="H1421"/>
      <c r="I1421"/>
      <c r="J1421" s="7">
        <v>27414350</v>
      </c>
      <c r="K1421"/>
    </row>
    <row r="1422" spans="1:11" ht="15.75" x14ac:dyDescent="0.25">
      <c r="A1422" s="2" t="s">
        <v>222</v>
      </c>
      <c r="B1422" s="2" t="s">
        <v>397</v>
      </c>
      <c r="C1422" s="2" t="s">
        <v>387</v>
      </c>
      <c r="E1422"/>
      <c r="F1422"/>
      <c r="G1422"/>
      <c r="H1422"/>
      <c r="I1422"/>
      <c r="J1422" s="7">
        <v>27414350</v>
      </c>
      <c r="K1422"/>
    </row>
    <row r="1423" spans="1:11" ht="15.75" x14ac:dyDescent="0.25">
      <c r="A1423" s="2" t="s">
        <v>222</v>
      </c>
      <c r="B1423" s="2" t="s">
        <v>397</v>
      </c>
      <c r="C1423" s="2" t="s">
        <v>388</v>
      </c>
      <c r="E1423"/>
      <c r="F1423"/>
      <c r="G1423"/>
      <c r="H1423"/>
      <c r="I1423"/>
      <c r="J1423"/>
      <c r="K1423"/>
    </row>
    <row r="1424" spans="1:11" ht="15.75" x14ac:dyDescent="0.25">
      <c r="A1424" s="2" t="s">
        <v>222</v>
      </c>
      <c r="B1424" s="2" t="s">
        <v>398</v>
      </c>
      <c r="C1424" s="2" t="s">
        <v>383</v>
      </c>
      <c r="E1424"/>
      <c r="F1424"/>
      <c r="G1424"/>
      <c r="H1424"/>
      <c r="I1424"/>
      <c r="J1424"/>
      <c r="K1424"/>
    </row>
    <row r="1425" spans="1:11" ht="15.75" x14ac:dyDescent="0.25">
      <c r="A1425" s="2" t="s">
        <v>222</v>
      </c>
      <c r="B1425" s="2" t="s">
        <v>398</v>
      </c>
      <c r="C1425" s="2" t="s">
        <v>164</v>
      </c>
      <c r="E1425"/>
      <c r="F1425"/>
      <c r="G1425"/>
      <c r="H1425"/>
      <c r="I1425"/>
      <c r="J1425"/>
      <c r="K1425"/>
    </row>
    <row r="1426" spans="1:11" ht="15.75" x14ac:dyDescent="0.25">
      <c r="A1426" s="2" t="s">
        <v>222</v>
      </c>
      <c r="B1426" s="2" t="s">
        <v>398</v>
      </c>
      <c r="C1426" s="2" t="s">
        <v>384</v>
      </c>
      <c r="E1426"/>
      <c r="F1426"/>
      <c r="G1426"/>
      <c r="H1426"/>
      <c r="I1426"/>
      <c r="J1426" s="7">
        <v>0</v>
      </c>
      <c r="K1426"/>
    </row>
    <row r="1427" spans="1:11" ht="15.75" x14ac:dyDescent="0.25">
      <c r="A1427" s="2" t="s">
        <v>222</v>
      </c>
      <c r="B1427" s="2" t="s">
        <v>398</v>
      </c>
      <c r="C1427" s="2" t="s">
        <v>385</v>
      </c>
      <c r="E1427"/>
      <c r="F1427"/>
      <c r="G1427"/>
      <c r="H1427"/>
      <c r="I1427"/>
      <c r="J1427" s="4">
        <v>0</v>
      </c>
      <c r="K1427"/>
    </row>
    <row r="1428" spans="1:11" ht="15.75" x14ac:dyDescent="0.25">
      <c r="A1428" s="2" t="s">
        <v>222</v>
      </c>
      <c r="B1428" s="2" t="s">
        <v>398</v>
      </c>
      <c r="C1428" s="2" t="s">
        <v>386</v>
      </c>
      <c r="E1428"/>
      <c r="F1428"/>
      <c r="G1428"/>
      <c r="H1428"/>
      <c r="I1428"/>
      <c r="J1428" s="7">
        <v>7221858</v>
      </c>
      <c r="K1428"/>
    </row>
    <row r="1429" spans="1:11" ht="15.75" x14ac:dyDescent="0.25">
      <c r="A1429" s="2" t="s">
        <v>222</v>
      </c>
      <c r="B1429" s="2" t="s">
        <v>398</v>
      </c>
      <c r="C1429" s="2" t="s">
        <v>387</v>
      </c>
      <c r="E1429"/>
      <c r="F1429"/>
      <c r="G1429"/>
      <c r="H1429"/>
      <c r="I1429"/>
      <c r="J1429" s="7">
        <v>7221858</v>
      </c>
      <c r="K1429"/>
    </row>
    <row r="1430" spans="1:11" ht="15.75" x14ac:dyDescent="0.25">
      <c r="A1430" s="2" t="s">
        <v>222</v>
      </c>
      <c r="B1430" s="2" t="s">
        <v>398</v>
      </c>
      <c r="C1430" s="2" t="s">
        <v>388</v>
      </c>
      <c r="E1430"/>
      <c r="F1430"/>
      <c r="G1430"/>
      <c r="H1430"/>
      <c r="I1430"/>
      <c r="J1430" s="6">
        <v>7221858</v>
      </c>
      <c r="K1430"/>
    </row>
    <row r="1431" spans="1:11" ht="15.75" x14ac:dyDescent="0.25">
      <c r="A1431" s="2" t="s">
        <v>222</v>
      </c>
      <c r="B1431" s="2" t="s">
        <v>399</v>
      </c>
      <c r="C1431" s="2" t="s">
        <v>383</v>
      </c>
      <c r="E1431"/>
      <c r="F1431"/>
      <c r="G1431"/>
      <c r="H1431"/>
      <c r="I1431"/>
      <c r="J1431"/>
      <c r="K1431"/>
    </row>
    <row r="1432" spans="1:11" ht="15.75" x14ac:dyDescent="0.25">
      <c r="A1432" s="2" t="s">
        <v>222</v>
      </c>
      <c r="B1432" s="2" t="s">
        <v>399</v>
      </c>
      <c r="C1432" s="2" t="s">
        <v>164</v>
      </c>
      <c r="E1432"/>
      <c r="F1432"/>
      <c r="G1432"/>
      <c r="H1432"/>
      <c r="I1432"/>
      <c r="J1432" s="6">
        <v>0</v>
      </c>
      <c r="K1432"/>
    </row>
    <row r="1433" spans="1:11" ht="15.75" x14ac:dyDescent="0.25">
      <c r="A1433" s="2" t="s">
        <v>222</v>
      </c>
      <c r="B1433" s="2" t="s">
        <v>399</v>
      </c>
      <c r="C1433" s="2" t="s">
        <v>384</v>
      </c>
      <c r="E1433"/>
      <c r="F1433"/>
      <c r="G1433"/>
      <c r="H1433"/>
      <c r="I1433"/>
      <c r="J1433" s="7">
        <v>0</v>
      </c>
      <c r="K1433"/>
    </row>
    <row r="1434" spans="1:11" ht="15.75" x14ac:dyDescent="0.25">
      <c r="A1434" s="2" t="s">
        <v>222</v>
      </c>
      <c r="B1434" s="2" t="s">
        <v>399</v>
      </c>
      <c r="C1434" s="2" t="s">
        <v>385</v>
      </c>
      <c r="E1434"/>
      <c r="F1434"/>
      <c r="G1434"/>
      <c r="H1434"/>
      <c r="I1434"/>
      <c r="J1434" s="4">
        <v>0</v>
      </c>
      <c r="K1434"/>
    </row>
    <row r="1435" spans="1:11" ht="15.75" x14ac:dyDescent="0.25">
      <c r="A1435" s="2" t="s">
        <v>222</v>
      </c>
      <c r="B1435" s="2" t="s">
        <v>399</v>
      </c>
      <c r="C1435" s="2" t="s">
        <v>386</v>
      </c>
      <c r="E1435"/>
      <c r="F1435"/>
      <c r="G1435"/>
      <c r="H1435"/>
      <c r="I1435"/>
      <c r="J1435" s="7">
        <v>18702382</v>
      </c>
      <c r="K1435"/>
    </row>
    <row r="1436" spans="1:11" ht="15.75" x14ac:dyDescent="0.25">
      <c r="A1436" s="2" t="s">
        <v>222</v>
      </c>
      <c r="B1436" s="2" t="s">
        <v>399</v>
      </c>
      <c r="C1436" s="2" t="s">
        <v>387</v>
      </c>
      <c r="E1436"/>
      <c r="F1436"/>
      <c r="G1436"/>
      <c r="H1436"/>
      <c r="I1436"/>
      <c r="J1436" s="7">
        <v>18702382</v>
      </c>
      <c r="K1436"/>
    </row>
    <row r="1437" spans="1:11" ht="15.75" x14ac:dyDescent="0.25">
      <c r="A1437" s="2" t="s">
        <v>222</v>
      </c>
      <c r="B1437" s="2" t="s">
        <v>399</v>
      </c>
      <c r="C1437" s="2" t="s">
        <v>388</v>
      </c>
      <c r="E1437"/>
      <c r="F1437"/>
      <c r="G1437"/>
      <c r="H1437"/>
      <c r="I1437"/>
      <c r="J1437" s="6">
        <v>18702382</v>
      </c>
      <c r="K1437"/>
    </row>
    <row r="1438" spans="1:11" ht="15.75" x14ac:dyDescent="0.25">
      <c r="A1438" s="2" t="s">
        <v>222</v>
      </c>
      <c r="B1438" s="2" t="s">
        <v>400</v>
      </c>
      <c r="C1438" s="2" t="s">
        <v>383</v>
      </c>
      <c r="E1438"/>
      <c r="F1438"/>
      <c r="G1438"/>
      <c r="H1438"/>
      <c r="I1438"/>
      <c r="J1438"/>
      <c r="K1438"/>
    </row>
    <row r="1439" spans="1:11" ht="15.75" x14ac:dyDescent="0.25">
      <c r="A1439" s="2" t="s">
        <v>222</v>
      </c>
      <c r="B1439" s="2" t="s">
        <v>400</v>
      </c>
      <c r="C1439" s="2" t="s">
        <v>164</v>
      </c>
      <c r="E1439"/>
      <c r="F1439"/>
      <c r="G1439"/>
      <c r="H1439"/>
      <c r="I1439"/>
      <c r="J1439"/>
      <c r="K1439"/>
    </row>
    <row r="1440" spans="1:11" ht="15.75" x14ac:dyDescent="0.25">
      <c r="A1440" s="2" t="s">
        <v>222</v>
      </c>
      <c r="B1440" s="2" t="s">
        <v>400</v>
      </c>
      <c r="C1440" s="2" t="s">
        <v>384</v>
      </c>
      <c r="E1440"/>
      <c r="F1440"/>
      <c r="G1440"/>
      <c r="H1440"/>
      <c r="I1440"/>
      <c r="J1440" s="7">
        <v>0</v>
      </c>
      <c r="K1440"/>
    </row>
    <row r="1441" spans="1:11" ht="15.75" x14ac:dyDescent="0.25">
      <c r="A1441" s="2" t="s">
        <v>222</v>
      </c>
      <c r="B1441" s="2" t="s">
        <v>400</v>
      </c>
      <c r="C1441" s="2" t="s">
        <v>385</v>
      </c>
      <c r="E1441"/>
      <c r="F1441"/>
      <c r="G1441"/>
      <c r="H1441"/>
      <c r="I1441"/>
      <c r="J1441" s="4">
        <v>0</v>
      </c>
      <c r="K1441"/>
    </row>
    <row r="1442" spans="1:11" ht="15.75" x14ac:dyDescent="0.25">
      <c r="A1442" s="2" t="s">
        <v>222</v>
      </c>
      <c r="B1442" s="2" t="s">
        <v>400</v>
      </c>
      <c r="C1442" s="2" t="s">
        <v>386</v>
      </c>
      <c r="E1442"/>
      <c r="F1442"/>
      <c r="G1442"/>
      <c r="H1442"/>
      <c r="I1442"/>
      <c r="J1442" s="7">
        <v>22867938</v>
      </c>
      <c r="K1442"/>
    </row>
    <row r="1443" spans="1:11" ht="15.75" x14ac:dyDescent="0.25">
      <c r="A1443" s="2" t="s">
        <v>222</v>
      </c>
      <c r="B1443" s="2" t="s">
        <v>400</v>
      </c>
      <c r="C1443" s="2" t="s">
        <v>387</v>
      </c>
      <c r="E1443"/>
      <c r="F1443"/>
      <c r="G1443"/>
      <c r="H1443"/>
      <c r="I1443"/>
      <c r="J1443" s="7">
        <v>22867938</v>
      </c>
      <c r="K1443"/>
    </row>
    <row r="1444" spans="1:11" ht="15.75" x14ac:dyDescent="0.25">
      <c r="A1444" s="2" t="s">
        <v>222</v>
      </c>
      <c r="B1444" s="2" t="s">
        <v>400</v>
      </c>
      <c r="C1444" s="2" t="s">
        <v>388</v>
      </c>
      <c r="E1444"/>
      <c r="F1444"/>
      <c r="G1444"/>
      <c r="H1444"/>
      <c r="I1444"/>
      <c r="J1444" s="6">
        <v>22867938</v>
      </c>
      <c r="K1444"/>
    </row>
    <row r="1445" spans="1:11" ht="15.75" x14ac:dyDescent="0.25">
      <c r="A1445" s="2" t="s">
        <v>222</v>
      </c>
      <c r="B1445" s="2" t="s">
        <v>401</v>
      </c>
      <c r="C1445" s="2" t="s">
        <v>383</v>
      </c>
      <c r="E1445"/>
      <c r="F1445"/>
      <c r="G1445"/>
      <c r="H1445"/>
      <c r="I1445"/>
      <c r="J1445"/>
      <c r="K1445"/>
    </row>
    <row r="1446" spans="1:11" ht="15.75" x14ac:dyDescent="0.25">
      <c r="A1446" s="2" t="s">
        <v>222</v>
      </c>
      <c r="B1446" s="2" t="s">
        <v>401</v>
      </c>
      <c r="C1446" s="2" t="s">
        <v>164</v>
      </c>
      <c r="E1446"/>
      <c r="F1446"/>
      <c r="G1446"/>
      <c r="H1446"/>
      <c r="I1446"/>
      <c r="J1446"/>
      <c r="K1446"/>
    </row>
    <row r="1447" spans="1:11" ht="15.75" x14ac:dyDescent="0.25">
      <c r="A1447" s="2" t="s">
        <v>222</v>
      </c>
      <c r="B1447" s="2" t="s">
        <v>401</v>
      </c>
      <c r="C1447" s="2" t="s">
        <v>384</v>
      </c>
      <c r="E1447"/>
      <c r="F1447"/>
      <c r="G1447"/>
      <c r="H1447"/>
      <c r="I1447"/>
      <c r="J1447" s="7">
        <v>0</v>
      </c>
      <c r="K1447"/>
    </row>
    <row r="1448" spans="1:11" ht="15.75" x14ac:dyDescent="0.25">
      <c r="A1448" s="2" t="s">
        <v>222</v>
      </c>
      <c r="B1448" s="2" t="s">
        <v>401</v>
      </c>
      <c r="C1448" s="2" t="s">
        <v>385</v>
      </c>
      <c r="E1448"/>
      <c r="F1448"/>
      <c r="G1448"/>
      <c r="H1448"/>
      <c r="I1448"/>
      <c r="J1448" s="4">
        <v>0</v>
      </c>
      <c r="K1448"/>
    </row>
    <row r="1449" spans="1:11" ht="15.75" x14ac:dyDescent="0.25">
      <c r="A1449" s="2" t="s">
        <v>222</v>
      </c>
      <c r="B1449" s="2" t="s">
        <v>401</v>
      </c>
      <c r="C1449" s="2" t="s">
        <v>386</v>
      </c>
      <c r="E1449"/>
      <c r="F1449"/>
      <c r="G1449"/>
      <c r="H1449"/>
      <c r="I1449"/>
      <c r="J1449" s="7">
        <v>212632356</v>
      </c>
      <c r="K1449"/>
    </row>
    <row r="1450" spans="1:11" ht="15.75" x14ac:dyDescent="0.25">
      <c r="A1450" s="2" t="s">
        <v>222</v>
      </c>
      <c r="B1450" s="2" t="s">
        <v>401</v>
      </c>
      <c r="C1450" s="2" t="s">
        <v>387</v>
      </c>
      <c r="E1450"/>
      <c r="F1450"/>
      <c r="G1450"/>
      <c r="H1450"/>
      <c r="I1450"/>
      <c r="J1450" s="7">
        <v>212632356</v>
      </c>
      <c r="K1450"/>
    </row>
    <row r="1451" spans="1:11" ht="15.75" x14ac:dyDescent="0.25">
      <c r="A1451" s="2" t="s">
        <v>222</v>
      </c>
      <c r="B1451" s="2" t="s">
        <v>401</v>
      </c>
      <c r="C1451" s="2" t="s">
        <v>388</v>
      </c>
      <c r="E1451"/>
      <c r="F1451"/>
      <c r="G1451"/>
      <c r="H1451"/>
      <c r="I1451"/>
      <c r="J1451" s="6">
        <v>212632356</v>
      </c>
      <c r="K1451"/>
    </row>
    <row r="1452" spans="1:11" ht="15.75" x14ac:dyDescent="0.25">
      <c r="A1452" s="2" t="s">
        <v>222</v>
      </c>
      <c r="B1452" s="2" t="s">
        <v>402</v>
      </c>
      <c r="C1452" s="2" t="s">
        <v>383</v>
      </c>
      <c r="E1452"/>
      <c r="F1452"/>
      <c r="G1452"/>
      <c r="H1452"/>
      <c r="I1452"/>
      <c r="J1452"/>
      <c r="K1452"/>
    </row>
    <row r="1453" spans="1:11" ht="15.75" x14ac:dyDescent="0.25">
      <c r="A1453" s="2" t="s">
        <v>222</v>
      </c>
      <c r="B1453" s="2" t="s">
        <v>402</v>
      </c>
      <c r="C1453" s="2" t="s">
        <v>164</v>
      </c>
      <c r="E1453"/>
      <c r="F1453"/>
      <c r="G1453"/>
      <c r="H1453"/>
      <c r="I1453"/>
      <c r="J1453"/>
      <c r="K1453"/>
    </row>
    <row r="1454" spans="1:11" ht="15.75" x14ac:dyDescent="0.25">
      <c r="A1454" s="2" t="s">
        <v>222</v>
      </c>
      <c r="B1454" s="2" t="s">
        <v>402</v>
      </c>
      <c r="C1454" s="2" t="s">
        <v>384</v>
      </c>
      <c r="E1454"/>
      <c r="F1454"/>
      <c r="G1454"/>
      <c r="H1454"/>
      <c r="I1454"/>
      <c r="J1454" s="7">
        <v>0</v>
      </c>
      <c r="K1454"/>
    </row>
    <row r="1455" spans="1:11" ht="15.75" x14ac:dyDescent="0.25">
      <c r="A1455" s="2" t="s">
        <v>222</v>
      </c>
      <c r="B1455" s="2" t="s">
        <v>402</v>
      </c>
      <c r="C1455" s="2" t="s">
        <v>385</v>
      </c>
      <c r="E1455"/>
      <c r="F1455"/>
      <c r="G1455"/>
      <c r="H1455"/>
      <c r="I1455"/>
      <c r="J1455" s="4">
        <v>0</v>
      </c>
      <c r="K1455"/>
    </row>
    <row r="1456" spans="1:11" ht="15.75" x14ac:dyDescent="0.25">
      <c r="A1456" s="2" t="s">
        <v>222</v>
      </c>
      <c r="B1456" s="2" t="s">
        <v>402</v>
      </c>
      <c r="C1456" s="2" t="s">
        <v>386</v>
      </c>
      <c r="E1456"/>
      <c r="F1456"/>
      <c r="G1456"/>
      <c r="H1456"/>
      <c r="I1456"/>
      <c r="J1456" s="7">
        <v>114266858</v>
      </c>
      <c r="K1456"/>
    </row>
    <row r="1457" spans="1:11" ht="15.75" x14ac:dyDescent="0.25">
      <c r="A1457" s="2" t="s">
        <v>222</v>
      </c>
      <c r="B1457" s="2" t="s">
        <v>402</v>
      </c>
      <c r="C1457" s="2" t="s">
        <v>387</v>
      </c>
      <c r="E1457"/>
      <c r="F1457"/>
      <c r="G1457"/>
      <c r="H1457"/>
      <c r="I1457"/>
      <c r="J1457" s="7">
        <v>114266858</v>
      </c>
      <c r="K1457"/>
    </row>
    <row r="1458" spans="1:11" ht="15.75" x14ac:dyDescent="0.25">
      <c r="A1458" s="2" t="s">
        <v>222</v>
      </c>
      <c r="B1458" s="2" t="s">
        <v>402</v>
      </c>
      <c r="C1458" s="2" t="s">
        <v>388</v>
      </c>
      <c r="E1458"/>
      <c r="F1458"/>
      <c r="G1458"/>
      <c r="H1458"/>
      <c r="I1458"/>
      <c r="J1458" s="6">
        <v>114266858</v>
      </c>
      <c r="K1458"/>
    </row>
    <row r="1459" spans="1:11" ht="15.75" x14ac:dyDescent="0.25">
      <c r="A1459" s="2" t="s">
        <v>222</v>
      </c>
      <c r="B1459" s="2" t="s">
        <v>403</v>
      </c>
      <c r="C1459" s="2" t="s">
        <v>383</v>
      </c>
      <c r="E1459"/>
      <c r="F1459"/>
      <c r="G1459"/>
      <c r="H1459"/>
      <c r="I1459"/>
      <c r="J1459"/>
      <c r="K1459"/>
    </row>
    <row r="1460" spans="1:11" ht="15.75" x14ac:dyDescent="0.25">
      <c r="A1460" s="2" t="s">
        <v>222</v>
      </c>
      <c r="B1460" s="2" t="s">
        <v>403</v>
      </c>
      <c r="C1460" s="2" t="s">
        <v>164</v>
      </c>
      <c r="E1460"/>
      <c r="F1460"/>
      <c r="G1460"/>
      <c r="H1460"/>
      <c r="I1460"/>
      <c r="J1460"/>
      <c r="K1460"/>
    </row>
    <row r="1461" spans="1:11" ht="15.75" x14ac:dyDescent="0.25">
      <c r="A1461" s="2" t="s">
        <v>222</v>
      </c>
      <c r="B1461" s="2" t="s">
        <v>403</v>
      </c>
      <c r="C1461" s="2" t="s">
        <v>384</v>
      </c>
      <c r="E1461"/>
      <c r="F1461"/>
      <c r="G1461"/>
      <c r="H1461"/>
      <c r="I1461"/>
      <c r="J1461" s="7">
        <v>0</v>
      </c>
      <c r="K1461"/>
    </row>
    <row r="1462" spans="1:11" ht="15.75" x14ac:dyDescent="0.25">
      <c r="A1462" s="2" t="s">
        <v>222</v>
      </c>
      <c r="B1462" s="2" t="s">
        <v>403</v>
      </c>
      <c r="C1462" s="2" t="s">
        <v>385</v>
      </c>
      <c r="E1462"/>
      <c r="F1462"/>
      <c r="G1462"/>
      <c r="H1462"/>
      <c r="I1462"/>
      <c r="J1462" s="4">
        <v>0</v>
      </c>
      <c r="K1462"/>
    </row>
    <row r="1463" spans="1:11" ht="15.75" x14ac:dyDescent="0.25">
      <c r="A1463" s="2" t="s">
        <v>222</v>
      </c>
      <c r="B1463" s="2" t="s">
        <v>403</v>
      </c>
      <c r="C1463" s="2" t="s">
        <v>386</v>
      </c>
      <c r="E1463"/>
      <c r="F1463"/>
      <c r="G1463"/>
      <c r="H1463"/>
      <c r="I1463"/>
      <c r="J1463" s="7">
        <v>14804645</v>
      </c>
      <c r="K1463"/>
    </row>
    <row r="1464" spans="1:11" ht="15.75" x14ac:dyDescent="0.25">
      <c r="A1464" s="2" t="s">
        <v>222</v>
      </c>
      <c r="B1464" s="2" t="s">
        <v>403</v>
      </c>
      <c r="C1464" s="2" t="s">
        <v>387</v>
      </c>
      <c r="E1464"/>
      <c r="F1464"/>
      <c r="G1464"/>
      <c r="H1464"/>
      <c r="I1464"/>
      <c r="J1464" s="7">
        <v>14804645</v>
      </c>
      <c r="K1464"/>
    </row>
    <row r="1465" spans="1:11" ht="15.75" x14ac:dyDescent="0.25">
      <c r="A1465" s="2" t="s">
        <v>222</v>
      </c>
      <c r="B1465" s="2" t="s">
        <v>403</v>
      </c>
      <c r="C1465" s="2" t="s">
        <v>388</v>
      </c>
      <c r="E1465"/>
      <c r="F1465"/>
      <c r="G1465"/>
      <c r="H1465"/>
      <c r="I1465"/>
      <c r="J1465" s="6">
        <v>14804645</v>
      </c>
      <c r="K1465"/>
    </row>
    <row r="1466" spans="1:11" ht="15.75" x14ac:dyDescent="0.25">
      <c r="A1466" s="2" t="s">
        <v>222</v>
      </c>
      <c r="B1466" s="2" t="s">
        <v>404</v>
      </c>
      <c r="C1466" s="2" t="s">
        <v>383</v>
      </c>
      <c r="E1466"/>
      <c r="F1466"/>
      <c r="G1466"/>
      <c r="H1466"/>
      <c r="I1466"/>
      <c r="J1466"/>
      <c r="K1466"/>
    </row>
    <row r="1467" spans="1:11" ht="15.75" x14ac:dyDescent="0.25">
      <c r="A1467" s="2" t="s">
        <v>222</v>
      </c>
      <c r="B1467" s="2" t="s">
        <v>404</v>
      </c>
      <c r="C1467" s="2" t="s">
        <v>164</v>
      </c>
      <c r="E1467"/>
      <c r="F1467"/>
      <c r="G1467"/>
      <c r="H1467"/>
      <c r="I1467"/>
      <c r="J1467"/>
      <c r="K1467"/>
    </row>
    <row r="1468" spans="1:11" ht="15.75" x14ac:dyDescent="0.25">
      <c r="A1468" s="2" t="s">
        <v>222</v>
      </c>
      <c r="B1468" s="2" t="s">
        <v>404</v>
      </c>
      <c r="C1468" s="2" t="s">
        <v>384</v>
      </c>
      <c r="E1468"/>
      <c r="F1468"/>
      <c r="G1468"/>
      <c r="H1468"/>
      <c r="I1468"/>
      <c r="J1468" s="7">
        <v>0</v>
      </c>
      <c r="K1468"/>
    </row>
    <row r="1469" spans="1:11" ht="15.75" x14ac:dyDescent="0.25">
      <c r="A1469" s="2" t="s">
        <v>222</v>
      </c>
      <c r="B1469" s="2" t="s">
        <v>404</v>
      </c>
      <c r="C1469" s="2" t="s">
        <v>385</v>
      </c>
      <c r="E1469"/>
      <c r="F1469"/>
      <c r="G1469"/>
      <c r="H1469"/>
      <c r="I1469"/>
      <c r="J1469" s="4">
        <v>0</v>
      </c>
      <c r="K1469"/>
    </row>
    <row r="1470" spans="1:11" ht="15.75" x14ac:dyDescent="0.25">
      <c r="A1470" s="2" t="s">
        <v>222</v>
      </c>
      <c r="B1470" s="2" t="s">
        <v>404</v>
      </c>
      <c r="C1470" s="2" t="s">
        <v>386</v>
      </c>
      <c r="E1470"/>
      <c r="F1470"/>
      <c r="G1470"/>
      <c r="H1470"/>
      <c r="I1470"/>
      <c r="J1470" s="7">
        <v>41191859</v>
      </c>
      <c r="K1470"/>
    </row>
    <row r="1471" spans="1:11" ht="15.75" x14ac:dyDescent="0.25">
      <c r="A1471" s="2" t="s">
        <v>222</v>
      </c>
      <c r="B1471" s="2" t="s">
        <v>404</v>
      </c>
      <c r="C1471" s="2" t="s">
        <v>387</v>
      </c>
      <c r="E1471"/>
      <c r="F1471"/>
      <c r="G1471"/>
      <c r="H1471"/>
      <c r="I1471"/>
      <c r="J1471" s="7">
        <v>41191859</v>
      </c>
      <c r="K1471"/>
    </row>
    <row r="1472" spans="1:11" ht="15.75" x14ac:dyDescent="0.25">
      <c r="A1472" s="2" t="s">
        <v>222</v>
      </c>
      <c r="B1472" s="2" t="s">
        <v>404</v>
      </c>
      <c r="C1472" s="2" t="s">
        <v>388</v>
      </c>
      <c r="E1472"/>
      <c r="F1472"/>
      <c r="G1472"/>
      <c r="H1472"/>
      <c r="I1472"/>
      <c r="J1472" s="6">
        <v>41191859</v>
      </c>
      <c r="K1472"/>
    </row>
    <row r="1473" spans="1:11" ht="15.75" x14ac:dyDescent="0.25">
      <c r="A1473" s="2" t="s">
        <v>222</v>
      </c>
      <c r="B1473" s="2" t="s">
        <v>405</v>
      </c>
      <c r="C1473" s="2" t="s">
        <v>383</v>
      </c>
      <c r="E1473"/>
      <c r="F1473"/>
      <c r="G1473"/>
      <c r="H1473"/>
      <c r="I1473"/>
      <c r="J1473"/>
      <c r="K1473"/>
    </row>
    <row r="1474" spans="1:11" ht="15.75" x14ac:dyDescent="0.25">
      <c r="A1474" s="2" t="s">
        <v>222</v>
      </c>
      <c r="B1474" s="2" t="s">
        <v>405</v>
      </c>
      <c r="C1474" s="2" t="s">
        <v>164</v>
      </c>
      <c r="E1474"/>
      <c r="F1474"/>
      <c r="G1474"/>
      <c r="H1474"/>
      <c r="I1474"/>
      <c r="J1474"/>
      <c r="K1474"/>
    </row>
    <row r="1475" spans="1:11" ht="15.75" x14ac:dyDescent="0.25">
      <c r="A1475" s="2" t="s">
        <v>222</v>
      </c>
      <c r="B1475" s="2" t="s">
        <v>405</v>
      </c>
      <c r="C1475" s="2" t="s">
        <v>384</v>
      </c>
      <c r="E1475"/>
      <c r="F1475"/>
      <c r="G1475"/>
      <c r="H1475"/>
      <c r="I1475"/>
      <c r="J1475" s="7">
        <v>0</v>
      </c>
      <c r="K1475"/>
    </row>
    <row r="1476" spans="1:11" ht="15.75" x14ac:dyDescent="0.25">
      <c r="A1476" s="2" t="s">
        <v>222</v>
      </c>
      <c r="B1476" s="2" t="s">
        <v>405</v>
      </c>
      <c r="C1476" s="2" t="s">
        <v>385</v>
      </c>
      <c r="E1476"/>
      <c r="F1476"/>
      <c r="G1476"/>
      <c r="H1476"/>
      <c r="I1476"/>
      <c r="J1476" s="4">
        <v>0</v>
      </c>
      <c r="K1476"/>
    </row>
    <row r="1477" spans="1:11" ht="15.75" x14ac:dyDescent="0.25">
      <c r="A1477" s="2" t="s">
        <v>222</v>
      </c>
      <c r="B1477" s="2" t="s">
        <v>405</v>
      </c>
      <c r="C1477" s="2" t="s">
        <v>386</v>
      </c>
      <c r="E1477"/>
      <c r="F1477"/>
      <c r="G1477"/>
      <c r="H1477"/>
      <c r="I1477"/>
      <c r="J1477" s="7">
        <v>47167026</v>
      </c>
      <c r="K1477"/>
    </row>
    <row r="1478" spans="1:11" ht="15.75" x14ac:dyDescent="0.25">
      <c r="A1478" s="2" t="s">
        <v>222</v>
      </c>
      <c r="B1478" s="2" t="s">
        <v>405</v>
      </c>
      <c r="C1478" s="2" t="s">
        <v>387</v>
      </c>
      <c r="E1478"/>
      <c r="F1478"/>
      <c r="G1478"/>
      <c r="H1478"/>
      <c r="I1478"/>
      <c r="J1478" s="7">
        <v>47167026</v>
      </c>
      <c r="K1478"/>
    </row>
    <row r="1479" spans="1:11" ht="15.75" x14ac:dyDescent="0.25">
      <c r="A1479" s="2" t="s">
        <v>222</v>
      </c>
      <c r="B1479" s="2" t="s">
        <v>405</v>
      </c>
      <c r="C1479" s="2" t="s">
        <v>388</v>
      </c>
      <c r="E1479"/>
      <c r="F1479"/>
      <c r="G1479"/>
      <c r="H1479"/>
      <c r="I1479"/>
      <c r="J1479" s="6">
        <v>47167026</v>
      </c>
      <c r="K1479"/>
    </row>
    <row r="1480" spans="1:11" ht="15.75" x14ac:dyDescent="0.25">
      <c r="A1480" s="2" t="s">
        <v>222</v>
      </c>
      <c r="B1480" s="2" t="s">
        <v>406</v>
      </c>
      <c r="C1480" s="2" t="s">
        <v>383</v>
      </c>
      <c r="E1480"/>
      <c r="F1480"/>
      <c r="G1480"/>
      <c r="H1480"/>
      <c r="I1480"/>
      <c r="J1480"/>
      <c r="K1480"/>
    </row>
    <row r="1481" spans="1:11" ht="15.75" x14ac:dyDescent="0.25">
      <c r="A1481" s="2" t="s">
        <v>222</v>
      </c>
      <c r="B1481" s="2" t="s">
        <v>406</v>
      </c>
      <c r="C1481" s="2" t="s">
        <v>164</v>
      </c>
      <c r="E1481"/>
      <c r="F1481"/>
      <c r="G1481"/>
      <c r="H1481"/>
      <c r="I1481"/>
      <c r="J1481"/>
      <c r="K1481"/>
    </row>
    <row r="1482" spans="1:11" ht="15.75" x14ac:dyDescent="0.25">
      <c r="A1482" s="2" t="s">
        <v>222</v>
      </c>
      <c r="B1482" s="2" t="s">
        <v>406</v>
      </c>
      <c r="C1482" s="2" t="s">
        <v>384</v>
      </c>
      <c r="E1482"/>
      <c r="F1482"/>
      <c r="G1482"/>
      <c r="H1482"/>
      <c r="I1482"/>
      <c r="J1482" s="7">
        <v>0</v>
      </c>
      <c r="K1482"/>
    </row>
    <row r="1483" spans="1:11" ht="15.75" x14ac:dyDescent="0.25">
      <c r="A1483" s="2" t="s">
        <v>222</v>
      </c>
      <c r="B1483" s="2" t="s">
        <v>406</v>
      </c>
      <c r="C1483" s="2" t="s">
        <v>385</v>
      </c>
      <c r="E1483"/>
      <c r="F1483"/>
      <c r="G1483"/>
      <c r="H1483"/>
      <c r="I1483"/>
      <c r="J1483" s="4">
        <v>0</v>
      </c>
      <c r="K1483"/>
    </row>
    <row r="1484" spans="1:11" ht="15.75" x14ac:dyDescent="0.25">
      <c r="A1484" s="2" t="s">
        <v>222</v>
      </c>
      <c r="B1484" s="2" t="s">
        <v>406</v>
      </c>
      <c r="C1484" s="2" t="s">
        <v>386</v>
      </c>
      <c r="E1484"/>
      <c r="F1484"/>
      <c r="G1484"/>
      <c r="H1484"/>
      <c r="I1484"/>
      <c r="J1484" s="7">
        <v>91691938</v>
      </c>
      <c r="K1484"/>
    </row>
    <row r="1485" spans="1:11" ht="15.75" x14ac:dyDescent="0.25">
      <c r="A1485" s="2" t="s">
        <v>222</v>
      </c>
      <c r="B1485" s="2" t="s">
        <v>406</v>
      </c>
      <c r="C1485" s="2" t="s">
        <v>387</v>
      </c>
      <c r="E1485"/>
      <c r="F1485"/>
      <c r="G1485"/>
      <c r="H1485"/>
      <c r="I1485"/>
      <c r="J1485" s="7">
        <v>91691938</v>
      </c>
      <c r="K1485"/>
    </row>
    <row r="1486" spans="1:11" ht="15.75" x14ac:dyDescent="0.25">
      <c r="A1486" s="2" t="s">
        <v>222</v>
      </c>
      <c r="B1486" s="2" t="s">
        <v>406</v>
      </c>
      <c r="C1486" s="2" t="s">
        <v>388</v>
      </c>
      <c r="E1486"/>
      <c r="F1486"/>
      <c r="G1486"/>
      <c r="H1486"/>
      <c r="I1486"/>
      <c r="J1486" s="6">
        <v>91691938</v>
      </c>
      <c r="K1486"/>
    </row>
    <row r="1487" spans="1:11" ht="15.75" x14ac:dyDescent="0.25">
      <c r="A1487" s="2" t="s">
        <v>283</v>
      </c>
      <c r="B1487" s="2" t="s">
        <v>382</v>
      </c>
      <c r="C1487" s="2" t="s">
        <v>383</v>
      </c>
      <c r="E1487"/>
      <c r="F1487"/>
      <c r="G1487"/>
      <c r="H1487"/>
      <c r="I1487"/>
      <c r="J1487" s="4">
        <v>3.3854378975129003E-2</v>
      </c>
      <c r="K1487"/>
    </row>
    <row r="1488" spans="1:11" ht="15.75" x14ac:dyDescent="0.25">
      <c r="A1488" s="2" t="s">
        <v>283</v>
      </c>
      <c r="B1488" s="2" t="s">
        <v>382</v>
      </c>
      <c r="C1488" s="2" t="s">
        <v>164</v>
      </c>
      <c r="E1488"/>
      <c r="F1488"/>
      <c r="G1488"/>
      <c r="H1488"/>
      <c r="I1488"/>
      <c r="J1488" s="6">
        <v>154288253.3405</v>
      </c>
      <c r="K1488"/>
    </row>
    <row r="1489" spans="1:11" ht="15.75" x14ac:dyDescent="0.25">
      <c r="A1489" s="2" t="s">
        <v>283</v>
      </c>
      <c r="B1489" s="2" t="s">
        <v>382</v>
      </c>
      <c r="C1489" s="2" t="s">
        <v>384</v>
      </c>
      <c r="E1489"/>
      <c r="F1489"/>
      <c r="G1489"/>
      <c r="H1489"/>
      <c r="I1489"/>
      <c r="J1489" s="7">
        <v>36740893.340499997</v>
      </c>
      <c r="K1489"/>
    </row>
    <row r="1490" spans="1:11" ht="15.75" x14ac:dyDescent="0.25">
      <c r="A1490" s="2" t="s">
        <v>283</v>
      </c>
      <c r="B1490" s="2" t="s">
        <v>382</v>
      </c>
      <c r="C1490" s="2" t="s">
        <v>385</v>
      </c>
      <c r="E1490"/>
      <c r="F1490"/>
      <c r="G1490"/>
      <c r="H1490"/>
      <c r="I1490"/>
      <c r="J1490" s="4">
        <v>0.23813150090834345</v>
      </c>
      <c r="K1490"/>
    </row>
    <row r="1491" spans="1:11" ht="15.75" x14ac:dyDescent="0.25">
      <c r="A1491" s="2" t="s">
        <v>283</v>
      </c>
      <c r="B1491" s="2" t="s">
        <v>382</v>
      </c>
      <c r="C1491" s="2" t="s">
        <v>386</v>
      </c>
      <c r="E1491"/>
      <c r="F1491"/>
      <c r="G1491"/>
      <c r="H1491"/>
      <c r="I1491"/>
      <c r="J1491" s="7">
        <v>117547360</v>
      </c>
      <c r="K1491"/>
    </row>
    <row r="1492" spans="1:11" ht="15.75" x14ac:dyDescent="0.25">
      <c r="A1492" s="2" t="s">
        <v>283</v>
      </c>
      <c r="B1492" s="2" t="s">
        <v>382</v>
      </c>
      <c r="C1492" s="2" t="s">
        <v>387</v>
      </c>
      <c r="E1492"/>
      <c r="F1492"/>
      <c r="G1492"/>
      <c r="H1492"/>
      <c r="I1492"/>
      <c r="J1492" s="7">
        <v>154288253.3405</v>
      </c>
      <c r="K1492"/>
    </row>
    <row r="1493" spans="1:11" ht="15.75" x14ac:dyDescent="0.25">
      <c r="A1493" s="2" t="s">
        <v>283</v>
      </c>
      <c r="B1493" s="2" t="s">
        <v>382</v>
      </c>
      <c r="C1493" s="2" t="s">
        <v>388</v>
      </c>
      <c r="E1493"/>
      <c r="F1493"/>
      <c r="G1493"/>
      <c r="H1493"/>
      <c r="I1493"/>
      <c r="J1493"/>
      <c r="K1493"/>
    </row>
    <row r="1494" spans="1:11" ht="15.75" x14ac:dyDescent="0.25">
      <c r="A1494" s="2" t="s">
        <v>283</v>
      </c>
      <c r="B1494" s="2" t="s">
        <v>389</v>
      </c>
      <c r="C1494" s="2" t="s">
        <v>383</v>
      </c>
      <c r="E1494"/>
      <c r="F1494"/>
      <c r="G1494"/>
      <c r="H1494"/>
      <c r="I1494"/>
      <c r="J1494" s="4">
        <v>3.5368844358119537E-2</v>
      </c>
      <c r="K1494"/>
    </row>
    <row r="1495" spans="1:11" ht="15.75" x14ac:dyDescent="0.25">
      <c r="A1495" s="2" t="s">
        <v>283</v>
      </c>
      <c r="B1495" s="2" t="s">
        <v>389</v>
      </c>
      <c r="C1495" s="2" t="s">
        <v>164</v>
      </c>
      <c r="E1495"/>
      <c r="F1495"/>
      <c r="G1495"/>
      <c r="H1495"/>
      <c r="I1495"/>
      <c r="J1495" s="6">
        <v>2785615.47</v>
      </c>
      <c r="K1495"/>
    </row>
    <row r="1496" spans="1:11" ht="15.75" x14ac:dyDescent="0.25">
      <c r="A1496" s="2" t="s">
        <v>283</v>
      </c>
      <c r="B1496" s="2" t="s">
        <v>389</v>
      </c>
      <c r="C1496" s="2" t="s">
        <v>384</v>
      </c>
      <c r="E1496"/>
      <c r="F1496"/>
      <c r="G1496"/>
      <c r="H1496"/>
      <c r="I1496"/>
      <c r="J1496" s="7">
        <v>932203.47</v>
      </c>
      <c r="K1496"/>
    </row>
    <row r="1497" spans="1:11" ht="15.75" x14ac:dyDescent="0.25">
      <c r="A1497" s="2" t="s">
        <v>283</v>
      </c>
      <c r="B1497" s="2" t="s">
        <v>389</v>
      </c>
      <c r="C1497" s="2" t="s">
        <v>385</v>
      </c>
      <c r="E1497"/>
      <c r="F1497"/>
      <c r="G1497"/>
      <c r="H1497"/>
      <c r="I1497"/>
      <c r="J1497" s="4">
        <v>0.3346490138497113</v>
      </c>
      <c r="K1497"/>
    </row>
    <row r="1498" spans="1:11" ht="15.75" x14ac:dyDescent="0.25">
      <c r="A1498" s="2" t="s">
        <v>283</v>
      </c>
      <c r="B1498" s="2" t="s">
        <v>389</v>
      </c>
      <c r="C1498" s="2" t="s">
        <v>386</v>
      </c>
      <c r="E1498"/>
      <c r="F1498"/>
      <c r="G1498"/>
      <c r="H1498"/>
      <c r="I1498"/>
      <c r="J1498" s="7">
        <v>1853412</v>
      </c>
      <c r="K1498"/>
    </row>
    <row r="1499" spans="1:11" ht="15.75" x14ac:dyDescent="0.25">
      <c r="A1499" s="2" t="s">
        <v>283</v>
      </c>
      <c r="B1499" s="2" t="s">
        <v>389</v>
      </c>
      <c r="C1499" s="2" t="s">
        <v>387</v>
      </c>
      <c r="E1499"/>
      <c r="F1499"/>
      <c r="G1499"/>
      <c r="H1499"/>
      <c r="I1499"/>
      <c r="J1499" s="7">
        <v>2785615.47</v>
      </c>
      <c r="K1499"/>
    </row>
    <row r="1500" spans="1:11" ht="15.75" x14ac:dyDescent="0.25">
      <c r="A1500" s="2" t="s">
        <v>283</v>
      </c>
      <c r="B1500" s="2" t="s">
        <v>389</v>
      </c>
      <c r="C1500" s="2" t="s">
        <v>388</v>
      </c>
      <c r="E1500"/>
      <c r="F1500"/>
      <c r="G1500"/>
      <c r="H1500"/>
      <c r="I1500"/>
      <c r="J1500"/>
      <c r="K1500"/>
    </row>
    <row r="1501" spans="1:11" ht="15.75" x14ac:dyDescent="0.25">
      <c r="A1501" s="2" t="s">
        <v>283</v>
      </c>
      <c r="B1501" s="2" t="s">
        <v>390</v>
      </c>
      <c r="C1501" s="2" t="s">
        <v>383</v>
      </c>
      <c r="E1501"/>
      <c r="F1501"/>
      <c r="G1501"/>
      <c r="H1501"/>
      <c r="I1501"/>
      <c r="J1501"/>
      <c r="K1501"/>
    </row>
    <row r="1502" spans="1:11" ht="15.75" x14ac:dyDescent="0.25">
      <c r="A1502" s="2" t="s">
        <v>283</v>
      </c>
      <c r="B1502" s="2" t="s">
        <v>390</v>
      </c>
      <c r="C1502" s="2" t="s">
        <v>164</v>
      </c>
      <c r="E1502"/>
      <c r="F1502"/>
      <c r="G1502"/>
      <c r="H1502"/>
      <c r="I1502"/>
      <c r="J1502" s="6">
        <v>21683345</v>
      </c>
      <c r="K1502"/>
    </row>
    <row r="1503" spans="1:11" ht="15.75" x14ac:dyDescent="0.25">
      <c r="A1503" s="2" t="s">
        <v>283</v>
      </c>
      <c r="B1503" s="2" t="s">
        <v>390</v>
      </c>
      <c r="C1503" s="2" t="s">
        <v>384</v>
      </c>
      <c r="E1503"/>
      <c r="F1503"/>
      <c r="G1503"/>
      <c r="H1503"/>
      <c r="I1503"/>
      <c r="J1503" s="7">
        <v>0</v>
      </c>
      <c r="K1503"/>
    </row>
    <row r="1504" spans="1:11" ht="15.75" x14ac:dyDescent="0.25">
      <c r="A1504" s="2" t="s">
        <v>283</v>
      </c>
      <c r="B1504" s="2" t="s">
        <v>390</v>
      </c>
      <c r="C1504" s="2" t="s">
        <v>385</v>
      </c>
      <c r="E1504"/>
      <c r="F1504"/>
      <c r="G1504"/>
      <c r="H1504"/>
      <c r="I1504"/>
      <c r="J1504" s="4">
        <v>0</v>
      </c>
      <c r="K1504"/>
    </row>
    <row r="1505" spans="1:11" ht="15.75" x14ac:dyDescent="0.25">
      <c r="A1505" s="2" t="s">
        <v>283</v>
      </c>
      <c r="B1505" s="2" t="s">
        <v>390</v>
      </c>
      <c r="C1505" s="2" t="s">
        <v>386</v>
      </c>
      <c r="E1505"/>
      <c r="F1505"/>
      <c r="G1505"/>
      <c r="H1505"/>
      <c r="I1505"/>
      <c r="J1505" s="7">
        <v>21683345</v>
      </c>
      <c r="K1505"/>
    </row>
    <row r="1506" spans="1:11" ht="15.75" x14ac:dyDescent="0.25">
      <c r="A1506" s="2" t="s">
        <v>283</v>
      </c>
      <c r="B1506" s="2" t="s">
        <v>390</v>
      </c>
      <c r="C1506" s="2" t="s">
        <v>387</v>
      </c>
      <c r="E1506"/>
      <c r="F1506"/>
      <c r="G1506"/>
      <c r="H1506"/>
      <c r="I1506"/>
      <c r="J1506" s="7">
        <v>21683345</v>
      </c>
      <c r="K1506"/>
    </row>
    <row r="1507" spans="1:11" ht="15.75" x14ac:dyDescent="0.25">
      <c r="A1507" s="2" t="s">
        <v>283</v>
      </c>
      <c r="B1507" s="2" t="s">
        <v>390</v>
      </c>
      <c r="C1507" s="2" t="s">
        <v>388</v>
      </c>
      <c r="E1507"/>
      <c r="F1507"/>
      <c r="G1507"/>
      <c r="H1507"/>
      <c r="I1507"/>
      <c r="J1507"/>
      <c r="K1507"/>
    </row>
    <row r="1508" spans="1:11" ht="15.75" x14ac:dyDescent="0.25">
      <c r="A1508" s="2" t="s">
        <v>283</v>
      </c>
      <c r="B1508" s="2" t="s">
        <v>391</v>
      </c>
      <c r="C1508" s="2" t="s">
        <v>383</v>
      </c>
      <c r="E1508"/>
      <c r="F1508"/>
      <c r="G1508"/>
      <c r="H1508"/>
      <c r="I1508"/>
      <c r="J1508" s="4">
        <v>3.3913314524946378E-2</v>
      </c>
      <c r="K1508"/>
    </row>
    <row r="1509" spans="1:11" ht="15.75" x14ac:dyDescent="0.25">
      <c r="A1509" s="2" t="s">
        <v>283</v>
      </c>
      <c r="B1509" s="2" t="s">
        <v>391</v>
      </c>
      <c r="C1509" s="2" t="s">
        <v>164</v>
      </c>
      <c r="E1509"/>
      <c r="F1509"/>
      <c r="G1509"/>
      <c r="H1509"/>
      <c r="I1509"/>
      <c r="J1509" s="6">
        <v>130200838.8697</v>
      </c>
      <c r="K1509"/>
    </row>
    <row r="1510" spans="1:11" ht="15.75" x14ac:dyDescent="0.25">
      <c r="A1510" s="2" t="s">
        <v>283</v>
      </c>
      <c r="B1510" s="2" t="s">
        <v>391</v>
      </c>
      <c r="C1510" s="2" t="s">
        <v>384</v>
      </c>
      <c r="E1510"/>
      <c r="F1510"/>
      <c r="G1510"/>
      <c r="H1510"/>
      <c r="I1510"/>
      <c r="J1510" s="7">
        <v>33615843.8697</v>
      </c>
      <c r="K1510"/>
    </row>
    <row r="1511" spans="1:11" ht="15.75" x14ac:dyDescent="0.25">
      <c r="A1511" s="2" t="s">
        <v>283</v>
      </c>
      <c r="B1511" s="2" t="s">
        <v>391</v>
      </c>
      <c r="C1511" s="2" t="s">
        <v>385</v>
      </c>
      <c r="E1511"/>
      <c r="F1511"/>
      <c r="G1511"/>
      <c r="H1511"/>
      <c r="I1511"/>
      <c r="J1511" s="4">
        <v>0.25818454137105401</v>
      </c>
      <c r="K1511"/>
    </row>
    <row r="1512" spans="1:11" ht="15.75" x14ac:dyDescent="0.25">
      <c r="A1512" s="2" t="s">
        <v>283</v>
      </c>
      <c r="B1512" s="2" t="s">
        <v>391</v>
      </c>
      <c r="C1512" s="2" t="s">
        <v>386</v>
      </c>
      <c r="E1512"/>
      <c r="F1512"/>
      <c r="G1512"/>
      <c r="H1512"/>
      <c r="I1512"/>
      <c r="J1512" s="7">
        <v>96584995</v>
      </c>
      <c r="K1512"/>
    </row>
    <row r="1513" spans="1:11" ht="15.75" x14ac:dyDescent="0.25">
      <c r="A1513" s="2" t="s">
        <v>283</v>
      </c>
      <c r="B1513" s="2" t="s">
        <v>391</v>
      </c>
      <c r="C1513" s="2" t="s">
        <v>387</v>
      </c>
      <c r="E1513"/>
      <c r="F1513"/>
      <c r="G1513"/>
      <c r="H1513"/>
      <c r="I1513"/>
      <c r="J1513" s="7">
        <v>130200838.8697</v>
      </c>
      <c r="K1513"/>
    </row>
    <row r="1514" spans="1:11" ht="15.75" x14ac:dyDescent="0.25">
      <c r="A1514" s="2" t="s">
        <v>283</v>
      </c>
      <c r="B1514" s="2" t="s">
        <v>391</v>
      </c>
      <c r="C1514" s="2" t="s">
        <v>388</v>
      </c>
      <c r="E1514"/>
      <c r="F1514"/>
      <c r="G1514"/>
      <c r="H1514"/>
      <c r="I1514"/>
      <c r="J1514"/>
      <c r="K1514"/>
    </row>
    <row r="1515" spans="1:11" ht="15.75" x14ac:dyDescent="0.25">
      <c r="A1515" s="2" t="s">
        <v>283</v>
      </c>
      <c r="B1515" s="2" t="s">
        <v>392</v>
      </c>
      <c r="C1515" s="2" t="s">
        <v>383</v>
      </c>
      <c r="E1515"/>
      <c r="F1515"/>
      <c r="G1515"/>
      <c r="H1515"/>
      <c r="I1515"/>
      <c r="J1515"/>
      <c r="K1515"/>
    </row>
    <row r="1516" spans="1:11" ht="15.75" x14ac:dyDescent="0.25">
      <c r="A1516" s="2" t="s">
        <v>283</v>
      </c>
      <c r="B1516" s="2" t="s">
        <v>392</v>
      </c>
      <c r="C1516" s="2" t="s">
        <v>164</v>
      </c>
      <c r="E1516"/>
      <c r="F1516"/>
      <c r="G1516"/>
      <c r="H1516"/>
      <c r="I1516"/>
      <c r="J1516" s="6">
        <v>9946442.6697000004</v>
      </c>
      <c r="K1516"/>
    </row>
    <row r="1517" spans="1:11" ht="15.75" x14ac:dyDescent="0.25">
      <c r="A1517" s="2" t="s">
        <v>283</v>
      </c>
      <c r="B1517" s="2" t="s">
        <v>392</v>
      </c>
      <c r="C1517" s="2" t="s">
        <v>384</v>
      </c>
      <c r="E1517"/>
      <c r="F1517"/>
      <c r="G1517"/>
      <c r="H1517"/>
      <c r="I1517"/>
      <c r="J1517" s="7">
        <v>3273756.6697</v>
      </c>
      <c r="K1517"/>
    </row>
    <row r="1518" spans="1:11" ht="15.75" x14ac:dyDescent="0.25">
      <c r="A1518" s="2" t="s">
        <v>283</v>
      </c>
      <c r="B1518" s="2" t="s">
        <v>392</v>
      </c>
      <c r="C1518" s="2" t="s">
        <v>385</v>
      </c>
      <c r="E1518"/>
      <c r="F1518"/>
      <c r="G1518"/>
      <c r="H1518"/>
      <c r="I1518"/>
      <c r="J1518" s="4">
        <v>0.32913844460923652</v>
      </c>
      <c r="K1518"/>
    </row>
    <row r="1519" spans="1:11" ht="15.75" x14ac:dyDescent="0.25">
      <c r="A1519" s="2" t="s">
        <v>283</v>
      </c>
      <c r="B1519" s="2" t="s">
        <v>392</v>
      </c>
      <c r="C1519" s="2" t="s">
        <v>386</v>
      </c>
      <c r="E1519"/>
      <c r="F1519"/>
      <c r="G1519"/>
      <c r="H1519"/>
      <c r="I1519"/>
      <c r="J1519" s="7">
        <v>6672686</v>
      </c>
      <c r="K1519"/>
    </row>
    <row r="1520" spans="1:11" ht="15.75" x14ac:dyDescent="0.25">
      <c r="A1520" s="2" t="s">
        <v>283</v>
      </c>
      <c r="B1520" s="2" t="s">
        <v>392</v>
      </c>
      <c r="C1520" s="2" t="s">
        <v>387</v>
      </c>
      <c r="E1520"/>
      <c r="F1520"/>
      <c r="G1520"/>
      <c r="H1520"/>
      <c r="I1520"/>
      <c r="J1520" s="7">
        <v>9946442.6697000004</v>
      </c>
      <c r="K1520"/>
    </row>
    <row r="1521" spans="1:11" ht="15.75" x14ac:dyDescent="0.25">
      <c r="A1521" s="2" t="s">
        <v>283</v>
      </c>
      <c r="B1521" s="2" t="s">
        <v>392</v>
      </c>
      <c r="C1521" s="2" t="s">
        <v>388</v>
      </c>
      <c r="E1521"/>
      <c r="F1521"/>
      <c r="G1521"/>
      <c r="H1521"/>
      <c r="I1521"/>
      <c r="J1521"/>
      <c r="K1521"/>
    </row>
    <row r="1522" spans="1:11" ht="15.75" x14ac:dyDescent="0.25">
      <c r="A1522" s="2" t="s">
        <v>283</v>
      </c>
      <c r="B1522" s="2" t="s">
        <v>393</v>
      </c>
      <c r="C1522" s="2" t="s">
        <v>383</v>
      </c>
      <c r="E1522"/>
      <c r="F1522"/>
      <c r="G1522"/>
      <c r="H1522"/>
      <c r="I1522"/>
      <c r="J1522"/>
      <c r="K1522"/>
    </row>
    <row r="1523" spans="1:11" ht="15.75" x14ac:dyDescent="0.25">
      <c r="A1523" s="2" t="s">
        <v>283</v>
      </c>
      <c r="B1523" s="2" t="s">
        <v>393</v>
      </c>
      <c r="C1523" s="2" t="s">
        <v>164</v>
      </c>
      <c r="E1523"/>
      <c r="F1523"/>
      <c r="G1523"/>
      <c r="H1523"/>
      <c r="I1523"/>
      <c r="J1523" s="6">
        <v>5737</v>
      </c>
      <c r="K1523"/>
    </row>
    <row r="1524" spans="1:11" ht="15.75" x14ac:dyDescent="0.25">
      <c r="A1524" s="2" t="s">
        <v>283</v>
      </c>
      <c r="B1524" s="2" t="s">
        <v>393</v>
      </c>
      <c r="C1524" s="2" t="s">
        <v>384</v>
      </c>
      <c r="E1524"/>
      <c r="F1524"/>
      <c r="G1524"/>
      <c r="H1524"/>
      <c r="I1524"/>
      <c r="J1524" s="7">
        <v>0</v>
      </c>
      <c r="K1524"/>
    </row>
    <row r="1525" spans="1:11" ht="15.75" x14ac:dyDescent="0.25">
      <c r="A1525" s="2" t="s">
        <v>283</v>
      </c>
      <c r="B1525" s="2" t="s">
        <v>393</v>
      </c>
      <c r="C1525" s="2" t="s">
        <v>385</v>
      </c>
      <c r="E1525"/>
      <c r="F1525"/>
      <c r="G1525"/>
      <c r="H1525"/>
      <c r="I1525"/>
      <c r="J1525" s="4">
        <v>0</v>
      </c>
      <c r="K1525"/>
    </row>
    <row r="1526" spans="1:11" ht="15.75" x14ac:dyDescent="0.25">
      <c r="A1526" s="2" t="s">
        <v>283</v>
      </c>
      <c r="B1526" s="2" t="s">
        <v>393</v>
      </c>
      <c r="C1526" s="2" t="s">
        <v>386</v>
      </c>
      <c r="E1526"/>
      <c r="F1526"/>
      <c r="G1526"/>
      <c r="H1526"/>
      <c r="I1526"/>
      <c r="J1526" s="7">
        <v>5737</v>
      </c>
      <c r="K1526"/>
    </row>
    <row r="1527" spans="1:11" ht="15.75" x14ac:dyDescent="0.25">
      <c r="A1527" s="2" t="s">
        <v>283</v>
      </c>
      <c r="B1527" s="2" t="s">
        <v>393</v>
      </c>
      <c r="C1527" s="2" t="s">
        <v>387</v>
      </c>
      <c r="E1527"/>
      <c r="F1527"/>
      <c r="G1527"/>
      <c r="H1527"/>
      <c r="I1527"/>
      <c r="J1527" s="7">
        <v>5737</v>
      </c>
      <c r="K1527"/>
    </row>
    <row r="1528" spans="1:11" ht="15.75" x14ac:dyDescent="0.25">
      <c r="A1528" s="2" t="s">
        <v>283</v>
      </c>
      <c r="B1528" s="2" t="s">
        <v>393</v>
      </c>
      <c r="C1528" s="2" t="s">
        <v>388</v>
      </c>
      <c r="E1528"/>
      <c r="F1528"/>
      <c r="G1528"/>
      <c r="H1528"/>
      <c r="I1528"/>
      <c r="J1528"/>
      <c r="K1528"/>
    </row>
    <row r="1529" spans="1:11" ht="15.75" x14ac:dyDescent="0.25">
      <c r="A1529" s="2" t="s">
        <v>283</v>
      </c>
      <c r="B1529" s="2" t="s">
        <v>394</v>
      </c>
      <c r="C1529" s="2" t="s">
        <v>383</v>
      </c>
      <c r="E1529"/>
      <c r="F1529"/>
      <c r="G1529"/>
      <c r="H1529"/>
      <c r="I1529"/>
      <c r="J1529"/>
      <c r="K1529"/>
    </row>
    <row r="1530" spans="1:11" ht="15.75" x14ac:dyDescent="0.25">
      <c r="A1530" s="2" t="s">
        <v>283</v>
      </c>
      <c r="B1530" s="2" t="s">
        <v>394</v>
      </c>
      <c r="C1530" s="2" t="s">
        <v>164</v>
      </c>
      <c r="E1530"/>
      <c r="F1530"/>
      <c r="G1530"/>
      <c r="H1530"/>
      <c r="I1530"/>
      <c r="J1530" s="6">
        <v>178170</v>
      </c>
      <c r="K1530"/>
    </row>
    <row r="1531" spans="1:11" ht="15.75" x14ac:dyDescent="0.25">
      <c r="A1531" s="2" t="s">
        <v>283</v>
      </c>
      <c r="B1531" s="2" t="s">
        <v>394</v>
      </c>
      <c r="C1531" s="2" t="s">
        <v>384</v>
      </c>
      <c r="E1531"/>
      <c r="F1531"/>
      <c r="G1531"/>
      <c r="H1531"/>
      <c r="I1531"/>
      <c r="J1531" s="7">
        <v>0</v>
      </c>
      <c r="K1531"/>
    </row>
    <row r="1532" spans="1:11" ht="15.75" x14ac:dyDescent="0.25">
      <c r="A1532" s="2" t="s">
        <v>283</v>
      </c>
      <c r="B1532" s="2" t="s">
        <v>394</v>
      </c>
      <c r="C1532" s="2" t="s">
        <v>385</v>
      </c>
      <c r="E1532"/>
      <c r="F1532"/>
      <c r="G1532"/>
      <c r="H1532"/>
      <c r="I1532"/>
      <c r="J1532" s="4">
        <v>0</v>
      </c>
      <c r="K1532"/>
    </row>
    <row r="1533" spans="1:11" ht="15.75" x14ac:dyDescent="0.25">
      <c r="A1533" s="2" t="s">
        <v>283</v>
      </c>
      <c r="B1533" s="2" t="s">
        <v>394</v>
      </c>
      <c r="C1533" s="2" t="s">
        <v>386</v>
      </c>
      <c r="E1533"/>
      <c r="F1533"/>
      <c r="G1533"/>
      <c r="H1533"/>
      <c r="I1533"/>
      <c r="J1533" s="7">
        <v>178170</v>
      </c>
      <c r="K1533"/>
    </row>
    <row r="1534" spans="1:11" ht="15.75" x14ac:dyDescent="0.25">
      <c r="A1534" s="2" t="s">
        <v>283</v>
      </c>
      <c r="B1534" s="2" t="s">
        <v>394</v>
      </c>
      <c r="C1534" s="2" t="s">
        <v>387</v>
      </c>
      <c r="E1534"/>
      <c r="F1534"/>
      <c r="G1534"/>
      <c r="H1534"/>
      <c r="I1534"/>
      <c r="J1534" s="7">
        <v>178170</v>
      </c>
      <c r="K1534"/>
    </row>
    <row r="1535" spans="1:11" ht="15.75" x14ac:dyDescent="0.25">
      <c r="A1535" s="2" t="s">
        <v>283</v>
      </c>
      <c r="B1535" s="2" t="s">
        <v>394</v>
      </c>
      <c r="C1535" s="2" t="s">
        <v>388</v>
      </c>
      <c r="E1535"/>
      <c r="F1535"/>
      <c r="G1535"/>
      <c r="H1535"/>
      <c r="I1535"/>
      <c r="J1535"/>
      <c r="K1535"/>
    </row>
    <row r="1536" spans="1:11" ht="15.75" x14ac:dyDescent="0.25">
      <c r="A1536" s="2" t="s">
        <v>283</v>
      </c>
      <c r="B1536" s="2" t="s">
        <v>395</v>
      </c>
      <c r="C1536" s="2" t="s">
        <v>383</v>
      </c>
      <c r="E1536"/>
      <c r="F1536"/>
      <c r="G1536"/>
      <c r="H1536"/>
      <c r="I1536"/>
      <c r="J1536" s="4">
        <v>1</v>
      </c>
      <c r="K1536"/>
    </row>
    <row r="1537" spans="1:11" ht="15.75" x14ac:dyDescent="0.25">
      <c r="A1537" s="2" t="s">
        <v>283</v>
      </c>
      <c r="B1537" s="2" t="s">
        <v>395</v>
      </c>
      <c r="C1537" s="2" t="s">
        <v>164</v>
      </c>
      <c r="E1537"/>
      <c r="F1537"/>
      <c r="G1537"/>
      <c r="H1537"/>
      <c r="I1537"/>
      <c r="J1537" s="6">
        <v>9144702</v>
      </c>
      <c r="K1537"/>
    </row>
    <row r="1538" spans="1:11" ht="15.75" x14ac:dyDescent="0.25">
      <c r="A1538" s="2" t="s">
        <v>283</v>
      </c>
      <c r="B1538" s="2" t="s">
        <v>395</v>
      </c>
      <c r="C1538" s="2" t="s">
        <v>384</v>
      </c>
      <c r="E1538"/>
      <c r="F1538"/>
      <c r="G1538"/>
      <c r="H1538"/>
      <c r="I1538"/>
      <c r="J1538" s="7">
        <v>0</v>
      </c>
      <c r="K1538"/>
    </row>
    <row r="1539" spans="1:11" ht="15.75" x14ac:dyDescent="0.25">
      <c r="A1539" s="2" t="s">
        <v>283</v>
      </c>
      <c r="B1539" s="2" t="s">
        <v>395</v>
      </c>
      <c r="C1539" s="2" t="s">
        <v>385</v>
      </c>
      <c r="E1539"/>
      <c r="F1539"/>
      <c r="G1539"/>
      <c r="H1539"/>
      <c r="I1539"/>
      <c r="J1539" s="4">
        <v>0</v>
      </c>
      <c r="K1539"/>
    </row>
    <row r="1540" spans="1:11" ht="15.75" x14ac:dyDescent="0.25">
      <c r="A1540" s="2" t="s">
        <v>283</v>
      </c>
      <c r="B1540" s="2" t="s">
        <v>395</v>
      </c>
      <c r="C1540" s="2" t="s">
        <v>386</v>
      </c>
      <c r="E1540"/>
      <c r="F1540"/>
      <c r="G1540"/>
      <c r="H1540"/>
      <c r="I1540"/>
      <c r="J1540" s="7">
        <v>9144702</v>
      </c>
      <c r="K1540"/>
    </row>
    <row r="1541" spans="1:11" ht="15.75" x14ac:dyDescent="0.25">
      <c r="A1541" s="2" t="s">
        <v>283</v>
      </c>
      <c r="B1541" s="2" t="s">
        <v>395</v>
      </c>
      <c r="C1541" s="2" t="s">
        <v>387</v>
      </c>
      <c r="E1541"/>
      <c r="F1541"/>
      <c r="G1541"/>
      <c r="H1541"/>
      <c r="I1541"/>
      <c r="J1541" s="7">
        <v>9144702</v>
      </c>
      <c r="K1541"/>
    </row>
    <row r="1542" spans="1:11" ht="15.75" x14ac:dyDescent="0.25">
      <c r="A1542" s="2" t="s">
        <v>283</v>
      </c>
      <c r="B1542" s="2" t="s">
        <v>395</v>
      </c>
      <c r="C1542" s="2" t="s">
        <v>388</v>
      </c>
      <c r="E1542"/>
      <c r="F1542"/>
      <c r="G1542"/>
      <c r="H1542"/>
      <c r="I1542"/>
      <c r="J1542"/>
      <c r="K1542"/>
    </row>
    <row r="1543" spans="1:11" ht="15.75" x14ac:dyDescent="0.25">
      <c r="A1543" s="2" t="s">
        <v>283</v>
      </c>
      <c r="B1543" s="2" t="s">
        <v>396</v>
      </c>
      <c r="C1543" s="2" t="s">
        <v>383</v>
      </c>
      <c r="E1543"/>
      <c r="F1543"/>
      <c r="G1543"/>
      <c r="H1543"/>
      <c r="I1543"/>
      <c r="J1543"/>
      <c r="K1543"/>
    </row>
    <row r="1544" spans="1:11" ht="15.75" x14ac:dyDescent="0.25">
      <c r="A1544" s="2" t="s">
        <v>283</v>
      </c>
      <c r="B1544" s="2" t="s">
        <v>396</v>
      </c>
      <c r="C1544" s="2" t="s">
        <v>164</v>
      </c>
      <c r="E1544"/>
      <c r="F1544"/>
      <c r="G1544"/>
      <c r="H1544"/>
      <c r="I1544"/>
      <c r="J1544" s="6">
        <v>10294769</v>
      </c>
      <c r="K1544"/>
    </row>
    <row r="1545" spans="1:11" ht="15.75" x14ac:dyDescent="0.25">
      <c r="A1545" s="2" t="s">
        <v>283</v>
      </c>
      <c r="B1545" s="2" t="s">
        <v>396</v>
      </c>
      <c r="C1545" s="2" t="s">
        <v>384</v>
      </c>
      <c r="E1545"/>
      <c r="F1545"/>
      <c r="G1545"/>
      <c r="H1545"/>
      <c r="I1545"/>
      <c r="J1545" s="7">
        <v>825000</v>
      </c>
      <c r="K1545"/>
    </row>
    <row r="1546" spans="1:11" ht="15.75" x14ac:dyDescent="0.25">
      <c r="A1546" s="2" t="s">
        <v>283</v>
      </c>
      <c r="B1546" s="2" t="s">
        <v>396</v>
      </c>
      <c r="C1546" s="2" t="s">
        <v>385</v>
      </c>
      <c r="E1546"/>
      <c r="F1546"/>
      <c r="G1546"/>
      <c r="H1546"/>
      <c r="I1546"/>
      <c r="J1546" s="4">
        <v>8.0137786481658799E-2</v>
      </c>
      <c r="K1546"/>
    </row>
    <row r="1547" spans="1:11" ht="15.75" x14ac:dyDescent="0.25">
      <c r="A1547" s="2" t="s">
        <v>283</v>
      </c>
      <c r="B1547" s="2" t="s">
        <v>396</v>
      </c>
      <c r="C1547" s="2" t="s">
        <v>386</v>
      </c>
      <c r="E1547"/>
      <c r="F1547"/>
      <c r="G1547"/>
      <c r="H1547"/>
      <c r="I1547"/>
      <c r="J1547" s="7">
        <v>9469769</v>
      </c>
      <c r="K1547"/>
    </row>
    <row r="1548" spans="1:11" ht="15.75" x14ac:dyDescent="0.25">
      <c r="A1548" s="2" t="s">
        <v>283</v>
      </c>
      <c r="B1548" s="2" t="s">
        <v>396</v>
      </c>
      <c r="C1548" s="2" t="s">
        <v>387</v>
      </c>
      <c r="E1548"/>
      <c r="F1548"/>
      <c r="G1548"/>
      <c r="H1548"/>
      <c r="I1548"/>
      <c r="J1548" s="7">
        <v>10294769</v>
      </c>
      <c r="K1548"/>
    </row>
    <row r="1549" spans="1:11" ht="15.75" x14ac:dyDescent="0.25">
      <c r="A1549" s="2" t="s">
        <v>283</v>
      </c>
      <c r="B1549" s="2" t="s">
        <v>396</v>
      </c>
      <c r="C1549" s="2" t="s">
        <v>388</v>
      </c>
      <c r="E1549"/>
      <c r="F1549"/>
      <c r="G1549"/>
      <c r="H1549"/>
      <c r="I1549"/>
      <c r="J1549"/>
      <c r="K1549"/>
    </row>
    <row r="1550" spans="1:11" ht="15.75" x14ac:dyDescent="0.25">
      <c r="A1550" s="2" t="s">
        <v>283</v>
      </c>
      <c r="B1550" s="2" t="s">
        <v>397</v>
      </c>
      <c r="C1550" s="2" t="s">
        <v>383</v>
      </c>
      <c r="E1550"/>
      <c r="F1550"/>
      <c r="G1550"/>
      <c r="H1550"/>
      <c r="I1550"/>
      <c r="J1550" s="4">
        <v>0.32397060105079245</v>
      </c>
      <c r="K1550"/>
    </row>
    <row r="1551" spans="1:11" ht="15.75" x14ac:dyDescent="0.25">
      <c r="A1551" s="2" t="s">
        <v>283</v>
      </c>
      <c r="B1551" s="2" t="s">
        <v>397</v>
      </c>
      <c r="C1551" s="2" t="s">
        <v>164</v>
      </c>
      <c r="E1551"/>
      <c r="F1551"/>
      <c r="G1551"/>
      <c r="H1551"/>
      <c r="I1551"/>
      <c r="J1551" s="6">
        <v>4199878</v>
      </c>
      <c r="K1551"/>
    </row>
    <row r="1552" spans="1:11" ht="15.75" x14ac:dyDescent="0.25">
      <c r="A1552" s="2" t="s">
        <v>283</v>
      </c>
      <c r="B1552" s="2" t="s">
        <v>397</v>
      </c>
      <c r="C1552" s="2" t="s">
        <v>384</v>
      </c>
      <c r="E1552"/>
      <c r="F1552"/>
      <c r="G1552"/>
      <c r="H1552"/>
      <c r="I1552"/>
      <c r="J1552" s="7">
        <v>0</v>
      </c>
      <c r="K1552"/>
    </row>
    <row r="1553" spans="1:11" ht="15.75" x14ac:dyDescent="0.25">
      <c r="A1553" s="2" t="s">
        <v>283</v>
      </c>
      <c r="B1553" s="2" t="s">
        <v>397</v>
      </c>
      <c r="C1553" s="2" t="s">
        <v>385</v>
      </c>
      <c r="E1553"/>
      <c r="F1553"/>
      <c r="G1553"/>
      <c r="H1553"/>
      <c r="I1553"/>
      <c r="J1553" s="4">
        <v>0</v>
      </c>
      <c r="K1553"/>
    </row>
    <row r="1554" spans="1:11" ht="15.75" x14ac:dyDescent="0.25">
      <c r="A1554" s="2" t="s">
        <v>283</v>
      </c>
      <c r="B1554" s="2" t="s">
        <v>397</v>
      </c>
      <c r="C1554" s="2" t="s">
        <v>386</v>
      </c>
      <c r="E1554"/>
      <c r="F1554"/>
      <c r="G1554"/>
      <c r="H1554"/>
      <c r="I1554"/>
      <c r="J1554" s="7">
        <v>4199878</v>
      </c>
      <c r="K1554"/>
    </row>
    <row r="1555" spans="1:11" ht="15.75" x14ac:dyDescent="0.25">
      <c r="A1555" s="2" t="s">
        <v>283</v>
      </c>
      <c r="B1555" s="2" t="s">
        <v>397</v>
      </c>
      <c r="C1555" s="2" t="s">
        <v>387</v>
      </c>
      <c r="E1555"/>
      <c r="F1555"/>
      <c r="G1555"/>
      <c r="H1555"/>
      <c r="I1555"/>
      <c r="J1555" s="7">
        <v>4199878</v>
      </c>
      <c r="K1555"/>
    </row>
    <row r="1556" spans="1:11" ht="15.75" x14ac:dyDescent="0.25">
      <c r="A1556" s="2" t="s">
        <v>283</v>
      </c>
      <c r="B1556" s="2" t="s">
        <v>397</v>
      </c>
      <c r="C1556" s="2" t="s">
        <v>388</v>
      </c>
      <c r="E1556"/>
      <c r="F1556"/>
      <c r="G1556"/>
      <c r="H1556"/>
      <c r="I1556"/>
      <c r="J1556"/>
      <c r="K1556"/>
    </row>
    <row r="1557" spans="1:11" ht="15.75" x14ac:dyDescent="0.25">
      <c r="A1557" s="2" t="s">
        <v>283</v>
      </c>
      <c r="B1557" s="2" t="s">
        <v>398</v>
      </c>
      <c r="C1557" s="2" t="s">
        <v>383</v>
      </c>
      <c r="E1557"/>
      <c r="F1557"/>
      <c r="G1557"/>
      <c r="H1557"/>
      <c r="I1557"/>
      <c r="J1557"/>
      <c r="K1557"/>
    </row>
    <row r="1558" spans="1:11" ht="15.75" x14ac:dyDescent="0.25">
      <c r="A1558" s="2" t="s">
        <v>283</v>
      </c>
      <c r="B1558" s="2" t="s">
        <v>398</v>
      </c>
      <c r="C1558" s="2" t="s">
        <v>164</v>
      </c>
      <c r="E1558"/>
      <c r="F1558"/>
      <c r="G1558"/>
      <c r="H1558"/>
      <c r="I1558"/>
      <c r="J1558"/>
      <c r="K1558"/>
    </row>
    <row r="1559" spans="1:11" ht="15.75" x14ac:dyDescent="0.25">
      <c r="A1559" s="2" t="s">
        <v>283</v>
      </c>
      <c r="B1559" s="2" t="s">
        <v>398</v>
      </c>
      <c r="C1559" s="2" t="s">
        <v>384</v>
      </c>
      <c r="E1559"/>
      <c r="F1559"/>
      <c r="G1559"/>
      <c r="H1559"/>
      <c r="I1559"/>
      <c r="J1559" s="7">
        <v>0</v>
      </c>
      <c r="K1559"/>
    </row>
    <row r="1560" spans="1:11" ht="15.75" x14ac:dyDescent="0.25">
      <c r="A1560" s="2" t="s">
        <v>283</v>
      </c>
      <c r="B1560" s="2" t="s">
        <v>398</v>
      </c>
      <c r="C1560" s="2" t="s">
        <v>385</v>
      </c>
      <c r="E1560"/>
      <c r="F1560"/>
      <c r="G1560"/>
      <c r="H1560"/>
      <c r="I1560"/>
      <c r="J1560" s="4">
        <v>0</v>
      </c>
      <c r="K1560"/>
    </row>
    <row r="1561" spans="1:11" ht="15.75" x14ac:dyDescent="0.25">
      <c r="A1561" s="2" t="s">
        <v>283</v>
      </c>
      <c r="B1561" s="2" t="s">
        <v>398</v>
      </c>
      <c r="C1561" s="2" t="s">
        <v>386</v>
      </c>
      <c r="E1561"/>
      <c r="F1561"/>
      <c r="G1561"/>
      <c r="H1561"/>
      <c r="I1561"/>
      <c r="J1561" s="7">
        <v>3617237</v>
      </c>
      <c r="K1561"/>
    </row>
    <row r="1562" spans="1:11" ht="15.75" x14ac:dyDescent="0.25">
      <c r="A1562" s="2" t="s">
        <v>283</v>
      </c>
      <c r="B1562" s="2" t="s">
        <v>398</v>
      </c>
      <c r="C1562" s="2" t="s">
        <v>387</v>
      </c>
      <c r="E1562"/>
      <c r="F1562"/>
      <c r="G1562"/>
      <c r="H1562"/>
      <c r="I1562"/>
      <c r="J1562" s="7">
        <v>3617237</v>
      </c>
      <c r="K1562"/>
    </row>
    <row r="1563" spans="1:11" ht="15.75" x14ac:dyDescent="0.25">
      <c r="A1563" s="2" t="s">
        <v>283</v>
      </c>
      <c r="B1563" s="2" t="s">
        <v>398</v>
      </c>
      <c r="C1563" s="2" t="s">
        <v>388</v>
      </c>
      <c r="E1563"/>
      <c r="F1563"/>
      <c r="G1563"/>
      <c r="H1563"/>
      <c r="I1563"/>
      <c r="J1563" s="6">
        <v>3617237</v>
      </c>
      <c r="K1563"/>
    </row>
    <row r="1564" spans="1:11" ht="15.75" x14ac:dyDescent="0.25">
      <c r="A1564" s="2" t="s">
        <v>283</v>
      </c>
      <c r="B1564" s="2" t="s">
        <v>399</v>
      </c>
      <c r="C1564" s="2" t="s">
        <v>383</v>
      </c>
      <c r="E1564"/>
      <c r="F1564"/>
      <c r="G1564"/>
      <c r="H1564"/>
      <c r="I1564"/>
      <c r="J1564"/>
      <c r="K1564"/>
    </row>
    <row r="1565" spans="1:11" ht="15.75" x14ac:dyDescent="0.25">
      <c r="A1565" s="2" t="s">
        <v>283</v>
      </c>
      <c r="B1565" s="2" t="s">
        <v>399</v>
      </c>
      <c r="C1565" s="2" t="s">
        <v>164</v>
      </c>
      <c r="E1565"/>
      <c r="F1565"/>
      <c r="G1565"/>
      <c r="H1565"/>
      <c r="I1565"/>
      <c r="J1565"/>
      <c r="K1565"/>
    </row>
    <row r="1566" spans="1:11" ht="15.75" x14ac:dyDescent="0.25">
      <c r="A1566" s="2" t="s">
        <v>283</v>
      </c>
      <c r="B1566" s="2" t="s">
        <v>399</v>
      </c>
      <c r="C1566" s="2" t="s">
        <v>384</v>
      </c>
      <c r="E1566"/>
      <c r="F1566"/>
      <c r="G1566"/>
      <c r="H1566"/>
      <c r="I1566"/>
      <c r="J1566" s="7">
        <v>0</v>
      </c>
      <c r="K1566"/>
    </row>
    <row r="1567" spans="1:11" ht="15.75" x14ac:dyDescent="0.25">
      <c r="A1567" s="2" t="s">
        <v>283</v>
      </c>
      <c r="B1567" s="2" t="s">
        <v>399</v>
      </c>
      <c r="C1567" s="2" t="s">
        <v>385</v>
      </c>
      <c r="E1567"/>
      <c r="F1567"/>
      <c r="G1567"/>
      <c r="H1567"/>
      <c r="I1567"/>
      <c r="J1567" s="4">
        <v>0</v>
      </c>
      <c r="K1567"/>
    </row>
    <row r="1568" spans="1:11" ht="15.75" x14ac:dyDescent="0.25">
      <c r="A1568" s="2" t="s">
        <v>283</v>
      </c>
      <c r="B1568" s="2" t="s">
        <v>399</v>
      </c>
      <c r="C1568" s="2" t="s">
        <v>386</v>
      </c>
      <c r="E1568"/>
      <c r="F1568"/>
      <c r="G1568"/>
      <c r="H1568"/>
      <c r="I1568"/>
      <c r="J1568" s="7">
        <v>10747620</v>
      </c>
      <c r="K1568"/>
    </row>
    <row r="1569" spans="1:11" ht="15.75" x14ac:dyDescent="0.25">
      <c r="A1569" s="2" t="s">
        <v>283</v>
      </c>
      <c r="B1569" s="2" t="s">
        <v>399</v>
      </c>
      <c r="C1569" s="2" t="s">
        <v>387</v>
      </c>
      <c r="E1569"/>
      <c r="F1569"/>
      <c r="G1569"/>
      <c r="H1569"/>
      <c r="I1569"/>
      <c r="J1569" s="7">
        <v>10747620</v>
      </c>
      <c r="K1569"/>
    </row>
    <row r="1570" spans="1:11" ht="15.75" x14ac:dyDescent="0.25">
      <c r="A1570" s="2" t="s">
        <v>283</v>
      </c>
      <c r="B1570" s="2" t="s">
        <v>399</v>
      </c>
      <c r="C1570" s="2" t="s">
        <v>388</v>
      </c>
      <c r="E1570"/>
      <c r="F1570"/>
      <c r="G1570"/>
      <c r="H1570"/>
      <c r="I1570"/>
      <c r="J1570" s="6">
        <v>10747620</v>
      </c>
      <c r="K1570"/>
    </row>
    <row r="1571" spans="1:11" ht="15.75" x14ac:dyDescent="0.25">
      <c r="A1571" s="2" t="s">
        <v>283</v>
      </c>
      <c r="B1571" s="2" t="s">
        <v>400</v>
      </c>
      <c r="C1571" s="2" t="s">
        <v>383</v>
      </c>
      <c r="E1571"/>
      <c r="F1571"/>
      <c r="G1571"/>
      <c r="H1571"/>
      <c r="I1571"/>
      <c r="J1571"/>
      <c r="K1571"/>
    </row>
    <row r="1572" spans="1:11" ht="15.75" x14ac:dyDescent="0.25">
      <c r="A1572" s="2" t="s">
        <v>283</v>
      </c>
      <c r="B1572" s="2" t="s">
        <v>400</v>
      </c>
      <c r="C1572" s="2" t="s">
        <v>164</v>
      </c>
      <c r="E1572"/>
      <c r="F1572"/>
      <c r="G1572"/>
      <c r="H1572"/>
      <c r="I1572"/>
      <c r="J1572"/>
      <c r="K1572"/>
    </row>
    <row r="1573" spans="1:11" ht="15.75" x14ac:dyDescent="0.25">
      <c r="A1573" s="2" t="s">
        <v>283</v>
      </c>
      <c r="B1573" s="2" t="s">
        <v>400</v>
      </c>
      <c r="C1573" s="2" t="s">
        <v>384</v>
      </c>
      <c r="E1573"/>
      <c r="F1573"/>
      <c r="G1573"/>
      <c r="H1573"/>
      <c r="I1573"/>
      <c r="J1573" s="7">
        <v>0</v>
      </c>
      <c r="K1573"/>
    </row>
    <row r="1574" spans="1:11" ht="15.75" x14ac:dyDescent="0.25">
      <c r="A1574" s="2" t="s">
        <v>283</v>
      </c>
      <c r="B1574" s="2" t="s">
        <v>400</v>
      </c>
      <c r="C1574" s="2" t="s">
        <v>385</v>
      </c>
      <c r="E1574"/>
      <c r="F1574"/>
      <c r="G1574"/>
      <c r="H1574"/>
      <c r="I1574"/>
      <c r="J1574" s="4">
        <v>0</v>
      </c>
      <c r="K1574"/>
    </row>
    <row r="1575" spans="1:11" ht="15.75" x14ac:dyDescent="0.25">
      <c r="A1575" s="2" t="s">
        <v>283</v>
      </c>
      <c r="B1575" s="2" t="s">
        <v>400</v>
      </c>
      <c r="C1575" s="2" t="s">
        <v>386</v>
      </c>
      <c r="E1575"/>
      <c r="F1575"/>
      <c r="G1575"/>
      <c r="H1575"/>
      <c r="I1575"/>
      <c r="J1575" s="7">
        <v>10290574</v>
      </c>
      <c r="K1575"/>
    </row>
    <row r="1576" spans="1:11" ht="15.75" x14ac:dyDescent="0.25">
      <c r="A1576" s="2" t="s">
        <v>283</v>
      </c>
      <c r="B1576" s="2" t="s">
        <v>400</v>
      </c>
      <c r="C1576" s="2" t="s">
        <v>387</v>
      </c>
      <c r="E1576"/>
      <c r="F1576"/>
      <c r="G1576"/>
      <c r="H1576"/>
      <c r="I1576"/>
      <c r="J1576" s="7">
        <v>10290574</v>
      </c>
      <c r="K1576"/>
    </row>
    <row r="1577" spans="1:11" ht="15.75" x14ac:dyDescent="0.25">
      <c r="A1577" s="2" t="s">
        <v>283</v>
      </c>
      <c r="B1577" s="2" t="s">
        <v>400</v>
      </c>
      <c r="C1577" s="2" t="s">
        <v>388</v>
      </c>
      <c r="E1577"/>
      <c r="F1577"/>
      <c r="G1577"/>
      <c r="H1577"/>
      <c r="I1577"/>
      <c r="J1577" s="6">
        <v>10290574</v>
      </c>
      <c r="K1577"/>
    </row>
    <row r="1578" spans="1:11" ht="15.75" x14ac:dyDescent="0.25">
      <c r="A1578" s="2" t="s">
        <v>283</v>
      </c>
      <c r="B1578" s="2" t="s">
        <v>401</v>
      </c>
      <c r="C1578" s="2" t="s">
        <v>383</v>
      </c>
      <c r="E1578"/>
      <c r="F1578"/>
      <c r="G1578"/>
      <c r="H1578"/>
      <c r="I1578"/>
      <c r="J1578"/>
      <c r="K1578"/>
    </row>
    <row r="1579" spans="1:11" ht="15.75" x14ac:dyDescent="0.25">
      <c r="A1579" s="2" t="s">
        <v>283</v>
      </c>
      <c r="B1579" s="2" t="s">
        <v>401</v>
      </c>
      <c r="C1579" s="2" t="s">
        <v>164</v>
      </c>
      <c r="E1579"/>
      <c r="F1579"/>
      <c r="G1579"/>
      <c r="H1579"/>
      <c r="I1579"/>
      <c r="J1579"/>
      <c r="K1579"/>
    </row>
    <row r="1580" spans="1:11" ht="15.75" x14ac:dyDescent="0.25">
      <c r="A1580" s="2" t="s">
        <v>283</v>
      </c>
      <c r="B1580" s="2" t="s">
        <v>401</v>
      </c>
      <c r="C1580" s="2" t="s">
        <v>384</v>
      </c>
      <c r="E1580"/>
      <c r="F1580"/>
      <c r="G1580"/>
      <c r="H1580"/>
      <c r="I1580"/>
      <c r="J1580" s="7">
        <v>0</v>
      </c>
      <c r="K1580"/>
    </row>
    <row r="1581" spans="1:11" ht="15.75" x14ac:dyDescent="0.25">
      <c r="A1581" s="2" t="s">
        <v>283</v>
      </c>
      <c r="B1581" s="2" t="s">
        <v>401</v>
      </c>
      <c r="C1581" s="2" t="s">
        <v>385</v>
      </c>
      <c r="E1581"/>
      <c r="F1581"/>
      <c r="G1581"/>
      <c r="H1581"/>
      <c r="I1581"/>
      <c r="J1581" s="4">
        <v>0</v>
      </c>
      <c r="K1581"/>
    </row>
    <row r="1582" spans="1:11" ht="15.75" x14ac:dyDescent="0.25">
      <c r="A1582" s="2" t="s">
        <v>283</v>
      </c>
      <c r="B1582" s="2" t="s">
        <v>401</v>
      </c>
      <c r="C1582" s="2" t="s">
        <v>386</v>
      </c>
      <c r="E1582"/>
      <c r="F1582"/>
      <c r="G1582"/>
      <c r="H1582"/>
      <c r="I1582"/>
      <c r="J1582" s="7">
        <v>19549776</v>
      </c>
      <c r="K1582"/>
    </row>
    <row r="1583" spans="1:11" ht="15.75" x14ac:dyDescent="0.25">
      <c r="A1583" s="2" t="s">
        <v>283</v>
      </c>
      <c r="B1583" s="2" t="s">
        <v>401</v>
      </c>
      <c r="C1583" s="2" t="s">
        <v>387</v>
      </c>
      <c r="E1583"/>
      <c r="F1583"/>
      <c r="G1583"/>
      <c r="H1583"/>
      <c r="I1583"/>
      <c r="J1583" s="7">
        <v>19549776</v>
      </c>
      <c r="K1583"/>
    </row>
    <row r="1584" spans="1:11" ht="15.75" x14ac:dyDescent="0.25">
      <c r="A1584" s="2" t="s">
        <v>283</v>
      </c>
      <c r="B1584" s="2" t="s">
        <v>401</v>
      </c>
      <c r="C1584" s="2" t="s">
        <v>388</v>
      </c>
      <c r="E1584"/>
      <c r="F1584"/>
      <c r="G1584"/>
      <c r="H1584"/>
      <c r="I1584"/>
      <c r="J1584" s="6">
        <v>19549776</v>
      </c>
      <c r="K1584"/>
    </row>
    <row r="1585" spans="1:11" ht="15.75" x14ac:dyDescent="0.25">
      <c r="A1585" s="2" t="s">
        <v>283</v>
      </c>
      <c r="B1585" s="2" t="s">
        <v>402</v>
      </c>
      <c r="C1585" s="2" t="s">
        <v>383</v>
      </c>
      <c r="E1585"/>
      <c r="F1585"/>
      <c r="G1585"/>
      <c r="H1585"/>
      <c r="I1585"/>
      <c r="J1585"/>
      <c r="K1585"/>
    </row>
    <row r="1586" spans="1:11" ht="15.75" x14ac:dyDescent="0.25">
      <c r="A1586" s="2" t="s">
        <v>283</v>
      </c>
      <c r="B1586" s="2" t="s">
        <v>402</v>
      </c>
      <c r="C1586" s="2" t="s">
        <v>164</v>
      </c>
      <c r="E1586"/>
      <c r="F1586"/>
      <c r="G1586"/>
      <c r="H1586"/>
      <c r="I1586"/>
      <c r="J1586"/>
      <c r="K1586"/>
    </row>
    <row r="1587" spans="1:11" ht="15.75" x14ac:dyDescent="0.25">
      <c r="A1587" s="2" t="s">
        <v>283</v>
      </c>
      <c r="B1587" s="2" t="s">
        <v>402</v>
      </c>
      <c r="C1587" s="2" t="s">
        <v>384</v>
      </c>
      <c r="E1587"/>
      <c r="F1587"/>
      <c r="G1587"/>
      <c r="H1587"/>
      <c r="I1587"/>
      <c r="J1587" s="7">
        <v>0</v>
      </c>
      <c r="K1587"/>
    </row>
    <row r="1588" spans="1:11" ht="15.75" x14ac:dyDescent="0.25">
      <c r="A1588" s="2" t="s">
        <v>283</v>
      </c>
      <c r="B1588" s="2" t="s">
        <v>402</v>
      </c>
      <c r="C1588" s="2" t="s">
        <v>385</v>
      </c>
      <c r="E1588"/>
      <c r="F1588"/>
      <c r="G1588"/>
      <c r="H1588"/>
      <c r="I1588"/>
      <c r="J1588" s="4">
        <v>0</v>
      </c>
      <c r="K1588"/>
    </row>
    <row r="1589" spans="1:11" ht="15.75" x14ac:dyDescent="0.25">
      <c r="A1589" s="2" t="s">
        <v>283</v>
      </c>
      <c r="B1589" s="2" t="s">
        <v>402</v>
      </c>
      <c r="C1589" s="2" t="s">
        <v>386</v>
      </c>
      <c r="E1589"/>
      <c r="F1589"/>
      <c r="G1589"/>
      <c r="H1589"/>
      <c r="I1589"/>
      <c r="J1589" s="7">
        <v>52817483</v>
      </c>
      <c r="K1589"/>
    </row>
    <row r="1590" spans="1:11" ht="15.75" x14ac:dyDescent="0.25">
      <c r="A1590" s="2" t="s">
        <v>283</v>
      </c>
      <c r="B1590" s="2" t="s">
        <v>402</v>
      </c>
      <c r="C1590" s="2" t="s">
        <v>387</v>
      </c>
      <c r="E1590"/>
      <c r="F1590"/>
      <c r="G1590"/>
      <c r="H1590"/>
      <c r="I1590"/>
      <c r="J1590" s="7">
        <v>52817483</v>
      </c>
      <c r="K1590"/>
    </row>
    <row r="1591" spans="1:11" ht="15.75" x14ac:dyDescent="0.25">
      <c r="A1591" s="2" t="s">
        <v>283</v>
      </c>
      <c r="B1591" s="2" t="s">
        <v>402</v>
      </c>
      <c r="C1591" s="2" t="s">
        <v>388</v>
      </c>
      <c r="E1591"/>
      <c r="F1591"/>
      <c r="G1591"/>
      <c r="H1591"/>
      <c r="I1591"/>
      <c r="J1591" s="6">
        <v>52817483</v>
      </c>
      <c r="K1591"/>
    </row>
    <row r="1592" spans="1:11" ht="15.75" x14ac:dyDescent="0.25">
      <c r="A1592" s="2" t="s">
        <v>283</v>
      </c>
      <c r="B1592" s="2" t="s">
        <v>403</v>
      </c>
      <c r="C1592" s="2" t="s">
        <v>383</v>
      </c>
      <c r="E1592"/>
      <c r="F1592"/>
      <c r="G1592"/>
      <c r="H1592"/>
      <c r="I1592"/>
      <c r="J1592"/>
      <c r="K1592"/>
    </row>
    <row r="1593" spans="1:11" ht="15.75" x14ac:dyDescent="0.25">
      <c r="A1593" s="2" t="s">
        <v>283</v>
      </c>
      <c r="B1593" s="2" t="s">
        <v>403</v>
      </c>
      <c r="C1593" s="2" t="s">
        <v>164</v>
      </c>
      <c r="E1593"/>
      <c r="F1593"/>
      <c r="G1593"/>
      <c r="H1593"/>
      <c r="I1593"/>
      <c r="J1593"/>
      <c r="K1593"/>
    </row>
    <row r="1594" spans="1:11" ht="15.75" x14ac:dyDescent="0.25">
      <c r="A1594" s="2" t="s">
        <v>283</v>
      </c>
      <c r="B1594" s="2" t="s">
        <v>403</v>
      </c>
      <c r="C1594" s="2" t="s">
        <v>384</v>
      </c>
      <c r="E1594"/>
      <c r="F1594"/>
      <c r="G1594"/>
      <c r="H1594"/>
      <c r="I1594"/>
      <c r="J1594" s="7">
        <v>0</v>
      </c>
      <c r="K1594"/>
    </row>
    <row r="1595" spans="1:11" ht="15.75" x14ac:dyDescent="0.25">
      <c r="A1595" s="2" t="s">
        <v>283</v>
      </c>
      <c r="B1595" s="2" t="s">
        <v>403</v>
      </c>
      <c r="C1595" s="2" t="s">
        <v>385</v>
      </c>
      <c r="E1595"/>
      <c r="F1595"/>
      <c r="G1595"/>
      <c r="H1595"/>
      <c r="I1595"/>
      <c r="J1595" s="4">
        <v>0</v>
      </c>
      <c r="K1595"/>
    </row>
    <row r="1596" spans="1:11" ht="15.75" x14ac:dyDescent="0.25">
      <c r="A1596" s="2" t="s">
        <v>283</v>
      </c>
      <c r="B1596" s="2" t="s">
        <v>403</v>
      </c>
      <c r="C1596" s="2" t="s">
        <v>386</v>
      </c>
      <c r="E1596"/>
      <c r="F1596"/>
      <c r="G1596"/>
      <c r="H1596"/>
      <c r="I1596"/>
      <c r="J1596" s="7">
        <v>9248777</v>
      </c>
      <c r="K1596"/>
    </row>
    <row r="1597" spans="1:11" ht="15.75" x14ac:dyDescent="0.25">
      <c r="A1597" s="2" t="s">
        <v>283</v>
      </c>
      <c r="B1597" s="2" t="s">
        <v>403</v>
      </c>
      <c r="C1597" s="2" t="s">
        <v>387</v>
      </c>
      <c r="E1597"/>
      <c r="F1597"/>
      <c r="G1597"/>
      <c r="H1597"/>
      <c r="I1597"/>
      <c r="J1597" s="7">
        <v>9248777</v>
      </c>
      <c r="K1597"/>
    </row>
    <row r="1598" spans="1:11" ht="15.75" x14ac:dyDescent="0.25">
      <c r="A1598" s="2" t="s">
        <v>283</v>
      </c>
      <c r="B1598" s="2" t="s">
        <v>403</v>
      </c>
      <c r="C1598" s="2" t="s">
        <v>388</v>
      </c>
      <c r="E1598"/>
      <c r="F1598"/>
      <c r="G1598"/>
      <c r="H1598"/>
      <c r="I1598"/>
      <c r="J1598" s="6">
        <v>9248777</v>
      </c>
      <c r="K1598"/>
    </row>
    <row r="1599" spans="1:11" ht="15.75" x14ac:dyDescent="0.25">
      <c r="A1599" s="2" t="s">
        <v>283</v>
      </c>
      <c r="B1599" s="2" t="s">
        <v>404</v>
      </c>
      <c r="C1599" s="2" t="s">
        <v>383</v>
      </c>
      <c r="E1599"/>
      <c r="F1599"/>
      <c r="G1599"/>
      <c r="H1599"/>
      <c r="I1599"/>
      <c r="J1599"/>
      <c r="K1599"/>
    </row>
    <row r="1600" spans="1:11" ht="15.75" x14ac:dyDescent="0.25">
      <c r="A1600" s="2" t="s">
        <v>283</v>
      </c>
      <c r="B1600" s="2" t="s">
        <v>404</v>
      </c>
      <c r="C1600" s="2" t="s">
        <v>164</v>
      </c>
      <c r="E1600"/>
      <c r="F1600"/>
      <c r="G1600"/>
      <c r="H1600"/>
      <c r="I1600"/>
      <c r="J1600"/>
      <c r="K1600"/>
    </row>
    <row r="1601" spans="1:11" ht="15.75" x14ac:dyDescent="0.25">
      <c r="A1601" s="2" t="s">
        <v>283</v>
      </c>
      <c r="B1601" s="2" t="s">
        <v>404</v>
      </c>
      <c r="C1601" s="2" t="s">
        <v>384</v>
      </c>
      <c r="E1601"/>
      <c r="F1601"/>
      <c r="G1601"/>
      <c r="H1601"/>
      <c r="I1601"/>
      <c r="J1601" s="7">
        <v>0</v>
      </c>
      <c r="K1601"/>
    </row>
    <row r="1602" spans="1:11" ht="15.75" x14ac:dyDescent="0.25">
      <c r="A1602" s="2" t="s">
        <v>283</v>
      </c>
      <c r="B1602" s="2" t="s">
        <v>404</v>
      </c>
      <c r="C1602" s="2" t="s">
        <v>385</v>
      </c>
      <c r="E1602"/>
      <c r="F1602"/>
      <c r="G1602"/>
      <c r="H1602"/>
      <c r="I1602"/>
      <c r="J1602" s="4">
        <v>0</v>
      </c>
      <c r="K1602"/>
    </row>
    <row r="1603" spans="1:11" ht="15.75" x14ac:dyDescent="0.25">
      <c r="A1603" s="2" t="s">
        <v>283</v>
      </c>
      <c r="B1603" s="2" t="s">
        <v>404</v>
      </c>
      <c r="C1603" s="2" t="s">
        <v>386</v>
      </c>
      <c r="E1603"/>
      <c r="F1603"/>
      <c r="G1603"/>
      <c r="H1603"/>
      <c r="I1603"/>
      <c r="J1603" s="7">
        <v>10711005</v>
      </c>
      <c r="K1603"/>
    </row>
    <row r="1604" spans="1:11" ht="15.75" x14ac:dyDescent="0.25">
      <c r="A1604" s="2" t="s">
        <v>283</v>
      </c>
      <c r="B1604" s="2" t="s">
        <v>404</v>
      </c>
      <c r="C1604" s="2" t="s">
        <v>387</v>
      </c>
      <c r="E1604"/>
      <c r="F1604"/>
      <c r="G1604"/>
      <c r="H1604"/>
      <c r="I1604"/>
      <c r="J1604" s="7">
        <v>10711005</v>
      </c>
      <c r="K1604"/>
    </row>
    <row r="1605" spans="1:11" ht="15.75" x14ac:dyDescent="0.25">
      <c r="A1605" s="2" t="s">
        <v>283</v>
      </c>
      <c r="B1605" s="2" t="s">
        <v>404</v>
      </c>
      <c r="C1605" s="2" t="s">
        <v>388</v>
      </c>
      <c r="E1605"/>
      <c r="F1605"/>
      <c r="G1605"/>
      <c r="H1605"/>
      <c r="I1605"/>
      <c r="J1605" s="6">
        <v>10711005</v>
      </c>
      <c r="K1605"/>
    </row>
    <row r="1606" spans="1:11" ht="15.75" x14ac:dyDescent="0.25">
      <c r="A1606" s="2" t="s">
        <v>283</v>
      </c>
      <c r="B1606" s="2" t="s">
        <v>406</v>
      </c>
      <c r="C1606" s="2" t="s">
        <v>383</v>
      </c>
      <c r="E1606"/>
      <c r="F1606"/>
      <c r="G1606"/>
      <c r="H1606"/>
      <c r="I1606"/>
      <c r="J1606"/>
      <c r="K1606"/>
    </row>
    <row r="1607" spans="1:11" ht="15.75" x14ac:dyDescent="0.25">
      <c r="A1607" s="2" t="s">
        <v>283</v>
      </c>
      <c r="B1607" s="2" t="s">
        <v>406</v>
      </c>
      <c r="C1607" s="2" t="s">
        <v>164</v>
      </c>
      <c r="E1607"/>
      <c r="F1607"/>
      <c r="G1607"/>
      <c r="H1607"/>
      <c r="I1607"/>
      <c r="J1607"/>
      <c r="K1607"/>
    </row>
    <row r="1608" spans="1:11" ht="15.75" x14ac:dyDescent="0.25">
      <c r="A1608" s="2" t="s">
        <v>283</v>
      </c>
      <c r="B1608" s="2" t="s">
        <v>406</v>
      </c>
      <c r="C1608" s="2" t="s">
        <v>384</v>
      </c>
      <c r="E1608"/>
      <c r="F1608"/>
      <c r="G1608"/>
      <c r="H1608"/>
      <c r="I1608"/>
      <c r="J1608" s="7">
        <v>0</v>
      </c>
      <c r="K1608"/>
    </row>
    <row r="1609" spans="1:11" ht="15.75" x14ac:dyDescent="0.25">
      <c r="A1609" s="2" t="s">
        <v>283</v>
      </c>
      <c r="B1609" s="2" t="s">
        <v>406</v>
      </c>
      <c r="C1609" s="2" t="s">
        <v>385</v>
      </c>
      <c r="E1609"/>
      <c r="F1609"/>
      <c r="G1609"/>
      <c r="H1609"/>
      <c r="I1609"/>
      <c r="J1609" s="4">
        <v>0</v>
      </c>
      <c r="K1609"/>
    </row>
    <row r="1610" spans="1:11" ht="15.75" x14ac:dyDescent="0.25">
      <c r="A1610" s="2" t="s">
        <v>283</v>
      </c>
      <c r="B1610" s="2" t="s">
        <v>406</v>
      </c>
      <c r="C1610" s="2" t="s">
        <v>386</v>
      </c>
      <c r="E1610"/>
      <c r="F1610"/>
      <c r="G1610"/>
      <c r="H1610"/>
      <c r="I1610"/>
      <c r="J1610" s="7">
        <v>16445288</v>
      </c>
      <c r="K1610"/>
    </row>
    <row r="1611" spans="1:11" ht="15.75" x14ac:dyDescent="0.25">
      <c r="A1611" s="2" t="s">
        <v>283</v>
      </c>
      <c r="B1611" s="2" t="s">
        <v>406</v>
      </c>
      <c r="C1611" s="2" t="s">
        <v>387</v>
      </c>
      <c r="E1611"/>
      <c r="F1611"/>
      <c r="G1611"/>
      <c r="H1611"/>
      <c r="I1611"/>
      <c r="J1611" s="7">
        <v>16445288</v>
      </c>
      <c r="K1611"/>
    </row>
    <row r="1612" spans="1:11" ht="15.75" x14ac:dyDescent="0.25">
      <c r="A1612" s="2" t="s">
        <v>283</v>
      </c>
      <c r="B1612" s="2" t="s">
        <v>406</v>
      </c>
      <c r="C1612" s="2" t="s">
        <v>388</v>
      </c>
      <c r="E1612"/>
      <c r="F1612"/>
      <c r="G1612"/>
      <c r="H1612"/>
      <c r="I1612"/>
      <c r="J1612" s="6">
        <v>16445288</v>
      </c>
      <c r="K1612"/>
    </row>
    <row r="1613" spans="1:11" ht="15.75" x14ac:dyDescent="0.25">
      <c r="A1613" s="2" t="s">
        <v>310</v>
      </c>
      <c r="B1613" s="2" t="s">
        <v>382</v>
      </c>
      <c r="C1613" s="2" t="s">
        <v>383</v>
      </c>
      <c r="E1613"/>
      <c r="F1613"/>
      <c r="G1613"/>
      <c r="H1613"/>
      <c r="I1613"/>
      <c r="J1613" s="4">
        <v>2.8679176554027581E-2</v>
      </c>
      <c r="K1613"/>
    </row>
    <row r="1614" spans="1:11" ht="15.75" x14ac:dyDescent="0.25">
      <c r="A1614" s="2" t="s">
        <v>310</v>
      </c>
      <c r="B1614" s="2" t="s">
        <v>382</v>
      </c>
      <c r="C1614" s="2" t="s">
        <v>164</v>
      </c>
      <c r="E1614"/>
      <c r="F1614"/>
      <c r="G1614"/>
      <c r="H1614"/>
      <c r="I1614"/>
      <c r="J1614" s="6">
        <v>94818935.783500001</v>
      </c>
      <c r="K1614"/>
    </row>
    <row r="1615" spans="1:11" ht="15.75" x14ac:dyDescent="0.25">
      <c r="A1615" s="2" t="s">
        <v>310</v>
      </c>
      <c r="B1615" s="2" t="s">
        <v>382</v>
      </c>
      <c r="C1615" s="2" t="s">
        <v>384</v>
      </c>
      <c r="E1615"/>
      <c r="F1615"/>
      <c r="G1615"/>
      <c r="H1615"/>
      <c r="I1615"/>
      <c r="J1615" s="7">
        <v>12768318.783500001</v>
      </c>
      <c r="K1615"/>
    </row>
    <row r="1616" spans="1:11" ht="15.75" x14ac:dyDescent="0.25">
      <c r="A1616" s="2" t="s">
        <v>310</v>
      </c>
      <c r="B1616" s="2" t="s">
        <v>382</v>
      </c>
      <c r="C1616" s="2" t="s">
        <v>385</v>
      </c>
      <c r="E1616"/>
      <c r="F1616"/>
      <c r="G1616"/>
      <c r="H1616"/>
      <c r="I1616"/>
      <c r="J1616" s="4">
        <v>0.13466000939573813</v>
      </c>
      <c r="K1616"/>
    </row>
    <row r="1617" spans="1:11" ht="15.75" x14ac:dyDescent="0.25">
      <c r="A1617" s="2" t="s">
        <v>310</v>
      </c>
      <c r="B1617" s="2" t="s">
        <v>382</v>
      </c>
      <c r="C1617" s="2" t="s">
        <v>386</v>
      </c>
      <c r="E1617"/>
      <c r="F1617"/>
      <c r="G1617"/>
      <c r="H1617"/>
      <c r="I1617"/>
      <c r="J1617" s="7">
        <v>82050617</v>
      </c>
      <c r="K1617"/>
    </row>
    <row r="1618" spans="1:11" ht="15.75" x14ac:dyDescent="0.25">
      <c r="A1618" s="2" t="s">
        <v>310</v>
      </c>
      <c r="B1618" s="2" t="s">
        <v>382</v>
      </c>
      <c r="C1618" s="2" t="s">
        <v>387</v>
      </c>
      <c r="E1618"/>
      <c r="F1618"/>
      <c r="G1618"/>
      <c r="H1618"/>
      <c r="I1618"/>
      <c r="J1618" s="7">
        <v>94818935.783500001</v>
      </c>
      <c r="K1618"/>
    </row>
    <row r="1619" spans="1:11" ht="15.75" x14ac:dyDescent="0.25">
      <c r="A1619" s="2" t="s">
        <v>310</v>
      </c>
      <c r="B1619" s="2" t="s">
        <v>382</v>
      </c>
      <c r="C1619" s="2" t="s">
        <v>388</v>
      </c>
      <c r="E1619"/>
      <c r="F1619"/>
      <c r="G1619"/>
      <c r="H1619"/>
      <c r="I1619"/>
      <c r="J1619"/>
      <c r="K1619"/>
    </row>
    <row r="1620" spans="1:11" ht="15.75" x14ac:dyDescent="0.25">
      <c r="A1620" s="2" t="s">
        <v>310</v>
      </c>
      <c r="B1620" s="2" t="s">
        <v>389</v>
      </c>
      <c r="C1620" s="2" t="s">
        <v>383</v>
      </c>
      <c r="E1620"/>
      <c r="F1620"/>
      <c r="G1620"/>
      <c r="H1620"/>
      <c r="I1620"/>
      <c r="J1620" s="4">
        <v>2.6045546701913641E-2</v>
      </c>
      <c r="K1620"/>
    </row>
    <row r="1621" spans="1:11" ht="15.75" x14ac:dyDescent="0.25">
      <c r="A1621" s="2" t="s">
        <v>310</v>
      </c>
      <c r="B1621" s="2" t="s">
        <v>389</v>
      </c>
      <c r="C1621" s="2" t="s">
        <v>164</v>
      </c>
      <c r="E1621"/>
      <c r="F1621"/>
      <c r="G1621"/>
      <c r="H1621"/>
      <c r="I1621"/>
      <c r="J1621" s="6">
        <v>1489122.1307000001</v>
      </c>
      <c r="K1621"/>
    </row>
    <row r="1622" spans="1:11" ht="15.75" x14ac:dyDescent="0.25">
      <c r="A1622" s="2" t="s">
        <v>310</v>
      </c>
      <c r="B1622" s="2" t="s">
        <v>389</v>
      </c>
      <c r="C1622" s="2" t="s">
        <v>384</v>
      </c>
      <c r="E1622"/>
      <c r="F1622"/>
      <c r="G1622"/>
      <c r="H1622"/>
      <c r="I1622"/>
      <c r="J1622" s="7">
        <v>385849.13069999998</v>
      </c>
      <c r="K1622"/>
    </row>
    <row r="1623" spans="1:11" ht="15.75" x14ac:dyDescent="0.25">
      <c r="A1623" s="2" t="s">
        <v>310</v>
      </c>
      <c r="B1623" s="2" t="s">
        <v>389</v>
      </c>
      <c r="C1623" s="2" t="s">
        <v>385</v>
      </c>
      <c r="E1623"/>
      <c r="F1623"/>
      <c r="G1623"/>
      <c r="H1623"/>
      <c r="I1623"/>
      <c r="J1623" s="4">
        <v>0.25911181006934719</v>
      </c>
      <c r="K1623"/>
    </row>
    <row r="1624" spans="1:11" ht="15.75" x14ac:dyDescent="0.25">
      <c r="A1624" s="2" t="s">
        <v>310</v>
      </c>
      <c r="B1624" s="2" t="s">
        <v>389</v>
      </c>
      <c r="C1624" s="2" t="s">
        <v>386</v>
      </c>
      <c r="E1624"/>
      <c r="F1624"/>
      <c r="G1624"/>
      <c r="H1624"/>
      <c r="I1624"/>
      <c r="J1624" s="7">
        <v>1103273</v>
      </c>
      <c r="K1624"/>
    </row>
    <row r="1625" spans="1:11" ht="15.75" x14ac:dyDescent="0.25">
      <c r="A1625" s="2" t="s">
        <v>310</v>
      </c>
      <c r="B1625" s="2" t="s">
        <v>389</v>
      </c>
      <c r="C1625" s="2" t="s">
        <v>387</v>
      </c>
      <c r="E1625"/>
      <c r="F1625"/>
      <c r="G1625"/>
      <c r="H1625"/>
      <c r="I1625"/>
      <c r="J1625" s="7">
        <v>1489122.1307000001</v>
      </c>
      <c r="K1625"/>
    </row>
    <row r="1626" spans="1:11" ht="15.75" x14ac:dyDescent="0.25">
      <c r="A1626" s="2" t="s">
        <v>310</v>
      </c>
      <c r="B1626" s="2" t="s">
        <v>389</v>
      </c>
      <c r="C1626" s="2" t="s">
        <v>388</v>
      </c>
      <c r="E1626"/>
      <c r="F1626"/>
      <c r="G1626"/>
      <c r="H1626"/>
      <c r="I1626"/>
      <c r="J1626"/>
      <c r="K1626"/>
    </row>
    <row r="1627" spans="1:11" ht="15.75" x14ac:dyDescent="0.25">
      <c r="A1627" s="2" t="s">
        <v>310</v>
      </c>
      <c r="B1627" s="2" t="s">
        <v>390</v>
      </c>
      <c r="C1627" s="2" t="s">
        <v>383</v>
      </c>
      <c r="E1627"/>
      <c r="F1627"/>
      <c r="G1627"/>
      <c r="H1627"/>
      <c r="I1627"/>
      <c r="J1627"/>
      <c r="K1627"/>
    </row>
    <row r="1628" spans="1:11" ht="15.75" x14ac:dyDescent="0.25">
      <c r="A1628" s="2" t="s">
        <v>310</v>
      </c>
      <c r="B1628" s="2" t="s">
        <v>390</v>
      </c>
      <c r="C1628" s="2" t="s">
        <v>164</v>
      </c>
      <c r="E1628"/>
      <c r="F1628"/>
      <c r="G1628"/>
      <c r="H1628"/>
      <c r="I1628"/>
      <c r="J1628" s="6">
        <v>3482071</v>
      </c>
      <c r="K1628"/>
    </row>
    <row r="1629" spans="1:11" ht="15.75" x14ac:dyDescent="0.25">
      <c r="A1629" s="2" t="s">
        <v>310</v>
      </c>
      <c r="B1629" s="2" t="s">
        <v>390</v>
      </c>
      <c r="C1629" s="2" t="s">
        <v>384</v>
      </c>
      <c r="E1629"/>
      <c r="F1629"/>
      <c r="G1629"/>
      <c r="H1629"/>
      <c r="I1629"/>
      <c r="J1629" s="7">
        <v>0</v>
      </c>
      <c r="K1629"/>
    </row>
    <row r="1630" spans="1:11" ht="15.75" x14ac:dyDescent="0.25">
      <c r="A1630" s="2" t="s">
        <v>310</v>
      </c>
      <c r="B1630" s="2" t="s">
        <v>390</v>
      </c>
      <c r="C1630" s="2" t="s">
        <v>385</v>
      </c>
      <c r="E1630"/>
      <c r="F1630"/>
      <c r="G1630"/>
      <c r="H1630"/>
      <c r="I1630"/>
      <c r="J1630" s="4">
        <v>0</v>
      </c>
      <c r="K1630"/>
    </row>
    <row r="1631" spans="1:11" ht="15.75" x14ac:dyDescent="0.25">
      <c r="A1631" s="2" t="s">
        <v>310</v>
      </c>
      <c r="B1631" s="2" t="s">
        <v>390</v>
      </c>
      <c r="C1631" s="2" t="s">
        <v>386</v>
      </c>
      <c r="E1631"/>
      <c r="F1631"/>
      <c r="G1631"/>
      <c r="H1631"/>
      <c r="I1631"/>
      <c r="J1631" s="7">
        <v>3482071</v>
      </c>
      <c r="K1631"/>
    </row>
    <row r="1632" spans="1:11" ht="15.75" x14ac:dyDescent="0.25">
      <c r="A1632" s="2" t="s">
        <v>310</v>
      </c>
      <c r="B1632" s="2" t="s">
        <v>390</v>
      </c>
      <c r="C1632" s="2" t="s">
        <v>387</v>
      </c>
      <c r="E1632"/>
      <c r="F1632"/>
      <c r="G1632"/>
      <c r="H1632"/>
      <c r="I1632"/>
      <c r="J1632" s="7">
        <v>3482071</v>
      </c>
      <c r="K1632"/>
    </row>
    <row r="1633" spans="1:11" ht="15.75" x14ac:dyDescent="0.25">
      <c r="A1633" s="2" t="s">
        <v>310</v>
      </c>
      <c r="B1633" s="2" t="s">
        <v>390</v>
      </c>
      <c r="C1633" s="2" t="s">
        <v>388</v>
      </c>
      <c r="E1633"/>
      <c r="F1633"/>
      <c r="G1633"/>
      <c r="H1633"/>
      <c r="I1633"/>
      <c r="J1633"/>
      <c r="K1633"/>
    </row>
    <row r="1634" spans="1:11" ht="15.75" x14ac:dyDescent="0.25">
      <c r="A1634" s="2" t="s">
        <v>310</v>
      </c>
      <c r="B1634" s="2" t="s">
        <v>391</v>
      </c>
      <c r="C1634" s="2" t="s">
        <v>383</v>
      </c>
      <c r="E1634"/>
      <c r="F1634"/>
      <c r="G1634"/>
      <c r="H1634"/>
      <c r="I1634"/>
      <c r="J1634"/>
      <c r="K1634"/>
    </row>
    <row r="1635" spans="1:11" ht="15.75" x14ac:dyDescent="0.25">
      <c r="A1635" s="2" t="s">
        <v>310</v>
      </c>
      <c r="B1635" s="2" t="s">
        <v>391</v>
      </c>
      <c r="C1635" s="2" t="s">
        <v>164</v>
      </c>
      <c r="E1635"/>
      <c r="F1635"/>
      <c r="G1635"/>
      <c r="H1635"/>
      <c r="I1635"/>
      <c r="J1635" s="6">
        <v>0</v>
      </c>
      <c r="K1635"/>
    </row>
    <row r="1636" spans="1:11" ht="15.75" x14ac:dyDescent="0.25">
      <c r="A1636" s="2" t="s">
        <v>310</v>
      </c>
      <c r="B1636" s="2" t="s">
        <v>391</v>
      </c>
      <c r="C1636" s="2" t="s">
        <v>384</v>
      </c>
      <c r="E1636"/>
      <c r="F1636"/>
      <c r="G1636"/>
      <c r="H1636"/>
      <c r="I1636"/>
      <c r="J1636" s="7">
        <v>0</v>
      </c>
      <c r="K1636"/>
    </row>
    <row r="1637" spans="1:11" ht="15.75" x14ac:dyDescent="0.25">
      <c r="A1637" s="2" t="s">
        <v>310</v>
      </c>
      <c r="B1637" s="2" t="s">
        <v>391</v>
      </c>
      <c r="C1637" s="2" t="s">
        <v>385</v>
      </c>
      <c r="E1637"/>
      <c r="F1637"/>
      <c r="G1637"/>
      <c r="H1637"/>
      <c r="I1637"/>
      <c r="J1637" s="4" t="e">
        <v>#NUM!</v>
      </c>
      <c r="K1637"/>
    </row>
    <row r="1638" spans="1:11" ht="15.75" x14ac:dyDescent="0.25">
      <c r="A1638" s="2" t="s">
        <v>310</v>
      </c>
      <c r="B1638" s="2" t="s">
        <v>391</v>
      </c>
      <c r="C1638" s="2" t="s">
        <v>386</v>
      </c>
      <c r="E1638"/>
      <c r="F1638"/>
      <c r="G1638"/>
      <c r="H1638"/>
      <c r="I1638"/>
      <c r="J1638" s="7">
        <v>0</v>
      </c>
      <c r="K1638"/>
    </row>
    <row r="1639" spans="1:11" ht="15.75" x14ac:dyDescent="0.25">
      <c r="A1639" s="2" t="s">
        <v>310</v>
      </c>
      <c r="B1639" s="2" t="s">
        <v>391</v>
      </c>
      <c r="C1639" s="2" t="s">
        <v>387</v>
      </c>
      <c r="E1639"/>
      <c r="F1639"/>
      <c r="G1639"/>
      <c r="H1639"/>
      <c r="I1639"/>
      <c r="J1639" s="7">
        <v>0</v>
      </c>
      <c r="K1639"/>
    </row>
    <row r="1640" spans="1:11" ht="15.75" x14ac:dyDescent="0.25">
      <c r="A1640" s="2" t="s">
        <v>310</v>
      </c>
      <c r="B1640" s="2" t="s">
        <v>391</v>
      </c>
      <c r="C1640" s="2" t="s">
        <v>388</v>
      </c>
      <c r="E1640"/>
      <c r="F1640"/>
      <c r="G1640"/>
      <c r="H1640"/>
      <c r="I1640"/>
      <c r="J1640"/>
      <c r="K1640"/>
    </row>
    <row r="1641" spans="1:11" ht="15.75" x14ac:dyDescent="0.25">
      <c r="A1641" s="2" t="s">
        <v>310</v>
      </c>
      <c r="B1641" s="2" t="s">
        <v>392</v>
      </c>
      <c r="C1641" s="2" t="s">
        <v>383</v>
      </c>
      <c r="E1641"/>
      <c r="F1641"/>
      <c r="G1641"/>
      <c r="H1641"/>
      <c r="I1641"/>
      <c r="J1641"/>
      <c r="K1641"/>
    </row>
    <row r="1642" spans="1:11" ht="15.75" x14ac:dyDescent="0.25">
      <c r="A1642" s="2" t="s">
        <v>310</v>
      </c>
      <c r="B1642" s="2" t="s">
        <v>392</v>
      </c>
      <c r="C1642" s="2" t="s">
        <v>164</v>
      </c>
      <c r="E1642"/>
      <c r="F1642"/>
      <c r="G1642"/>
      <c r="H1642"/>
      <c r="I1642"/>
      <c r="J1642" s="6">
        <v>14250583.689999999</v>
      </c>
      <c r="K1642"/>
    </row>
    <row r="1643" spans="1:11" ht="15.75" x14ac:dyDescent="0.25">
      <c r="A1643" s="2" t="s">
        <v>310</v>
      </c>
      <c r="B1643" s="2" t="s">
        <v>392</v>
      </c>
      <c r="C1643" s="2" t="s">
        <v>384</v>
      </c>
      <c r="E1643"/>
      <c r="F1643"/>
      <c r="G1643"/>
      <c r="H1643"/>
      <c r="I1643"/>
      <c r="J1643" s="7">
        <v>4341543.6900000004</v>
      </c>
      <c r="K1643"/>
    </row>
    <row r="1644" spans="1:11" ht="15.75" x14ac:dyDescent="0.25">
      <c r="A1644" s="2" t="s">
        <v>310</v>
      </c>
      <c r="B1644" s="2" t="s">
        <v>392</v>
      </c>
      <c r="C1644" s="2" t="s">
        <v>385</v>
      </c>
      <c r="E1644"/>
      <c r="F1644"/>
      <c r="G1644"/>
      <c r="H1644"/>
      <c r="I1644"/>
      <c r="J1644" s="4">
        <v>0.30465725365667462</v>
      </c>
      <c r="K1644"/>
    </row>
    <row r="1645" spans="1:11" ht="15.75" x14ac:dyDescent="0.25">
      <c r="A1645" s="2" t="s">
        <v>310</v>
      </c>
      <c r="B1645" s="2" t="s">
        <v>392</v>
      </c>
      <c r="C1645" s="2" t="s">
        <v>386</v>
      </c>
      <c r="E1645"/>
      <c r="F1645"/>
      <c r="G1645"/>
      <c r="H1645"/>
      <c r="I1645"/>
      <c r="J1645" s="7">
        <v>9909040</v>
      </c>
      <c r="K1645"/>
    </row>
    <row r="1646" spans="1:11" ht="15.75" x14ac:dyDescent="0.25">
      <c r="A1646" s="2" t="s">
        <v>310</v>
      </c>
      <c r="B1646" s="2" t="s">
        <v>392</v>
      </c>
      <c r="C1646" s="2" t="s">
        <v>387</v>
      </c>
      <c r="E1646"/>
      <c r="F1646"/>
      <c r="G1646"/>
      <c r="H1646"/>
      <c r="I1646"/>
      <c r="J1646" s="7">
        <v>14250583.689999999</v>
      </c>
      <c r="K1646"/>
    </row>
    <row r="1647" spans="1:11" ht="15.75" x14ac:dyDescent="0.25">
      <c r="A1647" s="2" t="s">
        <v>310</v>
      </c>
      <c r="B1647" s="2" t="s">
        <v>392</v>
      </c>
      <c r="C1647" s="2" t="s">
        <v>388</v>
      </c>
      <c r="E1647"/>
      <c r="F1647"/>
      <c r="G1647"/>
      <c r="H1647"/>
      <c r="I1647"/>
      <c r="J1647"/>
      <c r="K1647"/>
    </row>
    <row r="1648" spans="1:11" ht="15.75" x14ac:dyDescent="0.25">
      <c r="A1648" s="2" t="s">
        <v>310</v>
      </c>
      <c r="B1648" s="2" t="s">
        <v>393</v>
      </c>
      <c r="C1648" s="2" t="s">
        <v>383</v>
      </c>
      <c r="E1648"/>
      <c r="F1648"/>
      <c r="G1648"/>
      <c r="H1648"/>
      <c r="I1648"/>
      <c r="J1648"/>
      <c r="K1648"/>
    </row>
    <row r="1649" spans="1:11" ht="15.75" x14ac:dyDescent="0.25">
      <c r="A1649" s="2" t="s">
        <v>310</v>
      </c>
      <c r="B1649" s="2" t="s">
        <v>393</v>
      </c>
      <c r="C1649" s="2" t="s">
        <v>164</v>
      </c>
      <c r="E1649"/>
      <c r="F1649"/>
      <c r="G1649"/>
      <c r="H1649"/>
      <c r="I1649"/>
      <c r="J1649" s="6">
        <v>66843</v>
      </c>
      <c r="K1649"/>
    </row>
    <row r="1650" spans="1:11" ht="15.75" x14ac:dyDescent="0.25">
      <c r="A1650" s="2" t="s">
        <v>310</v>
      </c>
      <c r="B1650" s="2" t="s">
        <v>393</v>
      </c>
      <c r="C1650" s="2" t="s">
        <v>384</v>
      </c>
      <c r="E1650"/>
      <c r="F1650"/>
      <c r="G1650"/>
      <c r="H1650"/>
      <c r="I1650"/>
      <c r="J1650" s="7">
        <v>0</v>
      </c>
      <c r="K1650"/>
    </row>
    <row r="1651" spans="1:11" ht="15.75" x14ac:dyDescent="0.25">
      <c r="A1651" s="2" t="s">
        <v>310</v>
      </c>
      <c r="B1651" s="2" t="s">
        <v>393</v>
      </c>
      <c r="C1651" s="2" t="s">
        <v>385</v>
      </c>
      <c r="E1651"/>
      <c r="F1651"/>
      <c r="G1651"/>
      <c r="H1651"/>
      <c r="I1651"/>
      <c r="J1651" s="4">
        <v>0</v>
      </c>
      <c r="K1651"/>
    </row>
    <row r="1652" spans="1:11" ht="15.75" x14ac:dyDescent="0.25">
      <c r="A1652" s="2" t="s">
        <v>310</v>
      </c>
      <c r="B1652" s="2" t="s">
        <v>393</v>
      </c>
      <c r="C1652" s="2" t="s">
        <v>386</v>
      </c>
      <c r="E1652"/>
      <c r="F1652"/>
      <c r="G1652"/>
      <c r="H1652"/>
      <c r="I1652"/>
      <c r="J1652" s="7">
        <v>66843</v>
      </c>
      <c r="K1652"/>
    </row>
    <row r="1653" spans="1:11" ht="15.75" x14ac:dyDescent="0.25">
      <c r="A1653" s="2" t="s">
        <v>310</v>
      </c>
      <c r="B1653" s="2" t="s">
        <v>393</v>
      </c>
      <c r="C1653" s="2" t="s">
        <v>387</v>
      </c>
      <c r="E1653"/>
      <c r="F1653"/>
      <c r="G1653"/>
      <c r="H1653"/>
      <c r="I1653"/>
      <c r="J1653" s="7">
        <v>66843</v>
      </c>
      <c r="K1653"/>
    </row>
    <row r="1654" spans="1:11" ht="15.75" x14ac:dyDescent="0.25">
      <c r="A1654" s="2" t="s">
        <v>310</v>
      </c>
      <c r="B1654" s="2" t="s">
        <v>393</v>
      </c>
      <c r="C1654" s="2" t="s">
        <v>388</v>
      </c>
      <c r="E1654"/>
      <c r="F1654"/>
      <c r="G1654"/>
      <c r="H1654"/>
      <c r="I1654"/>
      <c r="J1654"/>
      <c r="K1654"/>
    </row>
    <row r="1655" spans="1:11" ht="15.75" x14ac:dyDescent="0.25">
      <c r="A1655" s="2" t="s">
        <v>310</v>
      </c>
      <c r="B1655" s="2" t="s">
        <v>394</v>
      </c>
      <c r="C1655" s="2" t="s">
        <v>383</v>
      </c>
      <c r="E1655"/>
      <c r="F1655"/>
      <c r="G1655"/>
      <c r="H1655"/>
      <c r="I1655"/>
      <c r="J1655"/>
      <c r="K1655"/>
    </row>
    <row r="1656" spans="1:11" ht="15.75" x14ac:dyDescent="0.25">
      <c r="A1656" s="2" t="s">
        <v>310</v>
      </c>
      <c r="B1656" s="2" t="s">
        <v>394</v>
      </c>
      <c r="C1656" s="2" t="s">
        <v>164</v>
      </c>
      <c r="E1656"/>
      <c r="F1656"/>
      <c r="G1656"/>
      <c r="H1656"/>
      <c r="I1656"/>
      <c r="J1656" s="6">
        <v>519100</v>
      </c>
      <c r="K1656"/>
    </row>
    <row r="1657" spans="1:11" ht="15.75" x14ac:dyDescent="0.25">
      <c r="A1657" s="2" t="s">
        <v>310</v>
      </c>
      <c r="B1657" s="2" t="s">
        <v>394</v>
      </c>
      <c r="C1657" s="2" t="s">
        <v>384</v>
      </c>
      <c r="E1657"/>
      <c r="F1657"/>
      <c r="G1657"/>
      <c r="H1657"/>
      <c r="I1657"/>
      <c r="J1657" s="7">
        <v>0</v>
      </c>
      <c r="K1657"/>
    </row>
    <row r="1658" spans="1:11" ht="15.75" x14ac:dyDescent="0.25">
      <c r="A1658" s="2" t="s">
        <v>310</v>
      </c>
      <c r="B1658" s="2" t="s">
        <v>394</v>
      </c>
      <c r="C1658" s="2" t="s">
        <v>385</v>
      </c>
      <c r="E1658"/>
      <c r="F1658"/>
      <c r="G1658"/>
      <c r="H1658"/>
      <c r="I1658"/>
      <c r="J1658" s="4">
        <v>0</v>
      </c>
      <c r="K1658"/>
    </row>
    <row r="1659" spans="1:11" ht="15.75" x14ac:dyDescent="0.25">
      <c r="A1659" s="2" t="s">
        <v>310</v>
      </c>
      <c r="B1659" s="2" t="s">
        <v>394</v>
      </c>
      <c r="C1659" s="2" t="s">
        <v>386</v>
      </c>
      <c r="E1659"/>
      <c r="F1659"/>
      <c r="G1659"/>
      <c r="H1659"/>
      <c r="I1659"/>
      <c r="J1659" s="7">
        <v>519100</v>
      </c>
      <c r="K1659"/>
    </row>
    <row r="1660" spans="1:11" ht="15.75" x14ac:dyDescent="0.25">
      <c r="A1660" s="2" t="s">
        <v>310</v>
      </c>
      <c r="B1660" s="2" t="s">
        <v>394</v>
      </c>
      <c r="C1660" s="2" t="s">
        <v>387</v>
      </c>
      <c r="E1660"/>
      <c r="F1660"/>
      <c r="G1660"/>
      <c r="H1660"/>
      <c r="I1660"/>
      <c r="J1660" s="7">
        <v>519100</v>
      </c>
      <c r="K1660"/>
    </row>
    <row r="1661" spans="1:11" ht="15.75" x14ac:dyDescent="0.25">
      <c r="A1661" s="2" t="s">
        <v>310</v>
      </c>
      <c r="B1661" s="2" t="s">
        <v>394</v>
      </c>
      <c r="C1661" s="2" t="s">
        <v>388</v>
      </c>
      <c r="E1661"/>
      <c r="F1661"/>
      <c r="G1661"/>
      <c r="H1661"/>
      <c r="I1661"/>
      <c r="J1661"/>
      <c r="K1661"/>
    </row>
    <row r="1662" spans="1:11" ht="15.75" x14ac:dyDescent="0.25">
      <c r="A1662" s="2" t="s">
        <v>310</v>
      </c>
      <c r="B1662" s="2" t="s">
        <v>395</v>
      </c>
      <c r="C1662" s="2" t="s">
        <v>383</v>
      </c>
      <c r="E1662"/>
      <c r="F1662"/>
      <c r="G1662"/>
      <c r="H1662"/>
      <c r="I1662"/>
      <c r="J1662" s="4">
        <v>1</v>
      </c>
      <c r="K1662"/>
    </row>
    <row r="1663" spans="1:11" ht="15.75" x14ac:dyDescent="0.25">
      <c r="A1663" s="2" t="s">
        <v>310</v>
      </c>
      <c r="B1663" s="2" t="s">
        <v>395</v>
      </c>
      <c r="C1663" s="2" t="s">
        <v>164</v>
      </c>
      <c r="E1663"/>
      <c r="F1663"/>
      <c r="G1663"/>
      <c r="H1663"/>
      <c r="I1663"/>
      <c r="J1663" s="6">
        <v>3780285</v>
      </c>
      <c r="K1663"/>
    </row>
    <row r="1664" spans="1:11" ht="15.75" x14ac:dyDescent="0.25">
      <c r="A1664" s="2" t="s">
        <v>310</v>
      </c>
      <c r="B1664" s="2" t="s">
        <v>395</v>
      </c>
      <c r="C1664" s="2" t="s">
        <v>384</v>
      </c>
      <c r="E1664"/>
      <c r="F1664"/>
      <c r="G1664"/>
      <c r="H1664"/>
      <c r="I1664"/>
      <c r="J1664" s="7">
        <v>0</v>
      </c>
      <c r="K1664"/>
    </row>
    <row r="1665" spans="1:11" ht="15.75" x14ac:dyDescent="0.25">
      <c r="A1665" s="2" t="s">
        <v>310</v>
      </c>
      <c r="B1665" s="2" t="s">
        <v>395</v>
      </c>
      <c r="C1665" s="2" t="s">
        <v>385</v>
      </c>
      <c r="E1665"/>
      <c r="F1665"/>
      <c r="G1665"/>
      <c r="H1665"/>
      <c r="I1665"/>
      <c r="J1665" s="4">
        <v>0</v>
      </c>
      <c r="K1665"/>
    </row>
    <row r="1666" spans="1:11" ht="15.75" x14ac:dyDescent="0.25">
      <c r="A1666" s="2" t="s">
        <v>310</v>
      </c>
      <c r="B1666" s="2" t="s">
        <v>395</v>
      </c>
      <c r="C1666" s="2" t="s">
        <v>386</v>
      </c>
      <c r="E1666"/>
      <c r="F1666"/>
      <c r="G1666"/>
      <c r="H1666"/>
      <c r="I1666"/>
      <c r="J1666" s="7">
        <v>3780285</v>
      </c>
      <c r="K1666"/>
    </row>
    <row r="1667" spans="1:11" ht="15.75" x14ac:dyDescent="0.25">
      <c r="A1667" s="2" t="s">
        <v>310</v>
      </c>
      <c r="B1667" s="2" t="s">
        <v>395</v>
      </c>
      <c r="C1667" s="2" t="s">
        <v>387</v>
      </c>
      <c r="E1667"/>
      <c r="F1667"/>
      <c r="G1667"/>
      <c r="H1667"/>
      <c r="I1667"/>
      <c r="J1667" s="7">
        <v>3780285</v>
      </c>
      <c r="K1667"/>
    </row>
    <row r="1668" spans="1:11" ht="15.75" x14ac:dyDescent="0.25">
      <c r="A1668" s="2" t="s">
        <v>310</v>
      </c>
      <c r="B1668" s="2" t="s">
        <v>395</v>
      </c>
      <c r="C1668" s="2" t="s">
        <v>388</v>
      </c>
      <c r="E1668"/>
      <c r="F1668"/>
      <c r="G1668"/>
      <c r="H1668"/>
      <c r="I1668"/>
      <c r="J1668"/>
      <c r="K1668"/>
    </row>
    <row r="1669" spans="1:11" ht="15.75" x14ac:dyDescent="0.25">
      <c r="A1669" s="2" t="s">
        <v>310</v>
      </c>
      <c r="B1669" s="2" t="s">
        <v>396</v>
      </c>
      <c r="C1669" s="2" t="s">
        <v>383</v>
      </c>
      <c r="E1669"/>
      <c r="F1669"/>
      <c r="G1669"/>
      <c r="H1669"/>
      <c r="I1669"/>
      <c r="J1669" s="4">
        <v>1.7055016899318272E-2</v>
      </c>
      <c r="K1669"/>
    </row>
    <row r="1670" spans="1:11" ht="15.75" x14ac:dyDescent="0.25">
      <c r="A1670" s="2" t="s">
        <v>310</v>
      </c>
      <c r="B1670" s="2" t="s">
        <v>396</v>
      </c>
      <c r="C1670" s="2" t="s">
        <v>164</v>
      </c>
      <c r="E1670"/>
      <c r="F1670"/>
      <c r="G1670"/>
      <c r="H1670"/>
      <c r="I1670"/>
      <c r="J1670" s="6">
        <v>2658983</v>
      </c>
      <c r="K1670"/>
    </row>
    <row r="1671" spans="1:11" ht="15.75" x14ac:dyDescent="0.25">
      <c r="A1671" s="2" t="s">
        <v>310</v>
      </c>
      <c r="B1671" s="2" t="s">
        <v>396</v>
      </c>
      <c r="C1671" s="2" t="s">
        <v>384</v>
      </c>
      <c r="E1671"/>
      <c r="F1671"/>
      <c r="G1671"/>
      <c r="H1671"/>
      <c r="I1671"/>
      <c r="J1671" s="7">
        <v>0</v>
      </c>
      <c r="K1671"/>
    </row>
    <row r="1672" spans="1:11" ht="15.75" x14ac:dyDescent="0.25">
      <c r="A1672" s="2" t="s">
        <v>310</v>
      </c>
      <c r="B1672" s="2" t="s">
        <v>396</v>
      </c>
      <c r="C1672" s="2" t="s">
        <v>385</v>
      </c>
      <c r="E1672"/>
      <c r="F1672"/>
      <c r="G1672"/>
      <c r="H1672"/>
      <c r="I1672"/>
      <c r="J1672" s="4">
        <v>0</v>
      </c>
      <c r="K1672"/>
    </row>
    <row r="1673" spans="1:11" ht="15.75" x14ac:dyDescent="0.25">
      <c r="A1673" s="2" t="s">
        <v>310</v>
      </c>
      <c r="B1673" s="2" t="s">
        <v>396</v>
      </c>
      <c r="C1673" s="2" t="s">
        <v>386</v>
      </c>
      <c r="E1673"/>
      <c r="F1673"/>
      <c r="G1673"/>
      <c r="H1673"/>
      <c r="I1673"/>
      <c r="J1673" s="7">
        <v>2658983</v>
      </c>
      <c r="K1673"/>
    </row>
    <row r="1674" spans="1:11" ht="15.75" x14ac:dyDescent="0.25">
      <c r="A1674" s="2" t="s">
        <v>310</v>
      </c>
      <c r="B1674" s="2" t="s">
        <v>396</v>
      </c>
      <c r="C1674" s="2" t="s">
        <v>387</v>
      </c>
      <c r="E1674"/>
      <c r="F1674"/>
      <c r="G1674"/>
      <c r="H1674"/>
      <c r="I1674"/>
      <c r="J1674" s="7">
        <v>2658983</v>
      </c>
      <c r="K1674"/>
    </row>
    <row r="1675" spans="1:11" ht="15.75" x14ac:dyDescent="0.25">
      <c r="A1675" s="2" t="s">
        <v>310</v>
      </c>
      <c r="B1675" s="2" t="s">
        <v>396</v>
      </c>
      <c r="C1675" s="2" t="s">
        <v>388</v>
      </c>
      <c r="E1675"/>
      <c r="F1675"/>
      <c r="G1675"/>
      <c r="H1675"/>
      <c r="I1675"/>
      <c r="J1675"/>
      <c r="K1675"/>
    </row>
    <row r="1676" spans="1:11" ht="15.75" x14ac:dyDescent="0.25">
      <c r="A1676" s="2" t="s">
        <v>310</v>
      </c>
      <c r="B1676" s="2" t="s">
        <v>397</v>
      </c>
      <c r="C1676" s="2" t="s">
        <v>383</v>
      </c>
      <c r="E1676"/>
      <c r="F1676"/>
      <c r="G1676"/>
      <c r="H1676"/>
      <c r="I1676"/>
      <c r="J1676" s="4">
        <v>0.12401711633887137</v>
      </c>
      <c r="K1676"/>
    </row>
    <row r="1677" spans="1:11" ht="15.75" x14ac:dyDescent="0.25">
      <c r="A1677" s="2" t="s">
        <v>310</v>
      </c>
      <c r="B1677" s="2" t="s">
        <v>397</v>
      </c>
      <c r="C1677" s="2" t="s">
        <v>164</v>
      </c>
      <c r="E1677"/>
      <c r="F1677"/>
      <c r="G1677"/>
      <c r="H1677"/>
      <c r="I1677"/>
      <c r="J1677" s="6">
        <v>2737735</v>
      </c>
      <c r="K1677"/>
    </row>
    <row r="1678" spans="1:11" ht="15.75" x14ac:dyDescent="0.25">
      <c r="A1678" s="2" t="s">
        <v>310</v>
      </c>
      <c r="B1678" s="2" t="s">
        <v>397</v>
      </c>
      <c r="C1678" s="2" t="s">
        <v>384</v>
      </c>
      <c r="E1678"/>
      <c r="F1678"/>
      <c r="G1678"/>
      <c r="H1678"/>
      <c r="I1678"/>
      <c r="J1678" s="7">
        <v>0</v>
      </c>
      <c r="K1678"/>
    </row>
    <row r="1679" spans="1:11" ht="15.75" x14ac:dyDescent="0.25">
      <c r="A1679" s="2" t="s">
        <v>310</v>
      </c>
      <c r="B1679" s="2" t="s">
        <v>397</v>
      </c>
      <c r="C1679" s="2" t="s">
        <v>385</v>
      </c>
      <c r="E1679"/>
      <c r="F1679"/>
      <c r="G1679"/>
      <c r="H1679"/>
      <c r="I1679"/>
      <c r="J1679" s="4">
        <v>0</v>
      </c>
      <c r="K1679"/>
    </row>
    <row r="1680" spans="1:11" ht="15.75" x14ac:dyDescent="0.25">
      <c r="A1680" s="2" t="s">
        <v>310</v>
      </c>
      <c r="B1680" s="2" t="s">
        <v>397</v>
      </c>
      <c r="C1680" s="2" t="s">
        <v>386</v>
      </c>
      <c r="E1680"/>
      <c r="F1680"/>
      <c r="G1680"/>
      <c r="H1680"/>
      <c r="I1680"/>
      <c r="J1680" s="7">
        <v>2737735</v>
      </c>
      <c r="K1680"/>
    </row>
    <row r="1681" spans="1:11" ht="15.75" x14ac:dyDescent="0.25">
      <c r="A1681" s="2" t="s">
        <v>310</v>
      </c>
      <c r="B1681" s="2" t="s">
        <v>397</v>
      </c>
      <c r="C1681" s="2" t="s">
        <v>387</v>
      </c>
      <c r="E1681"/>
      <c r="F1681"/>
      <c r="G1681"/>
      <c r="H1681"/>
      <c r="I1681"/>
      <c r="J1681" s="7">
        <v>2737735</v>
      </c>
      <c r="K1681"/>
    </row>
    <row r="1682" spans="1:11" ht="15.75" x14ac:dyDescent="0.25">
      <c r="A1682" s="2" t="s">
        <v>310</v>
      </c>
      <c r="B1682" s="2" t="s">
        <v>397</v>
      </c>
      <c r="C1682" s="2" t="s">
        <v>388</v>
      </c>
      <c r="E1682"/>
      <c r="F1682"/>
      <c r="G1682"/>
      <c r="H1682"/>
      <c r="I1682"/>
      <c r="J1682"/>
      <c r="K1682"/>
    </row>
    <row r="1683" spans="1:11" ht="15.75" x14ac:dyDescent="0.25">
      <c r="A1683" s="2" t="s">
        <v>310</v>
      </c>
      <c r="B1683" s="2" t="s">
        <v>398</v>
      </c>
      <c r="C1683" s="2" t="s">
        <v>383</v>
      </c>
      <c r="E1683"/>
      <c r="F1683"/>
      <c r="G1683"/>
      <c r="H1683"/>
      <c r="I1683"/>
      <c r="J1683"/>
      <c r="K1683"/>
    </row>
    <row r="1684" spans="1:11" ht="15.75" x14ac:dyDescent="0.25">
      <c r="A1684" s="2" t="s">
        <v>310</v>
      </c>
      <c r="B1684" s="2" t="s">
        <v>398</v>
      </c>
      <c r="C1684" s="2" t="s">
        <v>164</v>
      </c>
      <c r="E1684"/>
      <c r="F1684"/>
      <c r="G1684"/>
      <c r="H1684"/>
      <c r="I1684"/>
      <c r="J1684"/>
      <c r="K1684"/>
    </row>
    <row r="1685" spans="1:11" ht="15.75" x14ac:dyDescent="0.25">
      <c r="A1685" s="2" t="s">
        <v>310</v>
      </c>
      <c r="B1685" s="2" t="s">
        <v>398</v>
      </c>
      <c r="C1685" s="2" t="s">
        <v>384</v>
      </c>
      <c r="E1685"/>
      <c r="F1685"/>
      <c r="G1685"/>
      <c r="H1685"/>
      <c r="I1685"/>
      <c r="J1685" s="7">
        <v>0</v>
      </c>
      <c r="K1685"/>
    </row>
    <row r="1686" spans="1:11" ht="15.75" x14ac:dyDescent="0.25">
      <c r="A1686" s="2" t="s">
        <v>310</v>
      </c>
      <c r="B1686" s="2" t="s">
        <v>398</v>
      </c>
      <c r="C1686" s="2" t="s">
        <v>385</v>
      </c>
      <c r="E1686"/>
      <c r="F1686"/>
      <c r="G1686"/>
      <c r="H1686"/>
      <c r="I1686"/>
      <c r="J1686" s="4">
        <v>0</v>
      </c>
      <c r="K1686"/>
    </row>
    <row r="1687" spans="1:11" ht="15.75" x14ac:dyDescent="0.25">
      <c r="A1687" s="2" t="s">
        <v>310</v>
      </c>
      <c r="B1687" s="2" t="s">
        <v>398</v>
      </c>
      <c r="C1687" s="2" t="s">
        <v>386</v>
      </c>
      <c r="E1687"/>
      <c r="F1687"/>
      <c r="G1687"/>
      <c r="H1687"/>
      <c r="I1687"/>
      <c r="J1687" s="7">
        <v>1</v>
      </c>
      <c r="K1687"/>
    </row>
    <row r="1688" spans="1:11" ht="15.75" x14ac:dyDescent="0.25">
      <c r="A1688" s="2" t="s">
        <v>310</v>
      </c>
      <c r="B1688" s="2" t="s">
        <v>398</v>
      </c>
      <c r="C1688" s="2" t="s">
        <v>387</v>
      </c>
      <c r="E1688"/>
      <c r="F1688"/>
      <c r="G1688"/>
      <c r="H1688"/>
      <c r="I1688"/>
      <c r="J1688" s="7">
        <v>1</v>
      </c>
      <c r="K1688"/>
    </row>
    <row r="1689" spans="1:11" ht="15.75" x14ac:dyDescent="0.25">
      <c r="A1689" s="2" t="s">
        <v>310</v>
      </c>
      <c r="B1689" s="2" t="s">
        <v>398</v>
      </c>
      <c r="C1689" s="2" t="s">
        <v>388</v>
      </c>
      <c r="E1689"/>
      <c r="F1689"/>
      <c r="G1689"/>
      <c r="H1689"/>
      <c r="I1689"/>
      <c r="J1689" s="6">
        <v>1</v>
      </c>
      <c r="K1689"/>
    </row>
    <row r="1690" spans="1:11" ht="15.75" x14ac:dyDescent="0.25">
      <c r="A1690" s="2" t="s">
        <v>310</v>
      </c>
      <c r="B1690" s="2" t="s">
        <v>399</v>
      </c>
      <c r="C1690" s="2" t="s">
        <v>383</v>
      </c>
      <c r="E1690"/>
      <c r="F1690"/>
      <c r="G1690"/>
      <c r="H1690"/>
      <c r="I1690"/>
      <c r="J1690"/>
      <c r="K1690"/>
    </row>
    <row r="1691" spans="1:11" ht="15.75" x14ac:dyDescent="0.25">
      <c r="A1691" s="2" t="s">
        <v>310</v>
      </c>
      <c r="B1691" s="2" t="s">
        <v>399</v>
      </c>
      <c r="C1691" s="2" t="s">
        <v>164</v>
      </c>
      <c r="E1691"/>
      <c r="F1691"/>
      <c r="G1691"/>
      <c r="H1691"/>
      <c r="I1691"/>
      <c r="J1691" s="6">
        <v>3855601</v>
      </c>
      <c r="K1691"/>
    </row>
    <row r="1692" spans="1:11" ht="15.75" x14ac:dyDescent="0.25">
      <c r="A1692" s="2" t="s">
        <v>310</v>
      </c>
      <c r="B1692" s="2" t="s">
        <v>399</v>
      </c>
      <c r="C1692" s="2" t="s">
        <v>384</v>
      </c>
      <c r="E1692"/>
      <c r="F1692"/>
      <c r="G1692"/>
      <c r="H1692"/>
      <c r="I1692"/>
      <c r="J1692" s="7">
        <v>0</v>
      </c>
      <c r="K1692"/>
    </row>
    <row r="1693" spans="1:11" ht="15.75" x14ac:dyDescent="0.25">
      <c r="A1693" s="2" t="s">
        <v>310</v>
      </c>
      <c r="B1693" s="2" t="s">
        <v>399</v>
      </c>
      <c r="C1693" s="2" t="s">
        <v>385</v>
      </c>
      <c r="E1693"/>
      <c r="F1693"/>
      <c r="G1693"/>
      <c r="H1693"/>
      <c r="I1693"/>
      <c r="J1693" s="4">
        <v>0</v>
      </c>
      <c r="K1693"/>
    </row>
    <row r="1694" spans="1:11" ht="15.75" x14ac:dyDescent="0.25">
      <c r="A1694" s="2" t="s">
        <v>310</v>
      </c>
      <c r="B1694" s="2" t="s">
        <v>399</v>
      </c>
      <c r="C1694" s="2" t="s">
        <v>386</v>
      </c>
      <c r="E1694"/>
      <c r="F1694"/>
      <c r="G1694"/>
      <c r="H1694"/>
      <c r="I1694"/>
      <c r="J1694" s="7">
        <v>4731427</v>
      </c>
      <c r="K1694"/>
    </row>
    <row r="1695" spans="1:11" ht="15.75" x14ac:dyDescent="0.25">
      <c r="A1695" s="2" t="s">
        <v>310</v>
      </c>
      <c r="B1695" s="2" t="s">
        <v>399</v>
      </c>
      <c r="C1695" s="2" t="s">
        <v>387</v>
      </c>
      <c r="E1695"/>
      <c r="F1695"/>
      <c r="G1695"/>
      <c r="H1695"/>
      <c r="I1695"/>
      <c r="J1695" s="7">
        <v>4731427</v>
      </c>
      <c r="K1695"/>
    </row>
    <row r="1696" spans="1:11" ht="15.75" x14ac:dyDescent="0.25">
      <c r="A1696" s="2" t="s">
        <v>310</v>
      </c>
      <c r="B1696" s="2" t="s">
        <v>399</v>
      </c>
      <c r="C1696" s="2" t="s">
        <v>388</v>
      </c>
      <c r="E1696"/>
      <c r="F1696"/>
      <c r="G1696"/>
      <c r="H1696"/>
      <c r="I1696"/>
      <c r="J1696" s="6">
        <v>875826</v>
      </c>
      <c r="K1696"/>
    </row>
    <row r="1697" spans="1:11" ht="15.75" x14ac:dyDescent="0.25">
      <c r="A1697" s="2" t="s">
        <v>310</v>
      </c>
      <c r="B1697" s="2" t="s">
        <v>400</v>
      </c>
      <c r="C1697" s="2" t="s">
        <v>383</v>
      </c>
      <c r="E1697"/>
      <c r="F1697"/>
      <c r="G1697"/>
      <c r="H1697"/>
      <c r="I1697"/>
      <c r="J1697"/>
      <c r="K1697"/>
    </row>
    <row r="1698" spans="1:11" ht="15.75" x14ac:dyDescent="0.25">
      <c r="A1698" s="2" t="s">
        <v>310</v>
      </c>
      <c r="B1698" s="2" t="s">
        <v>400</v>
      </c>
      <c r="C1698" s="2" t="s">
        <v>164</v>
      </c>
      <c r="E1698"/>
      <c r="F1698"/>
      <c r="G1698"/>
      <c r="H1698"/>
      <c r="I1698"/>
      <c r="J1698"/>
      <c r="K1698"/>
    </row>
    <row r="1699" spans="1:11" ht="15.75" x14ac:dyDescent="0.25">
      <c r="A1699" s="2" t="s">
        <v>310</v>
      </c>
      <c r="B1699" s="2" t="s">
        <v>400</v>
      </c>
      <c r="C1699" s="2" t="s">
        <v>384</v>
      </c>
      <c r="E1699"/>
      <c r="F1699"/>
      <c r="G1699"/>
      <c r="H1699"/>
      <c r="I1699"/>
      <c r="J1699" s="7">
        <v>0</v>
      </c>
      <c r="K1699"/>
    </row>
    <row r="1700" spans="1:11" ht="15.75" x14ac:dyDescent="0.25">
      <c r="A1700" s="2" t="s">
        <v>310</v>
      </c>
      <c r="B1700" s="2" t="s">
        <v>400</v>
      </c>
      <c r="C1700" s="2" t="s">
        <v>385</v>
      </c>
      <c r="E1700"/>
      <c r="F1700"/>
      <c r="G1700"/>
      <c r="H1700"/>
      <c r="I1700"/>
      <c r="J1700" s="4">
        <v>0</v>
      </c>
      <c r="K1700"/>
    </row>
    <row r="1701" spans="1:11" ht="15.75" x14ac:dyDescent="0.25">
      <c r="A1701" s="2" t="s">
        <v>310</v>
      </c>
      <c r="B1701" s="2" t="s">
        <v>400</v>
      </c>
      <c r="C1701" s="2" t="s">
        <v>386</v>
      </c>
      <c r="E1701"/>
      <c r="F1701"/>
      <c r="G1701"/>
      <c r="H1701"/>
      <c r="I1701"/>
      <c r="J1701" s="7">
        <v>2501098</v>
      </c>
      <c r="K1701"/>
    </row>
    <row r="1702" spans="1:11" ht="15.75" x14ac:dyDescent="0.25">
      <c r="A1702" s="2" t="s">
        <v>310</v>
      </c>
      <c r="B1702" s="2" t="s">
        <v>400</v>
      </c>
      <c r="C1702" s="2" t="s">
        <v>387</v>
      </c>
      <c r="E1702"/>
      <c r="F1702"/>
      <c r="G1702"/>
      <c r="H1702"/>
      <c r="I1702"/>
      <c r="J1702" s="7">
        <v>2501098</v>
      </c>
      <c r="K1702"/>
    </row>
    <row r="1703" spans="1:11" ht="15.75" x14ac:dyDescent="0.25">
      <c r="A1703" s="2" t="s">
        <v>310</v>
      </c>
      <c r="B1703" s="2" t="s">
        <v>400</v>
      </c>
      <c r="C1703" s="2" t="s">
        <v>388</v>
      </c>
      <c r="E1703"/>
      <c r="F1703"/>
      <c r="G1703"/>
      <c r="H1703"/>
      <c r="I1703"/>
      <c r="J1703" s="6">
        <v>2501098</v>
      </c>
      <c r="K1703"/>
    </row>
    <row r="1704" spans="1:11" ht="15.75" x14ac:dyDescent="0.25">
      <c r="A1704" s="2" t="s">
        <v>310</v>
      </c>
      <c r="B1704" s="2" t="s">
        <v>401</v>
      </c>
      <c r="C1704" s="2" t="s">
        <v>383</v>
      </c>
      <c r="E1704"/>
      <c r="F1704"/>
      <c r="G1704"/>
      <c r="H1704"/>
      <c r="I1704"/>
      <c r="J1704"/>
      <c r="K1704"/>
    </row>
    <row r="1705" spans="1:11" ht="15.75" x14ac:dyDescent="0.25">
      <c r="A1705" s="2" t="s">
        <v>310</v>
      </c>
      <c r="B1705" s="2" t="s">
        <v>401</v>
      </c>
      <c r="C1705" s="2" t="s">
        <v>164</v>
      </c>
      <c r="E1705"/>
      <c r="F1705"/>
      <c r="G1705"/>
      <c r="H1705"/>
      <c r="I1705"/>
      <c r="J1705"/>
      <c r="K1705"/>
    </row>
    <row r="1706" spans="1:11" ht="15.75" x14ac:dyDescent="0.25">
      <c r="A1706" s="2" t="s">
        <v>310</v>
      </c>
      <c r="B1706" s="2" t="s">
        <v>401</v>
      </c>
      <c r="C1706" s="2" t="s">
        <v>384</v>
      </c>
      <c r="E1706"/>
      <c r="F1706"/>
      <c r="G1706"/>
      <c r="H1706"/>
      <c r="I1706"/>
      <c r="J1706" s="7">
        <v>0</v>
      </c>
      <c r="K1706"/>
    </row>
    <row r="1707" spans="1:11" ht="15.75" x14ac:dyDescent="0.25">
      <c r="A1707" s="2" t="s">
        <v>310</v>
      </c>
      <c r="B1707" s="2" t="s">
        <v>401</v>
      </c>
      <c r="C1707" s="2" t="s">
        <v>385</v>
      </c>
      <c r="E1707"/>
      <c r="F1707"/>
      <c r="G1707"/>
      <c r="H1707"/>
      <c r="I1707"/>
      <c r="J1707" s="4">
        <v>0</v>
      </c>
      <c r="K1707"/>
    </row>
    <row r="1708" spans="1:11" ht="15.75" x14ac:dyDescent="0.25">
      <c r="A1708" s="2" t="s">
        <v>310</v>
      </c>
      <c r="B1708" s="2" t="s">
        <v>401</v>
      </c>
      <c r="C1708" s="2" t="s">
        <v>386</v>
      </c>
      <c r="E1708"/>
      <c r="F1708"/>
      <c r="G1708"/>
      <c r="H1708"/>
      <c r="I1708"/>
      <c r="J1708" s="7">
        <v>901870</v>
      </c>
      <c r="K1708"/>
    </row>
    <row r="1709" spans="1:11" ht="15.75" x14ac:dyDescent="0.25">
      <c r="A1709" s="2" t="s">
        <v>310</v>
      </c>
      <c r="B1709" s="2" t="s">
        <v>401</v>
      </c>
      <c r="C1709" s="2" t="s">
        <v>387</v>
      </c>
      <c r="E1709"/>
      <c r="F1709"/>
      <c r="G1709"/>
      <c r="H1709"/>
      <c r="I1709"/>
      <c r="J1709" s="7">
        <v>901870</v>
      </c>
      <c r="K1709"/>
    </row>
    <row r="1710" spans="1:11" ht="15.75" x14ac:dyDescent="0.25">
      <c r="A1710" s="2" t="s">
        <v>310</v>
      </c>
      <c r="B1710" s="2" t="s">
        <v>401</v>
      </c>
      <c r="C1710" s="2" t="s">
        <v>388</v>
      </c>
      <c r="E1710"/>
      <c r="F1710"/>
      <c r="G1710"/>
      <c r="H1710"/>
      <c r="I1710"/>
      <c r="J1710" s="6">
        <v>901870</v>
      </c>
      <c r="K1710"/>
    </row>
    <row r="1711" spans="1:11" ht="15.75" x14ac:dyDescent="0.25">
      <c r="A1711" s="2" t="s">
        <v>310</v>
      </c>
      <c r="B1711" s="2" t="s">
        <v>403</v>
      </c>
      <c r="C1711" s="2" t="s">
        <v>383</v>
      </c>
      <c r="E1711"/>
      <c r="F1711"/>
      <c r="G1711"/>
      <c r="H1711"/>
      <c r="I1711"/>
      <c r="J1711"/>
      <c r="K1711"/>
    </row>
    <row r="1712" spans="1:11" ht="15.75" x14ac:dyDescent="0.25">
      <c r="A1712" s="2" t="s">
        <v>310</v>
      </c>
      <c r="B1712" s="2" t="s">
        <v>403</v>
      </c>
      <c r="C1712" s="2" t="s">
        <v>164</v>
      </c>
      <c r="E1712"/>
      <c r="F1712"/>
      <c r="G1712"/>
      <c r="H1712"/>
      <c r="I1712"/>
      <c r="J1712"/>
      <c r="K1712"/>
    </row>
    <row r="1713" spans="1:11" ht="15.75" x14ac:dyDescent="0.25">
      <c r="A1713" s="2" t="s">
        <v>310</v>
      </c>
      <c r="B1713" s="2" t="s">
        <v>403</v>
      </c>
      <c r="C1713" s="2" t="s">
        <v>384</v>
      </c>
      <c r="E1713"/>
      <c r="F1713"/>
      <c r="G1713"/>
      <c r="H1713"/>
      <c r="I1713"/>
      <c r="J1713" s="7">
        <v>0</v>
      </c>
      <c r="K1713"/>
    </row>
    <row r="1714" spans="1:11" ht="15.75" x14ac:dyDescent="0.25">
      <c r="A1714" s="2" t="s">
        <v>310</v>
      </c>
      <c r="B1714" s="2" t="s">
        <v>403</v>
      </c>
      <c r="C1714" s="2" t="s">
        <v>385</v>
      </c>
      <c r="E1714"/>
      <c r="F1714"/>
      <c r="G1714"/>
      <c r="H1714"/>
      <c r="I1714"/>
      <c r="J1714" s="4">
        <v>0</v>
      </c>
      <c r="K1714"/>
    </row>
    <row r="1715" spans="1:11" ht="15.75" x14ac:dyDescent="0.25">
      <c r="A1715" s="2" t="s">
        <v>310</v>
      </c>
      <c r="B1715" s="2" t="s">
        <v>403</v>
      </c>
      <c r="C1715" s="2" t="s">
        <v>386</v>
      </c>
      <c r="E1715"/>
      <c r="F1715"/>
      <c r="G1715"/>
      <c r="H1715"/>
      <c r="I1715"/>
      <c r="J1715" s="7">
        <v>2613228</v>
      </c>
      <c r="K1715"/>
    </row>
    <row r="1716" spans="1:11" ht="15.75" x14ac:dyDescent="0.25">
      <c r="A1716" s="2" t="s">
        <v>310</v>
      </c>
      <c r="B1716" s="2" t="s">
        <v>403</v>
      </c>
      <c r="C1716" s="2" t="s">
        <v>387</v>
      </c>
      <c r="E1716"/>
      <c r="F1716"/>
      <c r="G1716"/>
      <c r="H1716"/>
      <c r="I1716"/>
      <c r="J1716" s="7">
        <v>2613228</v>
      </c>
      <c r="K1716"/>
    </row>
    <row r="1717" spans="1:11" ht="15.75" x14ac:dyDescent="0.25">
      <c r="A1717" s="2" t="s">
        <v>310</v>
      </c>
      <c r="B1717" s="2" t="s">
        <v>403</v>
      </c>
      <c r="C1717" s="2" t="s">
        <v>388</v>
      </c>
      <c r="E1717"/>
      <c r="F1717"/>
      <c r="G1717"/>
      <c r="H1717"/>
      <c r="I1717"/>
      <c r="J1717" s="6">
        <v>2613228</v>
      </c>
      <c r="K1717"/>
    </row>
    <row r="1718" spans="1:11" ht="15.75" x14ac:dyDescent="0.25">
      <c r="A1718" s="2" t="s">
        <v>310</v>
      </c>
      <c r="B1718" s="2" t="s">
        <v>404</v>
      </c>
      <c r="C1718" s="2" t="s">
        <v>383</v>
      </c>
      <c r="E1718"/>
      <c r="F1718"/>
      <c r="G1718"/>
      <c r="H1718"/>
      <c r="I1718"/>
      <c r="J1718"/>
      <c r="K1718"/>
    </row>
    <row r="1719" spans="1:11" ht="15.75" x14ac:dyDescent="0.25">
      <c r="A1719" s="2" t="s">
        <v>310</v>
      </c>
      <c r="B1719" s="2" t="s">
        <v>404</v>
      </c>
      <c r="C1719" s="2" t="s">
        <v>164</v>
      </c>
      <c r="E1719"/>
      <c r="F1719"/>
      <c r="G1719"/>
      <c r="H1719"/>
      <c r="I1719"/>
      <c r="J1719"/>
      <c r="K1719"/>
    </row>
    <row r="1720" spans="1:11" ht="15.75" x14ac:dyDescent="0.25">
      <c r="A1720" s="2" t="s">
        <v>310</v>
      </c>
      <c r="B1720" s="2" t="s">
        <v>404</v>
      </c>
      <c r="C1720" s="2" t="s">
        <v>384</v>
      </c>
      <c r="E1720"/>
      <c r="F1720"/>
      <c r="G1720"/>
      <c r="H1720"/>
      <c r="I1720"/>
      <c r="J1720" s="7">
        <v>0</v>
      </c>
      <c r="K1720"/>
    </row>
    <row r="1721" spans="1:11" ht="15.75" x14ac:dyDescent="0.25">
      <c r="A1721" s="2" t="s">
        <v>310</v>
      </c>
      <c r="B1721" s="2" t="s">
        <v>404</v>
      </c>
      <c r="C1721" s="2" t="s">
        <v>385</v>
      </c>
      <c r="E1721"/>
      <c r="F1721"/>
      <c r="G1721"/>
      <c r="H1721"/>
      <c r="I1721"/>
      <c r="J1721" s="4">
        <v>0</v>
      </c>
      <c r="K1721"/>
    </row>
    <row r="1722" spans="1:11" ht="15.75" x14ac:dyDescent="0.25">
      <c r="A1722" s="2" t="s">
        <v>310</v>
      </c>
      <c r="B1722" s="2" t="s">
        <v>404</v>
      </c>
      <c r="C1722" s="2" t="s">
        <v>386</v>
      </c>
      <c r="E1722"/>
      <c r="F1722"/>
      <c r="G1722"/>
      <c r="H1722"/>
      <c r="I1722"/>
      <c r="J1722" s="7">
        <v>606267</v>
      </c>
      <c r="K1722"/>
    </row>
    <row r="1723" spans="1:11" ht="15.75" x14ac:dyDescent="0.25">
      <c r="A1723" s="2" t="s">
        <v>310</v>
      </c>
      <c r="B1723" s="2" t="s">
        <v>404</v>
      </c>
      <c r="C1723" s="2" t="s">
        <v>387</v>
      </c>
      <c r="E1723"/>
      <c r="F1723"/>
      <c r="G1723"/>
      <c r="H1723"/>
      <c r="I1723"/>
      <c r="J1723" s="7">
        <v>606267</v>
      </c>
      <c r="K1723"/>
    </row>
    <row r="1724" spans="1:11" ht="15.75" x14ac:dyDescent="0.25">
      <c r="A1724" s="2" t="s">
        <v>310</v>
      </c>
      <c r="B1724" s="2" t="s">
        <v>404</v>
      </c>
      <c r="C1724" s="2" t="s">
        <v>388</v>
      </c>
      <c r="E1724"/>
      <c r="F1724"/>
      <c r="G1724"/>
      <c r="H1724"/>
      <c r="I1724"/>
      <c r="J1724" s="6">
        <v>606267</v>
      </c>
      <c r="K1724"/>
    </row>
    <row r="1725" spans="1:11" ht="15.75" x14ac:dyDescent="0.25">
      <c r="A1725" s="2" t="s">
        <v>312</v>
      </c>
      <c r="B1725" s="2" t="s">
        <v>382</v>
      </c>
      <c r="C1725" s="2" t="s">
        <v>383</v>
      </c>
      <c r="E1725"/>
      <c r="F1725"/>
      <c r="G1725"/>
      <c r="H1725"/>
      <c r="I1725"/>
      <c r="J1725" s="4">
        <v>4.6385920552113533E-2</v>
      </c>
      <c r="K1725"/>
    </row>
    <row r="1726" spans="1:11" ht="15.75" x14ac:dyDescent="0.25">
      <c r="A1726" s="2" t="s">
        <v>312</v>
      </c>
      <c r="B1726" s="2" t="s">
        <v>382</v>
      </c>
      <c r="C1726" s="2" t="s">
        <v>164</v>
      </c>
      <c r="E1726"/>
      <c r="F1726"/>
      <c r="G1726"/>
      <c r="H1726"/>
      <c r="I1726"/>
      <c r="J1726" s="6">
        <v>30239994.879999999</v>
      </c>
      <c r="K1726"/>
    </row>
    <row r="1727" spans="1:11" ht="15.75" x14ac:dyDescent="0.25">
      <c r="A1727" s="2" t="s">
        <v>312</v>
      </c>
      <c r="B1727" s="2" t="s">
        <v>382</v>
      </c>
      <c r="C1727" s="2" t="s">
        <v>384</v>
      </c>
      <c r="E1727"/>
      <c r="F1727"/>
      <c r="G1727"/>
      <c r="H1727"/>
      <c r="I1727"/>
      <c r="J1727" s="7">
        <v>4023592.88</v>
      </c>
      <c r="K1727"/>
    </row>
    <row r="1728" spans="1:11" ht="15.75" x14ac:dyDescent="0.25">
      <c r="A1728" s="2" t="s">
        <v>312</v>
      </c>
      <c r="B1728" s="2" t="s">
        <v>382</v>
      </c>
      <c r="C1728" s="2" t="s">
        <v>385</v>
      </c>
      <c r="E1728"/>
      <c r="F1728"/>
      <c r="G1728"/>
      <c r="H1728"/>
      <c r="I1728"/>
      <c r="J1728" s="4">
        <v>0.1330553426337088</v>
      </c>
      <c r="K1728"/>
    </row>
    <row r="1729" spans="1:11" ht="15.75" x14ac:dyDescent="0.25">
      <c r="A1729" s="2" t="s">
        <v>312</v>
      </c>
      <c r="B1729" s="2" t="s">
        <v>382</v>
      </c>
      <c r="C1729" s="2" t="s">
        <v>386</v>
      </c>
      <c r="E1729"/>
      <c r="F1729"/>
      <c r="G1729"/>
      <c r="H1729"/>
      <c r="I1729"/>
      <c r="J1729" s="7">
        <v>26216402</v>
      </c>
      <c r="K1729"/>
    </row>
    <row r="1730" spans="1:11" ht="15.75" x14ac:dyDescent="0.25">
      <c r="A1730" s="2" t="s">
        <v>312</v>
      </c>
      <c r="B1730" s="2" t="s">
        <v>382</v>
      </c>
      <c r="C1730" s="2" t="s">
        <v>387</v>
      </c>
      <c r="E1730"/>
      <c r="F1730"/>
      <c r="G1730"/>
      <c r="H1730"/>
      <c r="I1730"/>
      <c r="J1730" s="7">
        <v>30239994.879999999</v>
      </c>
      <c r="K1730"/>
    </row>
    <row r="1731" spans="1:11" ht="15.75" x14ac:dyDescent="0.25">
      <c r="A1731" s="2" t="s">
        <v>312</v>
      </c>
      <c r="B1731" s="2" t="s">
        <v>382</v>
      </c>
      <c r="C1731" s="2" t="s">
        <v>388</v>
      </c>
      <c r="E1731"/>
      <c r="F1731"/>
      <c r="G1731"/>
      <c r="H1731"/>
      <c r="I1731"/>
      <c r="J1731"/>
      <c r="K1731"/>
    </row>
    <row r="1732" spans="1:11" ht="15.75" x14ac:dyDescent="0.25">
      <c r="A1732" s="2" t="s">
        <v>312</v>
      </c>
      <c r="B1732" s="2" t="s">
        <v>389</v>
      </c>
      <c r="C1732" s="2" t="s">
        <v>383</v>
      </c>
      <c r="E1732"/>
      <c r="F1732"/>
      <c r="G1732"/>
      <c r="H1732"/>
      <c r="I1732"/>
      <c r="J1732"/>
      <c r="K1732"/>
    </row>
    <row r="1733" spans="1:11" ht="15.75" x14ac:dyDescent="0.25">
      <c r="A1733" s="2" t="s">
        <v>312</v>
      </c>
      <c r="B1733" s="2" t="s">
        <v>389</v>
      </c>
      <c r="C1733" s="2" t="s">
        <v>164</v>
      </c>
      <c r="E1733"/>
      <c r="F1733"/>
      <c r="G1733"/>
      <c r="H1733"/>
      <c r="I1733"/>
      <c r="J1733" s="6">
        <v>0</v>
      </c>
      <c r="K1733"/>
    </row>
    <row r="1734" spans="1:11" ht="15.75" x14ac:dyDescent="0.25">
      <c r="A1734" s="2" t="s">
        <v>312</v>
      </c>
      <c r="B1734" s="2" t="s">
        <v>389</v>
      </c>
      <c r="C1734" s="2" t="s">
        <v>384</v>
      </c>
      <c r="E1734"/>
      <c r="F1734"/>
      <c r="G1734"/>
      <c r="H1734"/>
      <c r="I1734"/>
      <c r="J1734" s="7">
        <v>0</v>
      </c>
      <c r="K1734"/>
    </row>
    <row r="1735" spans="1:11" ht="15.75" x14ac:dyDescent="0.25">
      <c r="A1735" s="2" t="s">
        <v>312</v>
      </c>
      <c r="B1735" s="2" t="s">
        <v>389</v>
      </c>
      <c r="C1735" s="2" t="s">
        <v>385</v>
      </c>
      <c r="E1735"/>
      <c r="F1735"/>
      <c r="G1735"/>
      <c r="H1735"/>
      <c r="I1735"/>
      <c r="J1735" s="4" t="e">
        <v>#NUM!</v>
      </c>
      <c r="K1735"/>
    </row>
    <row r="1736" spans="1:11" ht="15.75" x14ac:dyDescent="0.25">
      <c r="A1736" s="2" t="s">
        <v>312</v>
      </c>
      <c r="B1736" s="2" t="s">
        <v>389</v>
      </c>
      <c r="C1736" s="2" t="s">
        <v>386</v>
      </c>
      <c r="E1736"/>
      <c r="F1736"/>
      <c r="G1736"/>
      <c r="H1736"/>
      <c r="I1736"/>
      <c r="J1736" s="7">
        <v>0</v>
      </c>
      <c r="K1736"/>
    </row>
    <row r="1737" spans="1:11" ht="15.75" x14ac:dyDescent="0.25">
      <c r="A1737" s="2" t="s">
        <v>312</v>
      </c>
      <c r="B1737" s="2" t="s">
        <v>389</v>
      </c>
      <c r="C1737" s="2" t="s">
        <v>387</v>
      </c>
      <c r="E1737"/>
      <c r="F1737"/>
      <c r="G1737"/>
      <c r="H1737"/>
      <c r="I1737"/>
      <c r="J1737" s="7">
        <v>0</v>
      </c>
      <c r="K1737"/>
    </row>
    <row r="1738" spans="1:11" ht="15.75" x14ac:dyDescent="0.25">
      <c r="A1738" s="2" t="s">
        <v>312</v>
      </c>
      <c r="B1738" s="2" t="s">
        <v>389</v>
      </c>
      <c r="C1738" s="2" t="s">
        <v>388</v>
      </c>
      <c r="E1738"/>
      <c r="F1738"/>
      <c r="G1738"/>
      <c r="H1738"/>
      <c r="I1738"/>
      <c r="J1738"/>
      <c r="K1738"/>
    </row>
    <row r="1739" spans="1:11" ht="15.75" x14ac:dyDescent="0.25">
      <c r="A1739" s="2" t="s">
        <v>312</v>
      </c>
      <c r="B1739" s="2" t="s">
        <v>390</v>
      </c>
      <c r="C1739" s="2" t="s">
        <v>383</v>
      </c>
      <c r="E1739"/>
      <c r="F1739"/>
      <c r="G1739"/>
      <c r="H1739"/>
      <c r="I1739"/>
      <c r="J1739"/>
      <c r="K1739"/>
    </row>
    <row r="1740" spans="1:11" ht="15.75" x14ac:dyDescent="0.25">
      <c r="A1740" s="2" t="s">
        <v>312</v>
      </c>
      <c r="B1740" s="2" t="s">
        <v>390</v>
      </c>
      <c r="C1740" s="2" t="s">
        <v>164</v>
      </c>
      <c r="E1740"/>
      <c r="F1740"/>
      <c r="G1740"/>
      <c r="H1740"/>
      <c r="I1740"/>
      <c r="J1740" s="6">
        <v>1777450</v>
      </c>
      <c r="K1740"/>
    </row>
    <row r="1741" spans="1:11" ht="15.75" x14ac:dyDescent="0.25">
      <c r="A1741" s="2" t="s">
        <v>312</v>
      </c>
      <c r="B1741" s="2" t="s">
        <v>390</v>
      </c>
      <c r="C1741" s="2" t="s">
        <v>384</v>
      </c>
      <c r="E1741"/>
      <c r="F1741"/>
      <c r="G1741"/>
      <c r="H1741"/>
      <c r="I1741"/>
      <c r="J1741" s="7">
        <v>0</v>
      </c>
      <c r="K1741"/>
    </row>
    <row r="1742" spans="1:11" ht="15.75" x14ac:dyDescent="0.25">
      <c r="A1742" s="2" t="s">
        <v>312</v>
      </c>
      <c r="B1742" s="2" t="s">
        <v>390</v>
      </c>
      <c r="C1742" s="2" t="s">
        <v>385</v>
      </c>
      <c r="E1742"/>
      <c r="F1742"/>
      <c r="G1742"/>
      <c r="H1742"/>
      <c r="I1742"/>
      <c r="J1742" s="4">
        <v>0</v>
      </c>
      <c r="K1742"/>
    </row>
    <row r="1743" spans="1:11" ht="15.75" x14ac:dyDescent="0.25">
      <c r="A1743" s="2" t="s">
        <v>312</v>
      </c>
      <c r="B1743" s="2" t="s">
        <v>390</v>
      </c>
      <c r="C1743" s="2" t="s">
        <v>386</v>
      </c>
      <c r="E1743"/>
      <c r="F1743"/>
      <c r="G1743"/>
      <c r="H1743"/>
      <c r="I1743"/>
      <c r="J1743" s="7">
        <v>1777450</v>
      </c>
      <c r="K1743"/>
    </row>
    <row r="1744" spans="1:11" ht="15.75" x14ac:dyDescent="0.25">
      <c r="A1744" s="2" t="s">
        <v>312</v>
      </c>
      <c r="B1744" s="2" t="s">
        <v>390</v>
      </c>
      <c r="C1744" s="2" t="s">
        <v>387</v>
      </c>
      <c r="E1744"/>
      <c r="F1744"/>
      <c r="G1744"/>
      <c r="H1744"/>
      <c r="I1744"/>
      <c r="J1744" s="7">
        <v>1777450</v>
      </c>
      <c r="K1744"/>
    </row>
    <row r="1745" spans="1:11" ht="15.75" x14ac:dyDescent="0.25">
      <c r="A1745" s="2" t="s">
        <v>312</v>
      </c>
      <c r="B1745" s="2" t="s">
        <v>390</v>
      </c>
      <c r="C1745" s="2" t="s">
        <v>388</v>
      </c>
      <c r="E1745"/>
      <c r="F1745"/>
      <c r="G1745"/>
      <c r="H1745"/>
      <c r="I1745"/>
      <c r="J1745"/>
      <c r="K1745"/>
    </row>
    <row r="1746" spans="1:11" ht="15.75" x14ac:dyDescent="0.25">
      <c r="A1746" s="2" t="s">
        <v>312</v>
      </c>
      <c r="B1746" s="2" t="s">
        <v>391</v>
      </c>
      <c r="C1746" s="2" t="s">
        <v>383</v>
      </c>
      <c r="E1746"/>
      <c r="F1746"/>
      <c r="G1746"/>
      <c r="H1746"/>
      <c r="I1746"/>
      <c r="J1746"/>
      <c r="K1746"/>
    </row>
    <row r="1747" spans="1:11" ht="15.75" x14ac:dyDescent="0.25">
      <c r="A1747" s="2" t="s">
        <v>312</v>
      </c>
      <c r="B1747" s="2" t="s">
        <v>391</v>
      </c>
      <c r="C1747" s="2" t="s">
        <v>164</v>
      </c>
      <c r="E1747"/>
      <c r="F1747"/>
      <c r="G1747"/>
      <c r="H1747"/>
      <c r="I1747"/>
      <c r="J1747" s="6">
        <v>8573796.3200000003</v>
      </c>
      <c r="K1747"/>
    </row>
    <row r="1748" spans="1:11" ht="15.75" x14ac:dyDescent="0.25">
      <c r="A1748" s="2" t="s">
        <v>312</v>
      </c>
      <c r="B1748" s="2" t="s">
        <v>391</v>
      </c>
      <c r="C1748" s="2" t="s">
        <v>384</v>
      </c>
      <c r="E1748"/>
      <c r="F1748"/>
      <c r="G1748"/>
      <c r="H1748"/>
      <c r="I1748"/>
      <c r="J1748" s="7">
        <v>620468.31999999995</v>
      </c>
      <c r="K1748"/>
    </row>
    <row r="1749" spans="1:11" ht="15.75" x14ac:dyDescent="0.25">
      <c r="A1749" s="2" t="s">
        <v>312</v>
      </c>
      <c r="B1749" s="2" t="s">
        <v>391</v>
      </c>
      <c r="C1749" s="2" t="s">
        <v>385</v>
      </c>
      <c r="E1749"/>
      <c r="F1749"/>
      <c r="G1749"/>
      <c r="H1749"/>
      <c r="I1749"/>
      <c r="J1749" s="4">
        <v>7.2367979928872395E-2</v>
      </c>
      <c r="K1749"/>
    </row>
    <row r="1750" spans="1:11" ht="15.75" x14ac:dyDescent="0.25">
      <c r="A1750" s="2" t="s">
        <v>312</v>
      </c>
      <c r="B1750" s="2" t="s">
        <v>391</v>
      </c>
      <c r="C1750" s="2" t="s">
        <v>386</v>
      </c>
      <c r="E1750"/>
      <c r="F1750"/>
      <c r="G1750"/>
      <c r="H1750"/>
      <c r="I1750"/>
      <c r="J1750" s="7">
        <v>7953328</v>
      </c>
      <c r="K1750"/>
    </row>
    <row r="1751" spans="1:11" ht="15.75" x14ac:dyDescent="0.25">
      <c r="A1751" s="2" t="s">
        <v>312</v>
      </c>
      <c r="B1751" s="2" t="s">
        <v>391</v>
      </c>
      <c r="C1751" s="2" t="s">
        <v>387</v>
      </c>
      <c r="E1751"/>
      <c r="F1751"/>
      <c r="G1751"/>
      <c r="H1751"/>
      <c r="I1751"/>
      <c r="J1751" s="7">
        <v>8573796.3200000003</v>
      </c>
      <c r="K1751"/>
    </row>
    <row r="1752" spans="1:11" ht="15.75" x14ac:dyDescent="0.25">
      <c r="A1752" s="2" t="s">
        <v>312</v>
      </c>
      <c r="B1752" s="2" t="s">
        <v>391</v>
      </c>
      <c r="C1752" s="2" t="s">
        <v>388</v>
      </c>
      <c r="E1752"/>
      <c r="F1752"/>
      <c r="G1752"/>
      <c r="H1752"/>
      <c r="I1752"/>
      <c r="J1752"/>
      <c r="K1752"/>
    </row>
    <row r="1753" spans="1:11" ht="15.75" x14ac:dyDescent="0.25">
      <c r="A1753" s="2" t="s">
        <v>312</v>
      </c>
      <c r="B1753" s="2" t="s">
        <v>392</v>
      </c>
      <c r="C1753" s="2" t="s">
        <v>383</v>
      </c>
      <c r="E1753"/>
      <c r="F1753"/>
      <c r="G1753"/>
      <c r="H1753"/>
      <c r="I1753"/>
      <c r="J1753"/>
      <c r="K1753"/>
    </row>
    <row r="1754" spans="1:11" ht="15.75" x14ac:dyDescent="0.25">
      <c r="A1754" s="2" t="s">
        <v>312</v>
      </c>
      <c r="B1754" s="2" t="s">
        <v>392</v>
      </c>
      <c r="C1754" s="2" t="s">
        <v>164</v>
      </c>
      <c r="E1754"/>
      <c r="F1754"/>
      <c r="G1754"/>
      <c r="H1754"/>
      <c r="I1754"/>
      <c r="J1754" s="6">
        <v>2845722.713</v>
      </c>
      <c r="K1754"/>
    </row>
    <row r="1755" spans="1:11" ht="15.75" x14ac:dyDescent="0.25">
      <c r="A1755" s="2" t="s">
        <v>312</v>
      </c>
      <c r="B1755" s="2" t="s">
        <v>392</v>
      </c>
      <c r="C1755" s="2" t="s">
        <v>384</v>
      </c>
      <c r="E1755"/>
      <c r="F1755"/>
      <c r="G1755"/>
      <c r="H1755"/>
      <c r="I1755"/>
      <c r="J1755" s="7">
        <v>717562.71299999999</v>
      </c>
      <c r="K1755"/>
    </row>
    <row r="1756" spans="1:11" ht="15.75" x14ac:dyDescent="0.25">
      <c r="A1756" s="2" t="s">
        <v>312</v>
      </c>
      <c r="B1756" s="2" t="s">
        <v>392</v>
      </c>
      <c r="C1756" s="2" t="s">
        <v>385</v>
      </c>
      <c r="E1756"/>
      <c r="F1756"/>
      <c r="G1756"/>
      <c r="H1756"/>
      <c r="I1756"/>
      <c r="J1756" s="4">
        <v>0.25215482510716425</v>
      </c>
      <c r="K1756"/>
    </row>
    <row r="1757" spans="1:11" ht="15.75" x14ac:dyDescent="0.25">
      <c r="A1757" s="2" t="s">
        <v>312</v>
      </c>
      <c r="B1757" s="2" t="s">
        <v>392</v>
      </c>
      <c r="C1757" s="2" t="s">
        <v>386</v>
      </c>
      <c r="E1757"/>
      <c r="F1757"/>
      <c r="G1757"/>
      <c r="H1757"/>
      <c r="I1757"/>
      <c r="J1757" s="7">
        <v>2128160</v>
      </c>
      <c r="K1757"/>
    </row>
    <row r="1758" spans="1:11" ht="15.75" x14ac:dyDescent="0.25">
      <c r="A1758" s="2" t="s">
        <v>312</v>
      </c>
      <c r="B1758" s="2" t="s">
        <v>392</v>
      </c>
      <c r="C1758" s="2" t="s">
        <v>387</v>
      </c>
      <c r="E1758"/>
      <c r="F1758"/>
      <c r="G1758"/>
      <c r="H1758"/>
      <c r="I1758"/>
      <c r="J1758" s="7">
        <v>2845722.713</v>
      </c>
      <c r="K1758"/>
    </row>
    <row r="1759" spans="1:11" ht="15.75" x14ac:dyDescent="0.25">
      <c r="A1759" s="2" t="s">
        <v>312</v>
      </c>
      <c r="B1759" s="2" t="s">
        <v>392</v>
      </c>
      <c r="C1759" s="2" t="s">
        <v>388</v>
      </c>
      <c r="E1759"/>
      <c r="F1759"/>
      <c r="G1759"/>
      <c r="H1759"/>
      <c r="I1759"/>
      <c r="J1759"/>
      <c r="K1759"/>
    </row>
    <row r="1760" spans="1:11" ht="15.75" x14ac:dyDescent="0.25">
      <c r="A1760" s="2" t="s">
        <v>312</v>
      </c>
      <c r="B1760" s="2" t="s">
        <v>393</v>
      </c>
      <c r="C1760" s="2" t="s">
        <v>383</v>
      </c>
      <c r="E1760"/>
      <c r="F1760"/>
      <c r="G1760"/>
      <c r="H1760"/>
      <c r="I1760"/>
      <c r="J1760"/>
      <c r="K1760"/>
    </row>
    <row r="1761" spans="1:11" ht="15.75" x14ac:dyDescent="0.25">
      <c r="A1761" s="2" t="s">
        <v>312</v>
      </c>
      <c r="B1761" s="2" t="s">
        <v>393</v>
      </c>
      <c r="C1761" s="2" t="s">
        <v>164</v>
      </c>
      <c r="E1761"/>
      <c r="F1761"/>
      <c r="G1761"/>
      <c r="H1761"/>
      <c r="I1761"/>
      <c r="J1761" s="6">
        <v>0</v>
      </c>
      <c r="K1761"/>
    </row>
    <row r="1762" spans="1:11" ht="15.75" x14ac:dyDescent="0.25">
      <c r="A1762" s="2" t="s">
        <v>312</v>
      </c>
      <c r="B1762" s="2" t="s">
        <v>393</v>
      </c>
      <c r="C1762" s="2" t="s">
        <v>384</v>
      </c>
      <c r="E1762"/>
      <c r="F1762"/>
      <c r="G1762"/>
      <c r="H1762"/>
      <c r="I1762"/>
      <c r="J1762" s="7">
        <v>0</v>
      </c>
      <c r="K1762"/>
    </row>
    <row r="1763" spans="1:11" ht="15.75" x14ac:dyDescent="0.25">
      <c r="A1763" s="2" t="s">
        <v>312</v>
      </c>
      <c r="B1763" s="2" t="s">
        <v>393</v>
      </c>
      <c r="C1763" s="2" t="s">
        <v>385</v>
      </c>
      <c r="E1763"/>
      <c r="F1763"/>
      <c r="G1763"/>
      <c r="H1763"/>
      <c r="I1763"/>
      <c r="J1763" s="4" t="e">
        <v>#NUM!</v>
      </c>
      <c r="K1763"/>
    </row>
    <row r="1764" spans="1:11" ht="15.75" x14ac:dyDescent="0.25">
      <c r="A1764" s="2" t="s">
        <v>312</v>
      </c>
      <c r="B1764" s="2" t="s">
        <v>393</v>
      </c>
      <c r="C1764" s="2" t="s">
        <v>386</v>
      </c>
      <c r="E1764"/>
      <c r="F1764"/>
      <c r="G1764"/>
      <c r="H1764"/>
      <c r="I1764"/>
      <c r="J1764" s="7">
        <v>0</v>
      </c>
      <c r="K1764"/>
    </row>
    <row r="1765" spans="1:11" ht="15.75" x14ac:dyDescent="0.25">
      <c r="A1765" s="2" t="s">
        <v>312</v>
      </c>
      <c r="B1765" s="2" t="s">
        <v>393</v>
      </c>
      <c r="C1765" s="2" t="s">
        <v>387</v>
      </c>
      <c r="E1765"/>
      <c r="F1765"/>
      <c r="G1765"/>
      <c r="H1765"/>
      <c r="I1765"/>
      <c r="J1765" s="7">
        <v>0</v>
      </c>
      <c r="K1765"/>
    </row>
    <row r="1766" spans="1:11" ht="15.75" x14ac:dyDescent="0.25">
      <c r="A1766" s="2" t="s">
        <v>312</v>
      </c>
      <c r="B1766" s="2" t="s">
        <v>393</v>
      </c>
      <c r="C1766" s="2" t="s">
        <v>388</v>
      </c>
      <c r="E1766"/>
      <c r="F1766"/>
      <c r="G1766"/>
      <c r="H1766"/>
      <c r="I1766"/>
      <c r="J1766"/>
      <c r="K1766"/>
    </row>
    <row r="1767" spans="1:11" ht="15.75" x14ac:dyDescent="0.25">
      <c r="A1767" s="2" t="s">
        <v>312</v>
      </c>
      <c r="B1767" s="2" t="s">
        <v>394</v>
      </c>
      <c r="C1767" s="2" t="s">
        <v>383</v>
      </c>
      <c r="E1767"/>
      <c r="F1767"/>
      <c r="G1767"/>
      <c r="H1767"/>
      <c r="I1767"/>
      <c r="J1767"/>
      <c r="K1767"/>
    </row>
    <row r="1768" spans="1:11" ht="15.75" x14ac:dyDescent="0.25">
      <c r="A1768" s="2" t="s">
        <v>312</v>
      </c>
      <c r="B1768" s="2" t="s">
        <v>394</v>
      </c>
      <c r="C1768" s="2" t="s">
        <v>164</v>
      </c>
      <c r="E1768"/>
      <c r="F1768"/>
      <c r="G1768"/>
      <c r="H1768"/>
      <c r="I1768"/>
      <c r="J1768" s="6">
        <v>54999</v>
      </c>
      <c r="K1768"/>
    </row>
    <row r="1769" spans="1:11" ht="15.75" x14ac:dyDescent="0.25">
      <c r="A1769" s="2" t="s">
        <v>312</v>
      </c>
      <c r="B1769" s="2" t="s">
        <v>394</v>
      </c>
      <c r="C1769" s="2" t="s">
        <v>384</v>
      </c>
      <c r="E1769"/>
      <c r="F1769"/>
      <c r="G1769"/>
      <c r="H1769"/>
      <c r="I1769"/>
      <c r="J1769" s="7">
        <v>0</v>
      </c>
      <c r="K1769"/>
    </row>
    <row r="1770" spans="1:11" ht="15.75" x14ac:dyDescent="0.25">
      <c r="A1770" s="2" t="s">
        <v>312</v>
      </c>
      <c r="B1770" s="2" t="s">
        <v>394</v>
      </c>
      <c r="C1770" s="2" t="s">
        <v>385</v>
      </c>
      <c r="E1770"/>
      <c r="F1770"/>
      <c r="G1770"/>
      <c r="H1770"/>
      <c r="I1770"/>
      <c r="J1770" s="4">
        <v>0</v>
      </c>
      <c r="K1770"/>
    </row>
    <row r="1771" spans="1:11" ht="15.75" x14ac:dyDescent="0.25">
      <c r="A1771" s="2" t="s">
        <v>312</v>
      </c>
      <c r="B1771" s="2" t="s">
        <v>394</v>
      </c>
      <c r="C1771" s="2" t="s">
        <v>386</v>
      </c>
      <c r="E1771"/>
      <c r="F1771"/>
      <c r="G1771"/>
      <c r="H1771"/>
      <c r="I1771"/>
      <c r="J1771" s="7">
        <v>54999</v>
      </c>
      <c r="K1771"/>
    </row>
    <row r="1772" spans="1:11" ht="15.75" x14ac:dyDescent="0.25">
      <c r="A1772" s="2" t="s">
        <v>312</v>
      </c>
      <c r="B1772" s="2" t="s">
        <v>394</v>
      </c>
      <c r="C1772" s="2" t="s">
        <v>387</v>
      </c>
      <c r="E1772"/>
      <c r="F1772"/>
      <c r="G1772"/>
      <c r="H1772"/>
      <c r="I1772"/>
      <c r="J1772" s="7">
        <v>54999</v>
      </c>
      <c r="K1772"/>
    </row>
    <row r="1773" spans="1:11" ht="15.75" x14ac:dyDescent="0.25">
      <c r="A1773" s="2" t="s">
        <v>312</v>
      </c>
      <c r="B1773" s="2" t="s">
        <v>394</v>
      </c>
      <c r="C1773" s="2" t="s">
        <v>388</v>
      </c>
      <c r="E1773"/>
      <c r="F1773"/>
      <c r="G1773"/>
      <c r="H1773"/>
      <c r="I1773"/>
      <c r="J1773"/>
      <c r="K1773"/>
    </row>
    <row r="1774" spans="1:11" ht="15.75" x14ac:dyDescent="0.25">
      <c r="A1774" s="2" t="s">
        <v>312</v>
      </c>
      <c r="B1774" s="2" t="s">
        <v>395</v>
      </c>
      <c r="C1774" s="2" t="s">
        <v>383</v>
      </c>
      <c r="E1774"/>
      <c r="F1774"/>
      <c r="G1774"/>
      <c r="H1774"/>
      <c r="I1774"/>
      <c r="J1774" s="4">
        <v>1</v>
      </c>
      <c r="K1774"/>
    </row>
    <row r="1775" spans="1:11" ht="15.75" x14ac:dyDescent="0.25">
      <c r="A1775" s="2" t="s">
        <v>312</v>
      </c>
      <c r="B1775" s="2" t="s">
        <v>395</v>
      </c>
      <c r="C1775" s="2" t="s">
        <v>164</v>
      </c>
      <c r="E1775"/>
      <c r="F1775"/>
      <c r="G1775"/>
      <c r="H1775"/>
      <c r="I1775"/>
      <c r="J1775" s="6">
        <v>1065505</v>
      </c>
      <c r="K1775"/>
    </row>
    <row r="1776" spans="1:11" ht="15.75" x14ac:dyDescent="0.25">
      <c r="A1776" s="2" t="s">
        <v>312</v>
      </c>
      <c r="B1776" s="2" t="s">
        <v>395</v>
      </c>
      <c r="C1776" s="2" t="s">
        <v>384</v>
      </c>
      <c r="E1776"/>
      <c r="F1776"/>
      <c r="G1776"/>
      <c r="H1776"/>
      <c r="I1776"/>
      <c r="J1776" s="7">
        <v>0</v>
      </c>
      <c r="K1776"/>
    </row>
    <row r="1777" spans="1:11" ht="15.75" x14ac:dyDescent="0.25">
      <c r="A1777" s="2" t="s">
        <v>312</v>
      </c>
      <c r="B1777" s="2" t="s">
        <v>395</v>
      </c>
      <c r="C1777" s="2" t="s">
        <v>385</v>
      </c>
      <c r="E1777"/>
      <c r="F1777"/>
      <c r="G1777"/>
      <c r="H1777"/>
      <c r="I1777"/>
      <c r="J1777" s="4">
        <v>0</v>
      </c>
      <c r="K1777"/>
    </row>
    <row r="1778" spans="1:11" ht="15.75" x14ac:dyDescent="0.25">
      <c r="A1778" s="2" t="s">
        <v>312</v>
      </c>
      <c r="B1778" s="2" t="s">
        <v>395</v>
      </c>
      <c r="C1778" s="2" t="s">
        <v>386</v>
      </c>
      <c r="E1778"/>
      <c r="F1778"/>
      <c r="G1778"/>
      <c r="H1778"/>
      <c r="I1778"/>
      <c r="J1778" s="7">
        <v>1065505</v>
      </c>
      <c r="K1778"/>
    </row>
    <row r="1779" spans="1:11" ht="15.75" x14ac:dyDescent="0.25">
      <c r="A1779" s="2" t="s">
        <v>312</v>
      </c>
      <c r="B1779" s="2" t="s">
        <v>395</v>
      </c>
      <c r="C1779" s="2" t="s">
        <v>387</v>
      </c>
      <c r="E1779"/>
      <c r="F1779"/>
      <c r="G1779"/>
      <c r="H1779"/>
      <c r="I1779"/>
      <c r="J1779" s="7">
        <v>1065505</v>
      </c>
      <c r="K1779"/>
    </row>
    <row r="1780" spans="1:11" ht="15.75" x14ac:dyDescent="0.25">
      <c r="A1780" s="2" t="s">
        <v>312</v>
      </c>
      <c r="B1780" s="2" t="s">
        <v>395</v>
      </c>
      <c r="C1780" s="2" t="s">
        <v>388</v>
      </c>
      <c r="E1780"/>
      <c r="F1780"/>
      <c r="G1780"/>
      <c r="H1780"/>
      <c r="I1780"/>
      <c r="J1780"/>
      <c r="K1780"/>
    </row>
    <row r="1781" spans="1:11" ht="15.75" x14ac:dyDescent="0.25">
      <c r="A1781" s="2" t="s">
        <v>312</v>
      </c>
      <c r="B1781" s="2" t="s">
        <v>396</v>
      </c>
      <c r="C1781" s="2" t="s">
        <v>383</v>
      </c>
      <c r="E1781"/>
      <c r="F1781"/>
      <c r="G1781"/>
      <c r="H1781"/>
      <c r="I1781"/>
      <c r="J1781" s="4">
        <v>6.3853259057787645E-2</v>
      </c>
      <c r="K1781"/>
    </row>
    <row r="1782" spans="1:11" ht="15.75" x14ac:dyDescent="0.25">
      <c r="A1782" s="2" t="s">
        <v>312</v>
      </c>
      <c r="B1782" s="2" t="s">
        <v>396</v>
      </c>
      <c r="C1782" s="2" t="s">
        <v>164</v>
      </c>
      <c r="E1782"/>
      <c r="F1782"/>
      <c r="G1782"/>
      <c r="H1782"/>
      <c r="I1782"/>
      <c r="J1782" s="6">
        <v>2153782</v>
      </c>
      <c r="K1782"/>
    </row>
    <row r="1783" spans="1:11" ht="15.75" x14ac:dyDescent="0.25">
      <c r="A1783" s="2" t="s">
        <v>312</v>
      </c>
      <c r="B1783" s="2" t="s">
        <v>396</v>
      </c>
      <c r="C1783" s="2" t="s">
        <v>384</v>
      </c>
      <c r="E1783"/>
      <c r="F1783"/>
      <c r="G1783"/>
      <c r="H1783"/>
      <c r="I1783"/>
      <c r="J1783" s="7">
        <v>0</v>
      </c>
      <c r="K1783"/>
    </row>
    <row r="1784" spans="1:11" ht="15.75" x14ac:dyDescent="0.25">
      <c r="A1784" s="2" t="s">
        <v>312</v>
      </c>
      <c r="B1784" s="2" t="s">
        <v>396</v>
      </c>
      <c r="C1784" s="2" t="s">
        <v>385</v>
      </c>
      <c r="E1784"/>
      <c r="F1784"/>
      <c r="G1784"/>
      <c r="H1784"/>
      <c r="I1784"/>
      <c r="J1784" s="4">
        <v>0</v>
      </c>
      <c r="K1784"/>
    </row>
    <row r="1785" spans="1:11" ht="15.75" x14ac:dyDescent="0.25">
      <c r="A1785" s="2" t="s">
        <v>312</v>
      </c>
      <c r="B1785" s="2" t="s">
        <v>396</v>
      </c>
      <c r="C1785" s="2" t="s">
        <v>386</v>
      </c>
      <c r="E1785"/>
      <c r="F1785"/>
      <c r="G1785"/>
      <c r="H1785"/>
      <c r="I1785"/>
      <c r="J1785" s="7">
        <v>2153782</v>
      </c>
      <c r="K1785"/>
    </row>
    <row r="1786" spans="1:11" ht="15.75" x14ac:dyDescent="0.25">
      <c r="A1786" s="2" t="s">
        <v>312</v>
      </c>
      <c r="B1786" s="2" t="s">
        <v>396</v>
      </c>
      <c r="C1786" s="2" t="s">
        <v>387</v>
      </c>
      <c r="E1786"/>
      <c r="F1786"/>
      <c r="G1786"/>
      <c r="H1786"/>
      <c r="I1786"/>
      <c r="J1786" s="7">
        <v>2153782</v>
      </c>
      <c r="K1786"/>
    </row>
    <row r="1787" spans="1:11" ht="15.75" x14ac:dyDescent="0.25">
      <c r="A1787" s="2" t="s">
        <v>312</v>
      </c>
      <c r="B1787" s="2" t="s">
        <v>396</v>
      </c>
      <c r="C1787" s="2" t="s">
        <v>388</v>
      </c>
      <c r="E1787"/>
      <c r="F1787"/>
      <c r="G1787"/>
      <c r="H1787"/>
      <c r="I1787"/>
      <c r="J1787"/>
      <c r="K1787"/>
    </row>
    <row r="1788" spans="1:11" ht="15.75" x14ac:dyDescent="0.25">
      <c r="A1788" s="2" t="s">
        <v>312</v>
      </c>
      <c r="B1788" s="2" t="s">
        <v>397</v>
      </c>
      <c r="C1788" s="2" t="s">
        <v>383</v>
      </c>
      <c r="E1788"/>
      <c r="F1788"/>
      <c r="G1788"/>
      <c r="H1788"/>
      <c r="I1788"/>
      <c r="J1788" s="4">
        <v>0.18125858022231078</v>
      </c>
      <c r="K1788"/>
    </row>
    <row r="1789" spans="1:11" ht="15.75" x14ac:dyDescent="0.25">
      <c r="A1789" s="2" t="s">
        <v>312</v>
      </c>
      <c r="B1789" s="2" t="s">
        <v>397</v>
      </c>
      <c r="C1789" s="2" t="s">
        <v>164</v>
      </c>
      <c r="E1789"/>
      <c r="F1789"/>
      <c r="G1789"/>
      <c r="H1789"/>
      <c r="I1789"/>
      <c r="J1789" s="6">
        <v>880659</v>
      </c>
      <c r="K1789"/>
    </row>
    <row r="1790" spans="1:11" ht="15.75" x14ac:dyDescent="0.25">
      <c r="A1790" s="2" t="s">
        <v>312</v>
      </c>
      <c r="B1790" s="2" t="s">
        <v>397</v>
      </c>
      <c r="C1790" s="2" t="s">
        <v>384</v>
      </c>
      <c r="E1790"/>
      <c r="F1790"/>
      <c r="G1790"/>
      <c r="H1790"/>
      <c r="I1790"/>
      <c r="J1790" s="7">
        <v>0</v>
      </c>
      <c r="K1790"/>
    </row>
    <row r="1791" spans="1:11" ht="15.75" x14ac:dyDescent="0.25">
      <c r="A1791" s="2" t="s">
        <v>312</v>
      </c>
      <c r="B1791" s="2" t="s">
        <v>397</v>
      </c>
      <c r="C1791" s="2" t="s">
        <v>385</v>
      </c>
      <c r="E1791"/>
      <c r="F1791"/>
      <c r="G1791"/>
      <c r="H1791"/>
      <c r="I1791"/>
      <c r="J1791" s="4">
        <v>0</v>
      </c>
      <c r="K1791"/>
    </row>
    <row r="1792" spans="1:11" ht="15.75" x14ac:dyDescent="0.25">
      <c r="A1792" s="2" t="s">
        <v>312</v>
      </c>
      <c r="B1792" s="2" t="s">
        <v>397</v>
      </c>
      <c r="C1792" s="2" t="s">
        <v>386</v>
      </c>
      <c r="E1792"/>
      <c r="F1792"/>
      <c r="G1792"/>
      <c r="H1792"/>
      <c r="I1792"/>
      <c r="J1792" s="7">
        <v>880659</v>
      </c>
      <c r="K1792"/>
    </row>
    <row r="1793" spans="1:11" ht="15.75" x14ac:dyDescent="0.25">
      <c r="A1793" s="2" t="s">
        <v>312</v>
      </c>
      <c r="B1793" s="2" t="s">
        <v>397</v>
      </c>
      <c r="C1793" s="2" t="s">
        <v>387</v>
      </c>
      <c r="E1793"/>
      <c r="F1793"/>
      <c r="G1793"/>
      <c r="H1793"/>
      <c r="I1793"/>
      <c r="J1793" s="7">
        <v>880659</v>
      </c>
      <c r="K1793"/>
    </row>
    <row r="1794" spans="1:11" ht="15.75" x14ac:dyDescent="0.25">
      <c r="A1794" s="2" t="s">
        <v>312</v>
      </c>
      <c r="B1794" s="2" t="s">
        <v>397</v>
      </c>
      <c r="C1794" s="2" t="s">
        <v>388</v>
      </c>
      <c r="E1794"/>
      <c r="F1794"/>
      <c r="G1794"/>
      <c r="H1794"/>
      <c r="I1794"/>
      <c r="J1794"/>
      <c r="K1794"/>
    </row>
    <row r="1795" spans="1:11" ht="15.75" x14ac:dyDescent="0.25">
      <c r="A1795" s="2" t="s">
        <v>312</v>
      </c>
      <c r="B1795" s="2" t="s">
        <v>398</v>
      </c>
      <c r="C1795" s="2" t="s">
        <v>383</v>
      </c>
      <c r="E1795"/>
      <c r="F1795"/>
      <c r="G1795"/>
      <c r="H1795"/>
      <c r="I1795"/>
      <c r="J1795"/>
      <c r="K1795"/>
    </row>
    <row r="1796" spans="1:11" ht="15.75" x14ac:dyDescent="0.25">
      <c r="A1796" s="2" t="s">
        <v>312</v>
      </c>
      <c r="B1796" s="2" t="s">
        <v>398</v>
      </c>
      <c r="C1796" s="2" t="s">
        <v>164</v>
      </c>
      <c r="E1796"/>
      <c r="F1796"/>
      <c r="G1796"/>
      <c r="H1796"/>
      <c r="I1796"/>
      <c r="J1796"/>
      <c r="K1796"/>
    </row>
    <row r="1797" spans="1:11" ht="15.75" x14ac:dyDescent="0.25">
      <c r="A1797" s="2" t="s">
        <v>312</v>
      </c>
      <c r="B1797" s="2" t="s">
        <v>398</v>
      </c>
      <c r="C1797" s="2" t="s">
        <v>384</v>
      </c>
      <c r="E1797"/>
      <c r="F1797"/>
      <c r="G1797"/>
      <c r="H1797"/>
      <c r="I1797"/>
      <c r="J1797" s="7">
        <v>0</v>
      </c>
      <c r="K1797"/>
    </row>
    <row r="1798" spans="1:11" ht="15.75" x14ac:dyDescent="0.25">
      <c r="A1798" s="2" t="s">
        <v>312</v>
      </c>
      <c r="B1798" s="2" t="s">
        <v>398</v>
      </c>
      <c r="C1798" s="2" t="s">
        <v>385</v>
      </c>
      <c r="E1798"/>
      <c r="F1798"/>
      <c r="G1798"/>
      <c r="H1798"/>
      <c r="I1798"/>
      <c r="J1798" s="4">
        <v>0</v>
      </c>
      <c r="K1798"/>
    </row>
    <row r="1799" spans="1:11" ht="15.75" x14ac:dyDescent="0.25">
      <c r="A1799" s="2" t="s">
        <v>312</v>
      </c>
      <c r="B1799" s="2" t="s">
        <v>398</v>
      </c>
      <c r="C1799" s="2" t="s">
        <v>386</v>
      </c>
      <c r="E1799"/>
      <c r="F1799"/>
      <c r="G1799"/>
      <c r="H1799"/>
      <c r="I1799"/>
      <c r="J1799" s="7">
        <v>207200</v>
      </c>
      <c r="K1799"/>
    </row>
    <row r="1800" spans="1:11" ht="15.75" x14ac:dyDescent="0.25">
      <c r="A1800" s="2" t="s">
        <v>312</v>
      </c>
      <c r="B1800" s="2" t="s">
        <v>398</v>
      </c>
      <c r="C1800" s="2" t="s">
        <v>387</v>
      </c>
      <c r="E1800"/>
      <c r="F1800"/>
      <c r="G1800"/>
      <c r="H1800"/>
      <c r="I1800"/>
      <c r="J1800" s="7">
        <v>207200</v>
      </c>
      <c r="K1800"/>
    </row>
    <row r="1801" spans="1:11" ht="15.75" x14ac:dyDescent="0.25">
      <c r="A1801" s="2" t="s">
        <v>312</v>
      </c>
      <c r="B1801" s="2" t="s">
        <v>398</v>
      </c>
      <c r="C1801" s="2" t="s">
        <v>388</v>
      </c>
      <c r="E1801"/>
      <c r="F1801"/>
      <c r="G1801"/>
      <c r="H1801"/>
      <c r="I1801"/>
      <c r="J1801" s="6">
        <v>207200</v>
      </c>
      <c r="K1801"/>
    </row>
    <row r="1802" spans="1:11" ht="15.75" x14ac:dyDescent="0.25">
      <c r="A1802" s="2" t="s">
        <v>312</v>
      </c>
      <c r="B1802" s="2" t="s">
        <v>399</v>
      </c>
      <c r="C1802" s="2" t="s">
        <v>383</v>
      </c>
      <c r="E1802"/>
      <c r="F1802"/>
      <c r="G1802"/>
      <c r="H1802"/>
      <c r="I1802"/>
      <c r="J1802"/>
      <c r="K1802"/>
    </row>
    <row r="1803" spans="1:11" ht="15.75" x14ac:dyDescent="0.25">
      <c r="A1803" s="2" t="s">
        <v>312</v>
      </c>
      <c r="B1803" s="2" t="s">
        <v>399</v>
      </c>
      <c r="C1803" s="2" t="s">
        <v>164</v>
      </c>
      <c r="E1803"/>
      <c r="F1803"/>
      <c r="G1803"/>
      <c r="H1803"/>
      <c r="I1803"/>
      <c r="J1803" s="6">
        <v>2163457</v>
      </c>
      <c r="K1803"/>
    </row>
    <row r="1804" spans="1:11" ht="15.75" x14ac:dyDescent="0.25">
      <c r="A1804" s="2" t="s">
        <v>312</v>
      </c>
      <c r="B1804" s="2" t="s">
        <v>399</v>
      </c>
      <c r="C1804" s="2" t="s">
        <v>384</v>
      </c>
      <c r="E1804"/>
      <c r="F1804"/>
      <c r="G1804"/>
      <c r="H1804"/>
      <c r="I1804"/>
      <c r="J1804" s="7">
        <v>0</v>
      </c>
      <c r="K1804"/>
    </row>
    <row r="1805" spans="1:11" ht="15.75" x14ac:dyDescent="0.25">
      <c r="A1805" s="2" t="s">
        <v>312</v>
      </c>
      <c r="B1805" s="2" t="s">
        <v>399</v>
      </c>
      <c r="C1805" s="2" t="s">
        <v>385</v>
      </c>
      <c r="E1805"/>
      <c r="F1805"/>
      <c r="G1805"/>
      <c r="H1805"/>
      <c r="I1805"/>
      <c r="J1805" s="4">
        <v>0</v>
      </c>
      <c r="K1805"/>
    </row>
    <row r="1806" spans="1:11" ht="15.75" x14ac:dyDescent="0.25">
      <c r="A1806" s="2" t="s">
        <v>312</v>
      </c>
      <c r="B1806" s="2" t="s">
        <v>399</v>
      </c>
      <c r="C1806" s="2" t="s">
        <v>386</v>
      </c>
      <c r="E1806"/>
      <c r="F1806"/>
      <c r="G1806"/>
      <c r="H1806"/>
      <c r="I1806"/>
      <c r="J1806" s="7">
        <v>7397734</v>
      </c>
      <c r="K1806"/>
    </row>
    <row r="1807" spans="1:11" ht="15.75" x14ac:dyDescent="0.25">
      <c r="A1807" s="2" t="s">
        <v>312</v>
      </c>
      <c r="B1807" s="2" t="s">
        <v>399</v>
      </c>
      <c r="C1807" s="2" t="s">
        <v>387</v>
      </c>
      <c r="E1807"/>
      <c r="F1807"/>
      <c r="G1807"/>
      <c r="H1807"/>
      <c r="I1807"/>
      <c r="J1807" s="7">
        <v>7397734</v>
      </c>
      <c r="K1807"/>
    </row>
    <row r="1808" spans="1:11" ht="15.75" x14ac:dyDescent="0.25">
      <c r="A1808" s="2" t="s">
        <v>312</v>
      </c>
      <c r="B1808" s="2" t="s">
        <v>399</v>
      </c>
      <c r="C1808" s="2" t="s">
        <v>388</v>
      </c>
      <c r="E1808"/>
      <c r="F1808"/>
      <c r="G1808"/>
      <c r="H1808"/>
      <c r="I1808"/>
      <c r="J1808" s="6">
        <v>5234277</v>
      </c>
      <c r="K1808"/>
    </row>
    <row r="1809" spans="1:11" ht="15.75" x14ac:dyDescent="0.25">
      <c r="A1809" s="2" t="s">
        <v>312</v>
      </c>
      <c r="B1809" s="2" t="s">
        <v>400</v>
      </c>
      <c r="C1809" s="2" t="s">
        <v>383</v>
      </c>
      <c r="E1809"/>
      <c r="F1809"/>
      <c r="G1809"/>
      <c r="H1809"/>
      <c r="I1809"/>
      <c r="J1809"/>
      <c r="K1809"/>
    </row>
    <row r="1810" spans="1:11" ht="15.75" x14ac:dyDescent="0.25">
      <c r="A1810" s="2" t="s">
        <v>312</v>
      </c>
      <c r="B1810" s="2" t="s">
        <v>400</v>
      </c>
      <c r="C1810" s="2" t="s">
        <v>164</v>
      </c>
      <c r="E1810"/>
      <c r="F1810"/>
      <c r="G1810"/>
      <c r="H1810"/>
      <c r="I1810"/>
      <c r="J1810"/>
      <c r="K1810"/>
    </row>
    <row r="1811" spans="1:11" ht="15.75" x14ac:dyDescent="0.25">
      <c r="A1811" s="2" t="s">
        <v>312</v>
      </c>
      <c r="B1811" s="2" t="s">
        <v>400</v>
      </c>
      <c r="C1811" s="2" t="s">
        <v>384</v>
      </c>
      <c r="E1811"/>
      <c r="F1811"/>
      <c r="G1811"/>
      <c r="H1811"/>
      <c r="I1811"/>
      <c r="J1811" s="7">
        <v>0</v>
      </c>
      <c r="K1811"/>
    </row>
    <row r="1812" spans="1:11" ht="15.75" x14ac:dyDescent="0.25">
      <c r="A1812" s="2" t="s">
        <v>312</v>
      </c>
      <c r="B1812" s="2" t="s">
        <v>400</v>
      </c>
      <c r="C1812" s="2" t="s">
        <v>385</v>
      </c>
      <c r="E1812"/>
      <c r="F1812"/>
      <c r="G1812"/>
      <c r="H1812"/>
      <c r="I1812"/>
      <c r="J1812" s="4">
        <v>0</v>
      </c>
      <c r="K1812"/>
    </row>
    <row r="1813" spans="1:11" ht="15.75" x14ac:dyDescent="0.25">
      <c r="A1813" s="2" t="s">
        <v>312</v>
      </c>
      <c r="B1813" s="2" t="s">
        <v>400</v>
      </c>
      <c r="C1813" s="2" t="s">
        <v>386</v>
      </c>
      <c r="E1813"/>
      <c r="F1813"/>
      <c r="G1813"/>
      <c r="H1813"/>
      <c r="I1813"/>
      <c r="J1813" s="7">
        <v>2558559</v>
      </c>
      <c r="K1813"/>
    </row>
    <row r="1814" spans="1:11" ht="15.75" x14ac:dyDescent="0.25">
      <c r="A1814" s="2" t="s">
        <v>312</v>
      </c>
      <c r="B1814" s="2" t="s">
        <v>400</v>
      </c>
      <c r="C1814" s="2" t="s">
        <v>387</v>
      </c>
      <c r="E1814"/>
      <c r="F1814"/>
      <c r="G1814"/>
      <c r="H1814"/>
      <c r="I1814"/>
      <c r="J1814" s="7">
        <v>2558559</v>
      </c>
      <c r="K1814"/>
    </row>
    <row r="1815" spans="1:11" ht="15.75" x14ac:dyDescent="0.25">
      <c r="A1815" s="2" t="s">
        <v>312</v>
      </c>
      <c r="B1815" s="2" t="s">
        <v>400</v>
      </c>
      <c r="C1815" s="2" t="s">
        <v>388</v>
      </c>
      <c r="E1815"/>
      <c r="F1815"/>
      <c r="G1815"/>
      <c r="H1815"/>
      <c r="I1815"/>
      <c r="J1815" s="6">
        <v>2558559</v>
      </c>
      <c r="K1815"/>
    </row>
    <row r="1816" spans="1:11" ht="15.75" x14ac:dyDescent="0.25">
      <c r="A1816" s="2" t="s">
        <v>312</v>
      </c>
      <c r="B1816" s="2" t="s">
        <v>404</v>
      </c>
      <c r="C1816" s="2" t="s">
        <v>383</v>
      </c>
      <c r="E1816"/>
      <c r="F1816"/>
      <c r="G1816"/>
      <c r="H1816"/>
      <c r="I1816"/>
      <c r="J1816"/>
      <c r="K1816"/>
    </row>
    <row r="1817" spans="1:11" ht="15.75" x14ac:dyDescent="0.25">
      <c r="A1817" s="2" t="s">
        <v>312</v>
      </c>
      <c r="B1817" s="2" t="s">
        <v>404</v>
      </c>
      <c r="C1817" s="2" t="s">
        <v>164</v>
      </c>
      <c r="E1817"/>
      <c r="F1817"/>
      <c r="G1817"/>
      <c r="H1817"/>
      <c r="I1817"/>
      <c r="J1817"/>
      <c r="K1817"/>
    </row>
    <row r="1818" spans="1:11" ht="15.75" x14ac:dyDescent="0.25">
      <c r="A1818" s="2" t="s">
        <v>312</v>
      </c>
      <c r="B1818" s="2" t="s">
        <v>404</v>
      </c>
      <c r="C1818" s="2" t="s">
        <v>384</v>
      </c>
      <c r="E1818"/>
      <c r="F1818"/>
      <c r="G1818"/>
      <c r="H1818"/>
      <c r="I1818"/>
      <c r="J1818" s="7">
        <v>0</v>
      </c>
      <c r="K1818"/>
    </row>
    <row r="1819" spans="1:11" ht="15.75" x14ac:dyDescent="0.25">
      <c r="A1819" s="2" t="s">
        <v>312</v>
      </c>
      <c r="B1819" s="2" t="s">
        <v>404</v>
      </c>
      <c r="C1819" s="2" t="s">
        <v>385</v>
      </c>
      <c r="E1819"/>
      <c r="F1819"/>
      <c r="G1819"/>
      <c r="H1819"/>
      <c r="I1819"/>
      <c r="J1819" s="4">
        <v>0</v>
      </c>
      <c r="K1819"/>
    </row>
    <row r="1820" spans="1:11" ht="15.75" x14ac:dyDescent="0.25">
      <c r="A1820" s="2" t="s">
        <v>312</v>
      </c>
      <c r="B1820" s="2" t="s">
        <v>404</v>
      </c>
      <c r="C1820" s="2" t="s">
        <v>386</v>
      </c>
      <c r="E1820"/>
      <c r="F1820"/>
      <c r="G1820"/>
      <c r="H1820"/>
      <c r="I1820"/>
      <c r="J1820" s="7">
        <v>4177315</v>
      </c>
      <c r="K1820"/>
    </row>
    <row r="1821" spans="1:11" ht="15.75" x14ac:dyDescent="0.25">
      <c r="A1821" s="2" t="s">
        <v>312</v>
      </c>
      <c r="B1821" s="2" t="s">
        <v>404</v>
      </c>
      <c r="C1821" s="2" t="s">
        <v>387</v>
      </c>
      <c r="E1821"/>
      <c r="F1821"/>
      <c r="G1821"/>
      <c r="H1821"/>
      <c r="I1821"/>
      <c r="J1821" s="7">
        <v>4177315</v>
      </c>
      <c r="K1821"/>
    </row>
    <row r="1822" spans="1:11" ht="15.75" x14ac:dyDescent="0.25">
      <c r="A1822" s="2" t="s">
        <v>312</v>
      </c>
      <c r="B1822" s="2" t="s">
        <v>404</v>
      </c>
      <c r="C1822" s="2" t="s">
        <v>388</v>
      </c>
      <c r="E1822"/>
      <c r="F1822"/>
      <c r="G1822"/>
      <c r="H1822"/>
      <c r="I1822"/>
      <c r="J1822" s="6">
        <v>4177315</v>
      </c>
      <c r="K1822"/>
    </row>
    <row r="1823" spans="1:11" ht="15.75" x14ac:dyDescent="0.25">
      <c r="A1823" s="2" t="s">
        <v>312</v>
      </c>
      <c r="B1823" s="2" t="s">
        <v>406</v>
      </c>
      <c r="C1823" s="2" t="s">
        <v>383</v>
      </c>
      <c r="E1823"/>
      <c r="F1823"/>
      <c r="G1823"/>
      <c r="H1823"/>
      <c r="I1823"/>
      <c r="J1823"/>
      <c r="K1823"/>
    </row>
    <row r="1824" spans="1:11" ht="15.75" x14ac:dyDescent="0.25">
      <c r="A1824" s="2" t="s">
        <v>312</v>
      </c>
      <c r="B1824" s="2" t="s">
        <v>406</v>
      </c>
      <c r="C1824" s="2" t="s">
        <v>164</v>
      </c>
      <c r="E1824"/>
      <c r="F1824"/>
      <c r="G1824"/>
      <c r="H1824"/>
      <c r="I1824"/>
      <c r="J1824"/>
      <c r="K1824"/>
    </row>
    <row r="1825" spans="1:11" ht="15.75" x14ac:dyDescent="0.25">
      <c r="A1825" s="2" t="s">
        <v>312</v>
      </c>
      <c r="B1825" s="2" t="s">
        <v>406</v>
      </c>
      <c r="C1825" s="2" t="s">
        <v>384</v>
      </c>
      <c r="E1825"/>
      <c r="F1825"/>
      <c r="G1825"/>
      <c r="H1825"/>
      <c r="I1825"/>
      <c r="J1825" s="7">
        <v>0</v>
      </c>
      <c r="K1825"/>
    </row>
    <row r="1826" spans="1:11" ht="15.75" x14ac:dyDescent="0.25">
      <c r="A1826" s="2" t="s">
        <v>312</v>
      </c>
      <c r="B1826" s="2" t="s">
        <v>406</v>
      </c>
      <c r="C1826" s="2" t="s">
        <v>385</v>
      </c>
      <c r="E1826"/>
      <c r="F1826"/>
      <c r="G1826"/>
      <c r="H1826"/>
      <c r="I1826"/>
      <c r="J1826" s="4">
        <v>0</v>
      </c>
      <c r="K1826"/>
    </row>
    <row r="1827" spans="1:11" ht="15.75" x14ac:dyDescent="0.25">
      <c r="A1827" s="2" t="s">
        <v>312</v>
      </c>
      <c r="B1827" s="2" t="s">
        <v>406</v>
      </c>
      <c r="C1827" s="2" t="s">
        <v>386</v>
      </c>
      <c r="E1827"/>
      <c r="F1827"/>
      <c r="G1827"/>
      <c r="H1827"/>
      <c r="I1827"/>
      <c r="J1827" s="7">
        <v>133380</v>
      </c>
      <c r="K1827"/>
    </row>
    <row r="1828" spans="1:11" ht="15.75" x14ac:dyDescent="0.25">
      <c r="A1828" s="2" t="s">
        <v>312</v>
      </c>
      <c r="B1828" s="2" t="s">
        <v>406</v>
      </c>
      <c r="C1828" s="2" t="s">
        <v>387</v>
      </c>
      <c r="J1828" s="7">
        <v>133380</v>
      </c>
    </row>
    <row r="1829" spans="1:11" ht="15.75" x14ac:dyDescent="0.25">
      <c r="A1829" s="2" t="s">
        <v>312</v>
      </c>
      <c r="B1829" s="2" t="s">
        <v>406</v>
      </c>
      <c r="C1829" s="2" t="s">
        <v>388</v>
      </c>
      <c r="J1829" s="6">
        <v>133380</v>
      </c>
    </row>
    <row r="1830" spans="1:11" ht="15.75" x14ac:dyDescent="0.25">
      <c r="A1830" s="2" t="s">
        <v>318</v>
      </c>
      <c r="B1830" s="2" t="s">
        <v>382</v>
      </c>
      <c r="C1830" s="2" t="s">
        <v>383</v>
      </c>
      <c r="J1830" s="4">
        <v>4.1759600111686702E-2</v>
      </c>
    </row>
    <row r="1831" spans="1:11" ht="15.75" x14ac:dyDescent="0.25">
      <c r="A1831" s="2" t="s">
        <v>318</v>
      </c>
      <c r="B1831" s="2" t="s">
        <v>382</v>
      </c>
      <c r="C1831" s="2" t="s">
        <v>164</v>
      </c>
      <c r="J1831" s="6">
        <v>32853331.840599999</v>
      </c>
    </row>
    <row r="1832" spans="1:11" ht="15.75" x14ac:dyDescent="0.25">
      <c r="A1832" s="2" t="s">
        <v>318</v>
      </c>
      <c r="B1832" s="2" t="s">
        <v>382</v>
      </c>
      <c r="C1832" s="2" t="s">
        <v>384</v>
      </c>
      <c r="J1832" s="7">
        <v>6442529.8405999998</v>
      </c>
    </row>
    <row r="1833" spans="1:11" ht="15.75" x14ac:dyDescent="0.25">
      <c r="A1833" s="2" t="s">
        <v>318</v>
      </c>
      <c r="B1833" s="2" t="s">
        <v>382</v>
      </c>
      <c r="C1833" s="2" t="s">
        <v>385</v>
      </c>
      <c r="J1833" s="4">
        <v>0.19609974025947502</v>
      </c>
    </row>
    <row r="1834" spans="1:11" ht="15.75" x14ac:dyDescent="0.25">
      <c r="A1834" s="2" t="s">
        <v>318</v>
      </c>
      <c r="B1834" s="2" t="s">
        <v>382</v>
      </c>
      <c r="C1834" s="2" t="s">
        <v>386</v>
      </c>
      <c r="J1834" s="7">
        <v>26410802</v>
      </c>
    </row>
    <row r="1835" spans="1:11" ht="15.75" x14ac:dyDescent="0.25">
      <c r="A1835" s="2" t="s">
        <v>318</v>
      </c>
      <c r="B1835" s="2" t="s">
        <v>382</v>
      </c>
      <c r="C1835" s="2" t="s">
        <v>387</v>
      </c>
      <c r="J1835" s="7">
        <v>32853331.840599999</v>
      </c>
    </row>
    <row r="1836" spans="1:11" ht="15.75" x14ac:dyDescent="0.25">
      <c r="A1836" s="2" t="s">
        <v>318</v>
      </c>
      <c r="B1836" s="2" t="s">
        <v>382</v>
      </c>
      <c r="C1836" s="2" t="s">
        <v>388</v>
      </c>
      <c r="J1836"/>
    </row>
    <row r="1837" spans="1:11" ht="15.75" x14ac:dyDescent="0.25">
      <c r="A1837" s="2" t="s">
        <v>318</v>
      </c>
      <c r="B1837" s="2" t="s">
        <v>389</v>
      </c>
      <c r="C1837" s="2" t="s">
        <v>383</v>
      </c>
      <c r="J1837"/>
    </row>
    <row r="1838" spans="1:11" ht="15.75" x14ac:dyDescent="0.25">
      <c r="A1838" s="2" t="s">
        <v>318</v>
      </c>
      <c r="B1838" s="2" t="s">
        <v>389</v>
      </c>
      <c r="C1838" s="2" t="s">
        <v>164</v>
      </c>
      <c r="J1838" s="6">
        <v>779418.48</v>
      </c>
    </row>
    <row r="1839" spans="1:11" ht="15.75" x14ac:dyDescent="0.25">
      <c r="A1839" s="2" t="s">
        <v>318</v>
      </c>
      <c r="B1839" s="2" t="s">
        <v>389</v>
      </c>
      <c r="C1839" s="2" t="s">
        <v>384</v>
      </c>
      <c r="J1839" s="7">
        <v>779418.48</v>
      </c>
    </row>
    <row r="1840" spans="1:11" ht="15.75" x14ac:dyDescent="0.25">
      <c r="A1840" s="2" t="s">
        <v>318</v>
      </c>
      <c r="B1840" s="2" t="s">
        <v>389</v>
      </c>
      <c r="C1840" s="2" t="s">
        <v>385</v>
      </c>
      <c r="J1840" s="4">
        <v>1</v>
      </c>
    </row>
    <row r="1841" spans="1:10" ht="15.75" x14ac:dyDescent="0.25">
      <c r="A1841" s="2" t="s">
        <v>318</v>
      </c>
      <c r="B1841" s="2" t="s">
        <v>389</v>
      </c>
      <c r="C1841" s="2" t="s">
        <v>386</v>
      </c>
      <c r="J1841" s="7">
        <v>0</v>
      </c>
    </row>
    <row r="1842" spans="1:10" ht="15.75" x14ac:dyDescent="0.25">
      <c r="A1842" s="2" t="s">
        <v>318</v>
      </c>
      <c r="B1842" s="2" t="s">
        <v>389</v>
      </c>
      <c r="C1842" s="2" t="s">
        <v>387</v>
      </c>
      <c r="J1842" s="7">
        <v>779418.48</v>
      </c>
    </row>
    <row r="1843" spans="1:10" ht="15.75" x14ac:dyDescent="0.25">
      <c r="A1843" s="2" t="s">
        <v>318</v>
      </c>
      <c r="B1843" s="2" t="s">
        <v>389</v>
      </c>
      <c r="C1843" s="2" t="s">
        <v>388</v>
      </c>
      <c r="J1843"/>
    </row>
    <row r="1844" spans="1:10" ht="15.75" x14ac:dyDescent="0.25">
      <c r="A1844" s="2" t="s">
        <v>318</v>
      </c>
      <c r="B1844" s="2" t="s">
        <v>390</v>
      </c>
      <c r="C1844" s="2" t="s">
        <v>383</v>
      </c>
      <c r="J1844"/>
    </row>
    <row r="1845" spans="1:10" ht="15.75" x14ac:dyDescent="0.25">
      <c r="A1845" s="2" t="s">
        <v>318</v>
      </c>
      <c r="B1845" s="2" t="s">
        <v>390</v>
      </c>
      <c r="C1845" s="2" t="s">
        <v>164</v>
      </c>
      <c r="J1845" s="6">
        <v>286750</v>
      </c>
    </row>
    <row r="1846" spans="1:10" ht="15.75" x14ac:dyDescent="0.25">
      <c r="A1846" s="2" t="s">
        <v>318</v>
      </c>
      <c r="B1846" s="2" t="s">
        <v>390</v>
      </c>
      <c r="C1846" s="2" t="s">
        <v>384</v>
      </c>
      <c r="J1846" s="7">
        <v>0</v>
      </c>
    </row>
    <row r="1847" spans="1:10" ht="15.75" x14ac:dyDescent="0.25">
      <c r="A1847" s="2" t="s">
        <v>318</v>
      </c>
      <c r="B1847" s="2" t="s">
        <v>390</v>
      </c>
      <c r="C1847" s="2" t="s">
        <v>385</v>
      </c>
      <c r="J1847" s="4">
        <v>0</v>
      </c>
    </row>
    <row r="1848" spans="1:10" ht="15.75" x14ac:dyDescent="0.25">
      <c r="A1848" s="2" t="s">
        <v>318</v>
      </c>
      <c r="B1848" s="2" t="s">
        <v>390</v>
      </c>
      <c r="C1848" s="2" t="s">
        <v>386</v>
      </c>
      <c r="J1848" s="7">
        <v>286750</v>
      </c>
    </row>
    <row r="1849" spans="1:10" ht="15.75" x14ac:dyDescent="0.25">
      <c r="A1849" s="2" t="s">
        <v>318</v>
      </c>
      <c r="B1849" s="2" t="s">
        <v>390</v>
      </c>
      <c r="C1849" s="2" t="s">
        <v>387</v>
      </c>
      <c r="J1849" s="7">
        <v>286750</v>
      </c>
    </row>
    <row r="1850" spans="1:10" ht="15.75" x14ac:dyDescent="0.25">
      <c r="A1850" s="2" t="s">
        <v>318</v>
      </c>
      <c r="B1850" s="2" t="s">
        <v>390</v>
      </c>
      <c r="C1850" s="2" t="s">
        <v>388</v>
      </c>
      <c r="J1850"/>
    </row>
    <row r="1851" spans="1:10" ht="15.75" x14ac:dyDescent="0.25">
      <c r="A1851" s="2" t="s">
        <v>318</v>
      </c>
      <c r="B1851" s="2" t="s">
        <v>391</v>
      </c>
      <c r="C1851" s="2" t="s">
        <v>383</v>
      </c>
      <c r="J1851"/>
    </row>
    <row r="1852" spans="1:10" ht="15.75" x14ac:dyDescent="0.25">
      <c r="A1852" s="2" t="s">
        <v>318</v>
      </c>
      <c r="B1852" s="2" t="s">
        <v>391</v>
      </c>
      <c r="C1852" s="2" t="s">
        <v>164</v>
      </c>
      <c r="J1852" s="6">
        <v>0</v>
      </c>
    </row>
    <row r="1853" spans="1:10" ht="15.75" x14ac:dyDescent="0.25">
      <c r="A1853" s="2" t="s">
        <v>318</v>
      </c>
      <c r="B1853" s="2" t="s">
        <v>391</v>
      </c>
      <c r="C1853" s="2" t="s">
        <v>384</v>
      </c>
      <c r="J1853" s="7">
        <v>0</v>
      </c>
    </row>
    <row r="1854" spans="1:10" ht="15.75" x14ac:dyDescent="0.25">
      <c r="A1854" s="2" t="s">
        <v>318</v>
      </c>
      <c r="B1854" s="2" t="s">
        <v>391</v>
      </c>
      <c r="C1854" s="2" t="s">
        <v>385</v>
      </c>
      <c r="J1854" s="4" t="e">
        <v>#NUM!</v>
      </c>
    </row>
    <row r="1855" spans="1:10" ht="15.75" x14ac:dyDescent="0.25">
      <c r="A1855" s="2" t="s">
        <v>318</v>
      </c>
      <c r="B1855" s="2" t="s">
        <v>391</v>
      </c>
      <c r="C1855" s="2" t="s">
        <v>386</v>
      </c>
      <c r="J1855" s="7">
        <v>0</v>
      </c>
    </row>
    <row r="1856" spans="1:10" ht="15.75" x14ac:dyDescent="0.25">
      <c r="A1856" s="2" t="s">
        <v>318</v>
      </c>
      <c r="B1856" s="2" t="s">
        <v>391</v>
      </c>
      <c r="C1856" s="2" t="s">
        <v>387</v>
      </c>
      <c r="J1856" s="7">
        <v>0</v>
      </c>
    </row>
    <row r="1857" spans="1:10" ht="15.75" x14ac:dyDescent="0.25">
      <c r="A1857" s="2" t="s">
        <v>318</v>
      </c>
      <c r="B1857" s="2" t="s">
        <v>391</v>
      </c>
      <c r="C1857" s="2" t="s">
        <v>388</v>
      </c>
      <c r="J1857"/>
    </row>
    <row r="1858" spans="1:10" ht="15.75" x14ac:dyDescent="0.25">
      <c r="A1858" s="2" t="s">
        <v>318</v>
      </c>
      <c r="B1858" s="2" t="s">
        <v>392</v>
      </c>
      <c r="C1858" s="2" t="s">
        <v>383</v>
      </c>
      <c r="J1858"/>
    </row>
    <row r="1859" spans="1:10" ht="15.75" x14ac:dyDescent="0.25">
      <c r="A1859" s="2" t="s">
        <v>318</v>
      </c>
      <c r="B1859" s="2" t="s">
        <v>392</v>
      </c>
      <c r="C1859" s="2" t="s">
        <v>164</v>
      </c>
      <c r="J1859" s="6">
        <v>3021707.38</v>
      </c>
    </row>
    <row r="1860" spans="1:10" ht="15.75" x14ac:dyDescent="0.25">
      <c r="A1860" s="2" t="s">
        <v>318</v>
      </c>
      <c r="B1860" s="2" t="s">
        <v>392</v>
      </c>
      <c r="C1860" s="2" t="s">
        <v>384</v>
      </c>
      <c r="J1860" s="7">
        <v>1006756.38</v>
      </c>
    </row>
    <row r="1861" spans="1:10" ht="15.75" x14ac:dyDescent="0.25">
      <c r="A1861" s="2" t="s">
        <v>318</v>
      </c>
      <c r="B1861" s="2" t="s">
        <v>392</v>
      </c>
      <c r="C1861" s="2" t="s">
        <v>385</v>
      </c>
      <c r="J1861" s="4">
        <v>0.33317467689409425</v>
      </c>
    </row>
    <row r="1862" spans="1:10" ht="15.75" x14ac:dyDescent="0.25">
      <c r="A1862" s="2" t="s">
        <v>318</v>
      </c>
      <c r="B1862" s="2" t="s">
        <v>392</v>
      </c>
      <c r="C1862" s="2" t="s">
        <v>386</v>
      </c>
      <c r="J1862" s="7">
        <v>2014951</v>
      </c>
    </row>
    <row r="1863" spans="1:10" ht="15.75" x14ac:dyDescent="0.25">
      <c r="A1863" s="2" t="s">
        <v>318</v>
      </c>
      <c r="B1863" s="2" t="s">
        <v>392</v>
      </c>
      <c r="C1863" s="2" t="s">
        <v>387</v>
      </c>
      <c r="J1863" s="7">
        <v>3021707.38</v>
      </c>
    </row>
    <row r="1864" spans="1:10" ht="15.75" x14ac:dyDescent="0.25">
      <c r="A1864" s="2" t="s">
        <v>318</v>
      </c>
      <c r="B1864" s="2" t="s">
        <v>392</v>
      </c>
      <c r="C1864" s="2" t="s">
        <v>388</v>
      </c>
      <c r="J1864"/>
    </row>
    <row r="1865" spans="1:10" ht="15.75" x14ac:dyDescent="0.25">
      <c r="A1865" s="2" t="s">
        <v>318</v>
      </c>
      <c r="B1865" s="2" t="s">
        <v>393</v>
      </c>
      <c r="C1865" s="2" t="s">
        <v>383</v>
      </c>
      <c r="J1865"/>
    </row>
    <row r="1866" spans="1:10" ht="15.75" x14ac:dyDescent="0.25">
      <c r="A1866" s="2" t="s">
        <v>318</v>
      </c>
      <c r="B1866" s="2" t="s">
        <v>393</v>
      </c>
      <c r="C1866" s="2" t="s">
        <v>164</v>
      </c>
      <c r="J1866" s="6">
        <v>0</v>
      </c>
    </row>
    <row r="1867" spans="1:10" ht="15.75" x14ac:dyDescent="0.25">
      <c r="A1867" s="2" t="s">
        <v>318</v>
      </c>
      <c r="B1867" s="2" t="s">
        <v>393</v>
      </c>
      <c r="C1867" s="2" t="s">
        <v>384</v>
      </c>
      <c r="J1867" s="7">
        <v>0</v>
      </c>
    </row>
    <row r="1868" spans="1:10" ht="15.75" x14ac:dyDescent="0.25">
      <c r="A1868" s="2" t="s">
        <v>318</v>
      </c>
      <c r="B1868" s="2" t="s">
        <v>393</v>
      </c>
      <c r="C1868" s="2" t="s">
        <v>385</v>
      </c>
      <c r="J1868" s="4" t="e">
        <v>#NUM!</v>
      </c>
    </row>
    <row r="1869" spans="1:10" ht="15.75" x14ac:dyDescent="0.25">
      <c r="A1869" s="2" t="s">
        <v>318</v>
      </c>
      <c r="B1869" s="2" t="s">
        <v>393</v>
      </c>
      <c r="C1869" s="2" t="s">
        <v>386</v>
      </c>
      <c r="J1869" s="7">
        <v>0</v>
      </c>
    </row>
    <row r="1870" spans="1:10" ht="15.75" x14ac:dyDescent="0.25">
      <c r="A1870" s="2" t="s">
        <v>318</v>
      </c>
      <c r="B1870" s="2" t="s">
        <v>393</v>
      </c>
      <c r="C1870" s="2" t="s">
        <v>387</v>
      </c>
      <c r="J1870" s="7">
        <v>0</v>
      </c>
    </row>
    <row r="1871" spans="1:10" ht="15.75" x14ac:dyDescent="0.25">
      <c r="A1871" s="2" t="s">
        <v>318</v>
      </c>
      <c r="B1871" s="2" t="s">
        <v>393</v>
      </c>
      <c r="C1871" s="2" t="s">
        <v>388</v>
      </c>
      <c r="J1871"/>
    </row>
    <row r="1872" spans="1:10" ht="15.75" x14ac:dyDescent="0.25">
      <c r="A1872" s="2" t="s">
        <v>318</v>
      </c>
      <c r="B1872" s="2" t="s">
        <v>394</v>
      </c>
      <c r="C1872" s="2" t="s">
        <v>383</v>
      </c>
      <c r="J1872"/>
    </row>
    <row r="1873" spans="1:10" ht="15.75" x14ac:dyDescent="0.25">
      <c r="A1873" s="2" t="s">
        <v>318</v>
      </c>
      <c r="B1873" s="2" t="s">
        <v>394</v>
      </c>
      <c r="C1873" s="2" t="s">
        <v>164</v>
      </c>
      <c r="J1873" s="6">
        <v>190000</v>
      </c>
    </row>
    <row r="1874" spans="1:10" ht="15.75" x14ac:dyDescent="0.25">
      <c r="A1874" s="2" t="s">
        <v>318</v>
      </c>
      <c r="B1874" s="2" t="s">
        <v>394</v>
      </c>
      <c r="C1874" s="2" t="s">
        <v>384</v>
      </c>
      <c r="J1874" s="7">
        <v>0</v>
      </c>
    </row>
    <row r="1875" spans="1:10" ht="15.75" x14ac:dyDescent="0.25">
      <c r="A1875" s="2" t="s">
        <v>318</v>
      </c>
      <c r="B1875" s="2" t="s">
        <v>394</v>
      </c>
      <c r="C1875" s="2" t="s">
        <v>385</v>
      </c>
      <c r="J1875" s="4">
        <v>0</v>
      </c>
    </row>
    <row r="1876" spans="1:10" ht="15.75" x14ac:dyDescent="0.25">
      <c r="A1876" s="2" t="s">
        <v>318</v>
      </c>
      <c r="B1876" s="2" t="s">
        <v>394</v>
      </c>
      <c r="C1876" s="2" t="s">
        <v>386</v>
      </c>
      <c r="J1876" s="7">
        <v>190000</v>
      </c>
    </row>
    <row r="1877" spans="1:10" ht="15.75" x14ac:dyDescent="0.25">
      <c r="A1877" s="2" t="s">
        <v>318</v>
      </c>
      <c r="B1877" s="2" t="s">
        <v>394</v>
      </c>
      <c r="C1877" s="2" t="s">
        <v>387</v>
      </c>
      <c r="J1877" s="7">
        <v>190000</v>
      </c>
    </row>
    <row r="1878" spans="1:10" ht="15.75" x14ac:dyDescent="0.25">
      <c r="A1878" s="2" t="s">
        <v>318</v>
      </c>
      <c r="B1878" s="2" t="s">
        <v>394</v>
      </c>
      <c r="C1878" s="2" t="s">
        <v>388</v>
      </c>
      <c r="J1878"/>
    </row>
    <row r="1879" spans="1:10" ht="15.75" x14ac:dyDescent="0.25">
      <c r="A1879" s="2" t="s">
        <v>318</v>
      </c>
      <c r="B1879" s="2" t="s">
        <v>395</v>
      </c>
      <c r="C1879" s="2" t="s">
        <v>383</v>
      </c>
      <c r="J1879" s="4">
        <v>1</v>
      </c>
    </row>
    <row r="1880" spans="1:10" ht="15.75" x14ac:dyDescent="0.25">
      <c r="A1880" s="2" t="s">
        <v>318</v>
      </c>
      <c r="B1880" s="2" t="s">
        <v>395</v>
      </c>
      <c r="C1880" s="2" t="s">
        <v>164</v>
      </c>
      <c r="J1880" s="6">
        <v>1195945</v>
      </c>
    </row>
    <row r="1881" spans="1:10" ht="15.75" x14ac:dyDescent="0.25">
      <c r="A1881" s="2" t="s">
        <v>318</v>
      </c>
      <c r="B1881" s="2" t="s">
        <v>395</v>
      </c>
      <c r="C1881" s="2" t="s">
        <v>384</v>
      </c>
      <c r="J1881" s="7">
        <v>0</v>
      </c>
    </row>
    <row r="1882" spans="1:10" ht="15.75" x14ac:dyDescent="0.25">
      <c r="A1882" s="2" t="s">
        <v>318</v>
      </c>
      <c r="B1882" s="2" t="s">
        <v>395</v>
      </c>
      <c r="C1882" s="2" t="s">
        <v>385</v>
      </c>
      <c r="J1882" s="4">
        <v>0</v>
      </c>
    </row>
    <row r="1883" spans="1:10" ht="15.75" x14ac:dyDescent="0.25">
      <c r="A1883" s="2" t="s">
        <v>318</v>
      </c>
      <c r="B1883" s="2" t="s">
        <v>395</v>
      </c>
      <c r="C1883" s="2" t="s">
        <v>386</v>
      </c>
      <c r="J1883" s="7">
        <v>1195945</v>
      </c>
    </row>
    <row r="1884" spans="1:10" ht="15.75" x14ac:dyDescent="0.25">
      <c r="A1884" s="2" t="s">
        <v>318</v>
      </c>
      <c r="B1884" s="2" t="s">
        <v>395</v>
      </c>
      <c r="C1884" s="2" t="s">
        <v>387</v>
      </c>
      <c r="J1884" s="7">
        <v>1195945</v>
      </c>
    </row>
    <row r="1885" spans="1:10" ht="15.75" x14ac:dyDescent="0.25">
      <c r="A1885" s="2" t="s">
        <v>318</v>
      </c>
      <c r="B1885" s="2" t="s">
        <v>395</v>
      </c>
      <c r="C1885" s="2" t="s">
        <v>388</v>
      </c>
      <c r="J1885"/>
    </row>
    <row r="1886" spans="1:10" ht="15.75" x14ac:dyDescent="0.25">
      <c r="A1886" s="2" t="s">
        <v>318</v>
      </c>
      <c r="B1886" s="2" t="s">
        <v>396</v>
      </c>
      <c r="C1886" s="2" t="s">
        <v>383</v>
      </c>
      <c r="J1886"/>
    </row>
    <row r="1887" spans="1:10" ht="15.75" x14ac:dyDescent="0.25">
      <c r="A1887" s="2" t="s">
        <v>318</v>
      </c>
      <c r="B1887" s="2" t="s">
        <v>396</v>
      </c>
      <c r="C1887" s="2" t="s">
        <v>164</v>
      </c>
      <c r="J1887" s="6">
        <v>750554</v>
      </c>
    </row>
    <row r="1888" spans="1:10" ht="15.75" x14ac:dyDescent="0.25">
      <c r="A1888" s="2" t="s">
        <v>318</v>
      </c>
      <c r="B1888" s="2" t="s">
        <v>396</v>
      </c>
      <c r="C1888" s="2" t="s">
        <v>384</v>
      </c>
      <c r="J1888" s="7">
        <v>0</v>
      </c>
    </row>
    <row r="1889" spans="1:10" ht="15.75" x14ac:dyDescent="0.25">
      <c r="A1889" s="2" t="s">
        <v>318</v>
      </c>
      <c r="B1889" s="2" t="s">
        <v>396</v>
      </c>
      <c r="C1889" s="2" t="s">
        <v>385</v>
      </c>
      <c r="J1889" s="4">
        <v>0</v>
      </c>
    </row>
    <row r="1890" spans="1:10" ht="15.75" x14ac:dyDescent="0.25">
      <c r="A1890" s="2" t="s">
        <v>318</v>
      </c>
      <c r="B1890" s="2" t="s">
        <v>396</v>
      </c>
      <c r="C1890" s="2" t="s">
        <v>386</v>
      </c>
      <c r="J1890" s="7">
        <v>750554</v>
      </c>
    </row>
    <row r="1891" spans="1:10" ht="15.75" x14ac:dyDescent="0.25">
      <c r="A1891" s="2" t="s">
        <v>318</v>
      </c>
      <c r="B1891" s="2" t="s">
        <v>396</v>
      </c>
      <c r="C1891" s="2" t="s">
        <v>387</v>
      </c>
      <c r="J1891" s="7">
        <v>750554</v>
      </c>
    </row>
    <row r="1892" spans="1:10" ht="15.75" x14ac:dyDescent="0.25">
      <c r="A1892" s="2" t="s">
        <v>318</v>
      </c>
      <c r="B1892" s="2" t="s">
        <v>396</v>
      </c>
      <c r="C1892" s="2" t="s">
        <v>388</v>
      </c>
      <c r="J1892"/>
    </row>
    <row r="1893" spans="1:10" ht="15.75" x14ac:dyDescent="0.25">
      <c r="A1893" s="2" t="s">
        <v>318</v>
      </c>
      <c r="B1893" s="2" t="s">
        <v>397</v>
      </c>
      <c r="C1893" s="2" t="s">
        <v>383</v>
      </c>
      <c r="J1893" s="4">
        <v>0.27973560122870245</v>
      </c>
    </row>
    <row r="1894" spans="1:10" ht="15.75" x14ac:dyDescent="0.25">
      <c r="A1894" s="2" t="s">
        <v>318</v>
      </c>
      <c r="B1894" s="2" t="s">
        <v>397</v>
      </c>
      <c r="C1894" s="2" t="s">
        <v>164</v>
      </c>
      <c r="J1894" s="6">
        <v>728899</v>
      </c>
    </row>
    <row r="1895" spans="1:10" ht="15.75" x14ac:dyDescent="0.25">
      <c r="A1895" s="2" t="s">
        <v>318</v>
      </c>
      <c r="B1895" s="2" t="s">
        <v>397</v>
      </c>
      <c r="C1895" s="2" t="s">
        <v>384</v>
      </c>
      <c r="J1895" s="7">
        <v>0</v>
      </c>
    </row>
    <row r="1896" spans="1:10" ht="15.75" x14ac:dyDescent="0.25">
      <c r="A1896" s="2" t="s">
        <v>318</v>
      </c>
      <c r="B1896" s="2" t="s">
        <v>397</v>
      </c>
      <c r="C1896" s="2" t="s">
        <v>385</v>
      </c>
      <c r="J1896" s="4">
        <v>0</v>
      </c>
    </row>
    <row r="1897" spans="1:10" ht="15.75" x14ac:dyDescent="0.25">
      <c r="A1897" s="2" t="s">
        <v>318</v>
      </c>
      <c r="B1897" s="2" t="s">
        <v>397</v>
      </c>
      <c r="C1897" s="2" t="s">
        <v>386</v>
      </c>
      <c r="J1897" s="7">
        <v>728899</v>
      </c>
    </row>
    <row r="1898" spans="1:10" ht="15.75" x14ac:dyDescent="0.25">
      <c r="A1898" s="2" t="s">
        <v>318</v>
      </c>
      <c r="B1898" s="2" t="s">
        <v>397</v>
      </c>
      <c r="C1898" s="2" t="s">
        <v>387</v>
      </c>
      <c r="J1898" s="7">
        <v>728899</v>
      </c>
    </row>
    <row r="1899" spans="1:10" ht="15.75" x14ac:dyDescent="0.25">
      <c r="A1899" s="2" t="s">
        <v>318</v>
      </c>
      <c r="B1899" s="2" t="s">
        <v>397</v>
      </c>
      <c r="C1899" s="2" t="s">
        <v>388</v>
      </c>
      <c r="J1899"/>
    </row>
    <row r="1900" spans="1:10" ht="15.75" x14ac:dyDescent="0.25">
      <c r="A1900" s="2" t="s">
        <v>318</v>
      </c>
      <c r="B1900" s="2" t="s">
        <v>399</v>
      </c>
      <c r="C1900" s="2" t="s">
        <v>383</v>
      </c>
      <c r="J1900"/>
    </row>
    <row r="1901" spans="1:10" ht="15.75" x14ac:dyDescent="0.25">
      <c r="A1901" s="2" t="s">
        <v>318</v>
      </c>
      <c r="B1901" s="2" t="s">
        <v>399</v>
      </c>
      <c r="C1901" s="2" t="s">
        <v>164</v>
      </c>
      <c r="J1901" s="6">
        <v>1974564</v>
      </c>
    </row>
    <row r="1902" spans="1:10" ht="15.75" x14ac:dyDescent="0.25">
      <c r="A1902" s="2" t="s">
        <v>318</v>
      </c>
      <c r="B1902" s="2" t="s">
        <v>399</v>
      </c>
      <c r="C1902" s="2" t="s">
        <v>384</v>
      </c>
      <c r="J1902" s="7">
        <v>0</v>
      </c>
    </row>
    <row r="1903" spans="1:10" ht="15.75" x14ac:dyDescent="0.25">
      <c r="A1903" s="2" t="s">
        <v>318</v>
      </c>
      <c r="B1903" s="2" t="s">
        <v>399</v>
      </c>
      <c r="C1903" s="2" t="s">
        <v>385</v>
      </c>
      <c r="J1903" s="4">
        <v>0</v>
      </c>
    </row>
    <row r="1904" spans="1:10" ht="15.75" x14ac:dyDescent="0.25">
      <c r="A1904" s="2" t="s">
        <v>318</v>
      </c>
      <c r="B1904" s="2" t="s">
        <v>399</v>
      </c>
      <c r="C1904" s="2" t="s">
        <v>386</v>
      </c>
      <c r="J1904" s="7">
        <v>2267396</v>
      </c>
    </row>
    <row r="1905" spans="1:10" ht="15.75" x14ac:dyDescent="0.25">
      <c r="A1905" s="2" t="s">
        <v>318</v>
      </c>
      <c r="B1905" s="2" t="s">
        <v>399</v>
      </c>
      <c r="C1905" s="2" t="s">
        <v>387</v>
      </c>
      <c r="J1905" s="7">
        <v>2267396</v>
      </c>
    </row>
    <row r="1906" spans="1:10" ht="15.75" x14ac:dyDescent="0.25">
      <c r="A1906" s="2" t="s">
        <v>318</v>
      </c>
      <c r="B1906" s="2" t="s">
        <v>399</v>
      </c>
      <c r="C1906" s="2" t="s">
        <v>388</v>
      </c>
      <c r="J1906" s="6">
        <v>292832</v>
      </c>
    </row>
    <row r="1907" spans="1:10" ht="15.75" x14ac:dyDescent="0.25">
      <c r="A1907" s="2" t="s">
        <v>318</v>
      </c>
      <c r="B1907" s="2" t="s">
        <v>400</v>
      </c>
      <c r="C1907" s="2" t="s">
        <v>383</v>
      </c>
      <c r="J1907"/>
    </row>
    <row r="1908" spans="1:10" ht="15.75" x14ac:dyDescent="0.25">
      <c r="A1908" s="2" t="s">
        <v>318</v>
      </c>
      <c r="B1908" s="2" t="s">
        <v>400</v>
      </c>
      <c r="C1908" s="2" t="s">
        <v>164</v>
      </c>
      <c r="J1908"/>
    </row>
    <row r="1909" spans="1:10" ht="15.75" x14ac:dyDescent="0.25">
      <c r="A1909" s="2" t="s">
        <v>318</v>
      </c>
      <c r="B1909" s="2" t="s">
        <v>400</v>
      </c>
      <c r="C1909" s="2" t="s">
        <v>384</v>
      </c>
      <c r="J1909" s="7">
        <v>0</v>
      </c>
    </row>
    <row r="1910" spans="1:10" ht="15.75" x14ac:dyDescent="0.25">
      <c r="A1910" s="2" t="s">
        <v>318</v>
      </c>
      <c r="B1910" s="2" t="s">
        <v>400</v>
      </c>
      <c r="C1910" s="2" t="s">
        <v>385</v>
      </c>
      <c r="J1910" s="4">
        <v>0</v>
      </c>
    </row>
    <row r="1911" spans="1:10" ht="15.75" x14ac:dyDescent="0.25">
      <c r="A1911" s="2" t="s">
        <v>318</v>
      </c>
      <c r="B1911" s="2" t="s">
        <v>400</v>
      </c>
      <c r="C1911" s="2" t="s">
        <v>386</v>
      </c>
      <c r="J1911" s="7">
        <v>13583</v>
      </c>
    </row>
    <row r="1912" spans="1:10" ht="15.75" x14ac:dyDescent="0.25">
      <c r="A1912" s="2" t="s">
        <v>318</v>
      </c>
      <c r="B1912" s="2" t="s">
        <v>400</v>
      </c>
      <c r="C1912" s="2" t="s">
        <v>387</v>
      </c>
      <c r="J1912" s="7">
        <v>13583</v>
      </c>
    </row>
    <row r="1913" spans="1:10" ht="15.75" x14ac:dyDescent="0.25">
      <c r="A1913" s="2" t="s">
        <v>318</v>
      </c>
      <c r="B1913" s="2" t="s">
        <v>400</v>
      </c>
      <c r="C1913" s="2" t="s">
        <v>388</v>
      </c>
      <c r="J1913" s="6">
        <v>13583</v>
      </c>
    </row>
    <row r="1914" spans="1:10" ht="15.75" x14ac:dyDescent="0.25">
      <c r="A1914" s="2" t="s">
        <v>318</v>
      </c>
      <c r="B1914" s="2" t="s">
        <v>404</v>
      </c>
      <c r="C1914" s="2" t="s">
        <v>383</v>
      </c>
      <c r="J1914"/>
    </row>
    <row r="1915" spans="1:10" ht="15.75" x14ac:dyDescent="0.25">
      <c r="A1915" s="2" t="s">
        <v>318</v>
      </c>
      <c r="B1915" s="2" t="s">
        <v>404</v>
      </c>
      <c r="C1915" s="2" t="s">
        <v>164</v>
      </c>
      <c r="J1915"/>
    </row>
    <row r="1916" spans="1:10" ht="15.75" x14ac:dyDescent="0.25">
      <c r="A1916" s="2" t="s">
        <v>318</v>
      </c>
      <c r="B1916" s="2" t="s">
        <v>404</v>
      </c>
      <c r="C1916" s="2" t="s">
        <v>384</v>
      </c>
      <c r="J1916" s="7">
        <v>0</v>
      </c>
    </row>
    <row r="1917" spans="1:10" ht="15.75" x14ac:dyDescent="0.25">
      <c r="A1917" s="2" t="s">
        <v>318</v>
      </c>
      <c r="B1917" s="2" t="s">
        <v>404</v>
      </c>
      <c r="C1917" s="2" t="s">
        <v>385</v>
      </c>
      <c r="J1917" s="4">
        <v>0</v>
      </c>
    </row>
    <row r="1918" spans="1:10" ht="15.75" x14ac:dyDescent="0.25">
      <c r="A1918" s="2" t="s">
        <v>318</v>
      </c>
      <c r="B1918" s="2" t="s">
        <v>404</v>
      </c>
      <c r="C1918" s="2" t="s">
        <v>386</v>
      </c>
      <c r="J1918" s="7">
        <v>424005</v>
      </c>
    </row>
    <row r="1919" spans="1:10" ht="15.75" x14ac:dyDescent="0.25">
      <c r="A1919" s="2" t="s">
        <v>318</v>
      </c>
      <c r="B1919" s="2" t="s">
        <v>404</v>
      </c>
      <c r="C1919" s="2" t="s">
        <v>387</v>
      </c>
      <c r="J1919" s="7">
        <v>424005</v>
      </c>
    </row>
    <row r="1920" spans="1:10" ht="15.75" x14ac:dyDescent="0.25">
      <c r="A1920" s="2" t="s">
        <v>318</v>
      </c>
      <c r="B1920" s="2" t="s">
        <v>404</v>
      </c>
      <c r="C1920" s="2" t="s">
        <v>388</v>
      </c>
      <c r="J1920" s="6">
        <v>424005</v>
      </c>
    </row>
    <row r="1921" spans="1:10" ht="15.75" x14ac:dyDescent="0.25">
      <c r="A1921" s="2" t="s">
        <v>327</v>
      </c>
      <c r="B1921" s="2" t="s">
        <v>382</v>
      </c>
      <c r="C1921" s="2" t="s">
        <v>383</v>
      </c>
      <c r="J1921" s="4">
        <v>4.9559237520278965E-2</v>
      </c>
    </row>
    <row r="1922" spans="1:10" ht="15.75" x14ac:dyDescent="0.25">
      <c r="A1922" s="2" t="s">
        <v>327</v>
      </c>
      <c r="B1922" s="2" t="s">
        <v>382</v>
      </c>
      <c r="C1922" s="2" t="s">
        <v>164</v>
      </c>
      <c r="J1922" s="6">
        <v>32591865.4285</v>
      </c>
    </row>
    <row r="1923" spans="1:10" ht="15.75" x14ac:dyDescent="0.25">
      <c r="A1923" s="2" t="s">
        <v>327</v>
      </c>
      <c r="B1923" s="2" t="s">
        <v>382</v>
      </c>
      <c r="C1923" s="2" t="s">
        <v>384</v>
      </c>
      <c r="J1923" s="7">
        <v>2594459.4284999999</v>
      </c>
    </row>
    <row r="1924" spans="1:10" ht="15.75" x14ac:dyDescent="0.25">
      <c r="A1924" s="2" t="s">
        <v>327</v>
      </c>
      <c r="B1924" s="2" t="s">
        <v>382</v>
      </c>
      <c r="C1924" s="2" t="s">
        <v>385</v>
      </c>
      <c r="J1924" s="4">
        <v>7.9604508498960336E-2</v>
      </c>
    </row>
    <row r="1925" spans="1:10" ht="15.75" x14ac:dyDescent="0.25">
      <c r="A1925" s="2" t="s">
        <v>327</v>
      </c>
      <c r="B1925" s="2" t="s">
        <v>382</v>
      </c>
      <c r="C1925" s="2" t="s">
        <v>386</v>
      </c>
      <c r="J1925" s="7">
        <v>29997406</v>
      </c>
    </row>
    <row r="1926" spans="1:10" ht="15.75" x14ac:dyDescent="0.25">
      <c r="A1926" s="2" t="s">
        <v>327</v>
      </c>
      <c r="B1926" s="2" t="s">
        <v>382</v>
      </c>
      <c r="C1926" s="2" t="s">
        <v>387</v>
      </c>
      <c r="J1926" s="7">
        <v>32591865.4285</v>
      </c>
    </row>
    <row r="1927" spans="1:10" ht="15.75" x14ac:dyDescent="0.25">
      <c r="A1927" s="2" t="s">
        <v>327</v>
      </c>
      <c r="B1927" s="2" t="s">
        <v>382</v>
      </c>
      <c r="C1927" s="2" t="s">
        <v>388</v>
      </c>
      <c r="J1927"/>
    </row>
    <row r="1928" spans="1:10" ht="15.75" x14ac:dyDescent="0.25">
      <c r="A1928" s="2" t="s">
        <v>327</v>
      </c>
      <c r="B1928" s="2" t="s">
        <v>389</v>
      </c>
      <c r="C1928" s="2" t="s">
        <v>383</v>
      </c>
      <c r="J1928"/>
    </row>
    <row r="1929" spans="1:10" ht="15.75" x14ac:dyDescent="0.25">
      <c r="A1929" s="2" t="s">
        <v>327</v>
      </c>
      <c r="B1929" s="2" t="s">
        <v>389</v>
      </c>
      <c r="C1929" s="2" t="s">
        <v>164</v>
      </c>
      <c r="J1929" s="6">
        <v>90413</v>
      </c>
    </row>
    <row r="1930" spans="1:10" ht="15.75" x14ac:dyDescent="0.25">
      <c r="A1930" s="2" t="s">
        <v>327</v>
      </c>
      <c r="B1930" s="2" t="s">
        <v>389</v>
      </c>
      <c r="C1930" s="2" t="s">
        <v>384</v>
      </c>
      <c r="J1930" s="7">
        <v>45274</v>
      </c>
    </row>
    <row r="1931" spans="1:10" ht="15.75" x14ac:dyDescent="0.25">
      <c r="A1931" s="2" t="s">
        <v>327</v>
      </c>
      <c r="B1931" s="2" t="s">
        <v>389</v>
      </c>
      <c r="C1931" s="2" t="s">
        <v>385</v>
      </c>
      <c r="J1931" s="4">
        <v>0.50074657405461609</v>
      </c>
    </row>
    <row r="1932" spans="1:10" ht="15.75" x14ac:dyDescent="0.25">
      <c r="A1932" s="2" t="s">
        <v>327</v>
      </c>
      <c r="B1932" s="2" t="s">
        <v>389</v>
      </c>
      <c r="C1932" s="2" t="s">
        <v>386</v>
      </c>
      <c r="J1932" s="7">
        <v>45139</v>
      </c>
    </row>
    <row r="1933" spans="1:10" ht="15.75" x14ac:dyDescent="0.25">
      <c r="A1933" s="2" t="s">
        <v>327</v>
      </c>
      <c r="B1933" s="2" t="s">
        <v>389</v>
      </c>
      <c r="C1933" s="2" t="s">
        <v>387</v>
      </c>
      <c r="J1933" s="7">
        <v>90413</v>
      </c>
    </row>
    <row r="1934" spans="1:10" ht="15.75" x14ac:dyDescent="0.25">
      <c r="A1934" s="2" t="s">
        <v>327</v>
      </c>
      <c r="B1934" s="2" t="s">
        <v>389</v>
      </c>
      <c r="C1934" s="2" t="s">
        <v>388</v>
      </c>
      <c r="J1934"/>
    </row>
    <row r="1935" spans="1:10" ht="15.75" x14ac:dyDescent="0.25">
      <c r="A1935" s="2" t="s">
        <v>327</v>
      </c>
      <c r="B1935" s="2" t="s">
        <v>390</v>
      </c>
      <c r="C1935" s="2" t="s">
        <v>383</v>
      </c>
      <c r="J1935"/>
    </row>
    <row r="1936" spans="1:10" ht="15.75" x14ac:dyDescent="0.25">
      <c r="A1936" s="2" t="s">
        <v>327</v>
      </c>
      <c r="B1936" s="2" t="s">
        <v>390</v>
      </c>
      <c r="C1936" s="2" t="s">
        <v>164</v>
      </c>
      <c r="J1936" s="6">
        <v>597295</v>
      </c>
    </row>
    <row r="1937" spans="1:10" ht="15.75" x14ac:dyDescent="0.25">
      <c r="A1937" s="2" t="s">
        <v>327</v>
      </c>
      <c r="B1937" s="2" t="s">
        <v>390</v>
      </c>
      <c r="C1937" s="2" t="s">
        <v>384</v>
      </c>
      <c r="J1937" s="7">
        <v>0</v>
      </c>
    </row>
    <row r="1938" spans="1:10" ht="15.75" x14ac:dyDescent="0.25">
      <c r="A1938" s="2" t="s">
        <v>327</v>
      </c>
      <c r="B1938" s="2" t="s">
        <v>390</v>
      </c>
      <c r="C1938" s="2" t="s">
        <v>385</v>
      </c>
      <c r="J1938" s="4">
        <v>0</v>
      </c>
    </row>
    <row r="1939" spans="1:10" ht="15.75" x14ac:dyDescent="0.25">
      <c r="A1939" s="2" t="s">
        <v>327</v>
      </c>
      <c r="B1939" s="2" t="s">
        <v>390</v>
      </c>
      <c r="C1939" s="2" t="s">
        <v>386</v>
      </c>
      <c r="J1939" s="7">
        <v>597295</v>
      </c>
    </row>
    <row r="1940" spans="1:10" ht="15.75" x14ac:dyDescent="0.25">
      <c r="A1940" s="2" t="s">
        <v>327</v>
      </c>
      <c r="B1940" s="2" t="s">
        <v>390</v>
      </c>
      <c r="C1940" s="2" t="s">
        <v>387</v>
      </c>
      <c r="J1940" s="7">
        <v>597295</v>
      </c>
    </row>
    <row r="1941" spans="1:10" ht="15.75" x14ac:dyDescent="0.25">
      <c r="A1941" s="2" t="s">
        <v>327</v>
      </c>
      <c r="B1941" s="2" t="s">
        <v>390</v>
      </c>
      <c r="C1941" s="2" t="s">
        <v>388</v>
      </c>
      <c r="J1941"/>
    </row>
    <row r="1942" spans="1:10" ht="15.75" x14ac:dyDescent="0.25">
      <c r="A1942" s="2" t="s">
        <v>327</v>
      </c>
      <c r="B1942" s="2" t="s">
        <v>391</v>
      </c>
      <c r="C1942" s="2" t="s">
        <v>383</v>
      </c>
      <c r="J1942"/>
    </row>
    <row r="1943" spans="1:10" ht="15.75" x14ac:dyDescent="0.25">
      <c r="A1943" s="2" t="s">
        <v>327</v>
      </c>
      <c r="B1943" s="2" t="s">
        <v>391</v>
      </c>
      <c r="C1943" s="2" t="s">
        <v>164</v>
      </c>
      <c r="J1943" s="6">
        <v>0</v>
      </c>
    </row>
    <row r="1944" spans="1:10" ht="15.75" x14ac:dyDescent="0.25">
      <c r="A1944" s="2" t="s">
        <v>327</v>
      </c>
      <c r="B1944" s="2" t="s">
        <v>391</v>
      </c>
      <c r="C1944" s="2" t="s">
        <v>384</v>
      </c>
      <c r="J1944" s="7">
        <v>0</v>
      </c>
    </row>
    <row r="1945" spans="1:10" ht="15.75" x14ac:dyDescent="0.25">
      <c r="A1945" s="2" t="s">
        <v>327</v>
      </c>
      <c r="B1945" s="2" t="s">
        <v>391</v>
      </c>
      <c r="C1945" s="2" t="s">
        <v>385</v>
      </c>
      <c r="J1945" s="4" t="e">
        <v>#NUM!</v>
      </c>
    </row>
    <row r="1946" spans="1:10" ht="15.75" x14ac:dyDescent="0.25">
      <c r="A1946" s="2" t="s">
        <v>327</v>
      </c>
      <c r="B1946" s="2" t="s">
        <v>391</v>
      </c>
      <c r="C1946" s="2" t="s">
        <v>386</v>
      </c>
      <c r="J1946" s="7">
        <v>0</v>
      </c>
    </row>
    <row r="1947" spans="1:10" ht="15.75" x14ac:dyDescent="0.25">
      <c r="A1947" s="2" t="s">
        <v>327</v>
      </c>
      <c r="B1947" s="2" t="s">
        <v>391</v>
      </c>
      <c r="C1947" s="2" t="s">
        <v>387</v>
      </c>
      <c r="J1947" s="7">
        <v>0</v>
      </c>
    </row>
    <row r="1948" spans="1:10" ht="15.75" x14ac:dyDescent="0.25">
      <c r="A1948" s="2" t="s">
        <v>327</v>
      </c>
      <c r="B1948" s="2" t="s">
        <v>391</v>
      </c>
      <c r="C1948" s="2" t="s">
        <v>388</v>
      </c>
      <c r="J1948"/>
    </row>
    <row r="1949" spans="1:10" ht="15.75" x14ac:dyDescent="0.25">
      <c r="A1949" s="2" t="s">
        <v>327</v>
      </c>
      <c r="B1949" s="2" t="s">
        <v>392</v>
      </c>
      <c r="C1949" s="2" t="s">
        <v>383</v>
      </c>
      <c r="J1949"/>
    </row>
    <row r="1950" spans="1:10" ht="15.75" x14ac:dyDescent="0.25">
      <c r="A1950" s="2" t="s">
        <v>327</v>
      </c>
      <c r="B1950" s="2" t="s">
        <v>392</v>
      </c>
      <c r="C1950" s="2" t="s">
        <v>164</v>
      </c>
      <c r="J1950" s="6">
        <v>2606743.12</v>
      </c>
    </row>
    <row r="1951" spans="1:10" ht="15.75" x14ac:dyDescent="0.25">
      <c r="A1951" s="2" t="s">
        <v>327</v>
      </c>
      <c r="B1951" s="2" t="s">
        <v>392</v>
      </c>
      <c r="C1951" s="2" t="s">
        <v>384</v>
      </c>
      <c r="J1951" s="7">
        <v>730012.12</v>
      </c>
    </row>
    <row r="1952" spans="1:10" ht="15.75" x14ac:dyDescent="0.25">
      <c r="A1952" s="2" t="s">
        <v>327</v>
      </c>
      <c r="B1952" s="2" t="s">
        <v>392</v>
      </c>
      <c r="C1952" s="2" t="s">
        <v>385</v>
      </c>
      <c r="J1952" s="4">
        <v>0.28004758673727698</v>
      </c>
    </row>
    <row r="1953" spans="1:10" ht="15.75" x14ac:dyDescent="0.25">
      <c r="A1953" s="2" t="s">
        <v>327</v>
      </c>
      <c r="B1953" s="2" t="s">
        <v>392</v>
      </c>
      <c r="C1953" s="2" t="s">
        <v>386</v>
      </c>
      <c r="J1953" s="7">
        <v>1876731</v>
      </c>
    </row>
    <row r="1954" spans="1:10" ht="15.75" x14ac:dyDescent="0.25">
      <c r="A1954" s="2" t="s">
        <v>327</v>
      </c>
      <c r="B1954" s="2" t="s">
        <v>392</v>
      </c>
      <c r="C1954" s="2" t="s">
        <v>387</v>
      </c>
      <c r="J1954" s="7">
        <v>2606743.12</v>
      </c>
    </row>
    <row r="1955" spans="1:10" ht="15.75" x14ac:dyDescent="0.25">
      <c r="A1955" s="2" t="s">
        <v>327</v>
      </c>
      <c r="B1955" s="2" t="s">
        <v>392</v>
      </c>
      <c r="C1955" s="2" t="s">
        <v>388</v>
      </c>
      <c r="J1955"/>
    </row>
    <row r="1956" spans="1:10" ht="15.75" x14ac:dyDescent="0.25">
      <c r="A1956" s="2" t="s">
        <v>327</v>
      </c>
      <c r="B1956" s="2" t="s">
        <v>393</v>
      </c>
      <c r="C1956" s="2" t="s">
        <v>383</v>
      </c>
      <c r="J1956"/>
    </row>
    <row r="1957" spans="1:10" ht="15.75" x14ac:dyDescent="0.25">
      <c r="A1957" s="2" t="s">
        <v>327</v>
      </c>
      <c r="B1957" s="2" t="s">
        <v>393</v>
      </c>
      <c r="C1957" s="2" t="s">
        <v>164</v>
      </c>
      <c r="J1957" s="6">
        <v>0</v>
      </c>
    </row>
    <row r="1958" spans="1:10" ht="15.75" x14ac:dyDescent="0.25">
      <c r="A1958" s="2" t="s">
        <v>327</v>
      </c>
      <c r="B1958" s="2" t="s">
        <v>393</v>
      </c>
      <c r="C1958" s="2" t="s">
        <v>384</v>
      </c>
      <c r="J1958" s="7">
        <v>0</v>
      </c>
    </row>
    <row r="1959" spans="1:10" ht="15.75" x14ac:dyDescent="0.25">
      <c r="A1959" s="2" t="s">
        <v>327</v>
      </c>
      <c r="B1959" s="2" t="s">
        <v>393</v>
      </c>
      <c r="C1959" s="2" t="s">
        <v>385</v>
      </c>
      <c r="J1959" s="4" t="e">
        <v>#NUM!</v>
      </c>
    </row>
    <row r="1960" spans="1:10" ht="15.75" x14ac:dyDescent="0.25">
      <c r="A1960" s="2" t="s">
        <v>327</v>
      </c>
      <c r="B1960" s="2" t="s">
        <v>393</v>
      </c>
      <c r="C1960" s="2" t="s">
        <v>386</v>
      </c>
      <c r="J1960" s="7">
        <v>0</v>
      </c>
    </row>
    <row r="1961" spans="1:10" ht="15.75" x14ac:dyDescent="0.25">
      <c r="A1961" s="2" t="s">
        <v>327</v>
      </c>
      <c r="B1961" s="2" t="s">
        <v>393</v>
      </c>
      <c r="C1961" s="2" t="s">
        <v>387</v>
      </c>
      <c r="J1961" s="7">
        <v>0</v>
      </c>
    </row>
    <row r="1962" spans="1:10" ht="15.75" x14ac:dyDescent="0.25">
      <c r="A1962" s="2" t="s">
        <v>327</v>
      </c>
      <c r="B1962" s="2" t="s">
        <v>393</v>
      </c>
      <c r="C1962" s="2" t="s">
        <v>388</v>
      </c>
      <c r="J1962"/>
    </row>
    <row r="1963" spans="1:10" ht="15.75" x14ac:dyDescent="0.25">
      <c r="A1963" s="2" t="s">
        <v>327</v>
      </c>
      <c r="B1963" s="2" t="s">
        <v>394</v>
      </c>
      <c r="C1963" s="2" t="s">
        <v>383</v>
      </c>
      <c r="J1963"/>
    </row>
    <row r="1964" spans="1:10" ht="15.75" x14ac:dyDescent="0.25">
      <c r="A1964" s="2" t="s">
        <v>327</v>
      </c>
      <c r="B1964" s="2" t="s">
        <v>394</v>
      </c>
      <c r="C1964" s="2" t="s">
        <v>164</v>
      </c>
      <c r="J1964" s="6">
        <v>150353</v>
      </c>
    </row>
    <row r="1965" spans="1:10" ht="15.75" x14ac:dyDescent="0.25">
      <c r="A1965" s="2" t="s">
        <v>327</v>
      </c>
      <c r="B1965" s="2" t="s">
        <v>394</v>
      </c>
      <c r="C1965" s="2" t="s">
        <v>384</v>
      </c>
      <c r="J1965" s="7">
        <v>0</v>
      </c>
    </row>
    <row r="1966" spans="1:10" ht="15.75" x14ac:dyDescent="0.25">
      <c r="A1966" s="2" t="s">
        <v>327</v>
      </c>
      <c r="B1966" s="2" t="s">
        <v>394</v>
      </c>
      <c r="C1966" s="2" t="s">
        <v>385</v>
      </c>
      <c r="J1966" s="4">
        <v>0</v>
      </c>
    </row>
    <row r="1967" spans="1:10" ht="15.75" x14ac:dyDescent="0.25">
      <c r="A1967" s="2" t="s">
        <v>327</v>
      </c>
      <c r="B1967" s="2" t="s">
        <v>394</v>
      </c>
      <c r="C1967" s="2" t="s">
        <v>386</v>
      </c>
      <c r="J1967" s="7">
        <v>150353</v>
      </c>
    </row>
    <row r="1968" spans="1:10" ht="15.75" x14ac:dyDescent="0.25">
      <c r="A1968" s="2" t="s">
        <v>327</v>
      </c>
      <c r="B1968" s="2" t="s">
        <v>394</v>
      </c>
      <c r="C1968" s="2" t="s">
        <v>387</v>
      </c>
      <c r="J1968" s="7">
        <v>150353</v>
      </c>
    </row>
    <row r="1969" spans="1:10" ht="15.75" x14ac:dyDescent="0.25">
      <c r="A1969" s="2" t="s">
        <v>327</v>
      </c>
      <c r="B1969" s="2" t="s">
        <v>394</v>
      </c>
      <c r="C1969" s="2" t="s">
        <v>388</v>
      </c>
      <c r="J1969"/>
    </row>
    <row r="1970" spans="1:10" ht="15.75" x14ac:dyDescent="0.25">
      <c r="A1970" s="2" t="s">
        <v>327</v>
      </c>
      <c r="B1970" s="2" t="s">
        <v>395</v>
      </c>
      <c r="C1970" s="2" t="s">
        <v>383</v>
      </c>
      <c r="J1970" s="4">
        <v>1</v>
      </c>
    </row>
    <row r="1971" spans="1:10" ht="15.75" x14ac:dyDescent="0.25">
      <c r="A1971" s="2" t="s">
        <v>327</v>
      </c>
      <c r="B1971" s="2" t="s">
        <v>395</v>
      </c>
      <c r="C1971" s="2" t="s">
        <v>164</v>
      </c>
      <c r="J1971" s="6">
        <v>1063724</v>
      </c>
    </row>
    <row r="1972" spans="1:10" ht="15.75" x14ac:dyDescent="0.25">
      <c r="A1972" s="2" t="s">
        <v>327</v>
      </c>
      <c r="B1972" s="2" t="s">
        <v>395</v>
      </c>
      <c r="C1972" s="2" t="s">
        <v>384</v>
      </c>
      <c r="J1972" s="7">
        <v>0</v>
      </c>
    </row>
    <row r="1973" spans="1:10" ht="15.75" x14ac:dyDescent="0.25">
      <c r="A1973" s="2" t="s">
        <v>327</v>
      </c>
      <c r="B1973" s="2" t="s">
        <v>395</v>
      </c>
      <c r="C1973" s="2" t="s">
        <v>385</v>
      </c>
      <c r="J1973" s="4">
        <v>0</v>
      </c>
    </row>
    <row r="1974" spans="1:10" ht="15.75" x14ac:dyDescent="0.25">
      <c r="A1974" s="2" t="s">
        <v>327</v>
      </c>
      <c r="B1974" s="2" t="s">
        <v>395</v>
      </c>
      <c r="C1974" s="2" t="s">
        <v>386</v>
      </c>
      <c r="J1974" s="7">
        <v>1063724</v>
      </c>
    </row>
    <row r="1975" spans="1:10" ht="15.75" x14ac:dyDescent="0.25">
      <c r="A1975" s="2" t="s">
        <v>327</v>
      </c>
      <c r="B1975" s="2" t="s">
        <v>395</v>
      </c>
      <c r="C1975" s="2" t="s">
        <v>387</v>
      </c>
      <c r="J1975" s="7">
        <v>1063724</v>
      </c>
    </row>
    <row r="1976" spans="1:10" ht="15.75" x14ac:dyDescent="0.25">
      <c r="A1976" s="2" t="s">
        <v>327</v>
      </c>
      <c r="B1976" s="2" t="s">
        <v>395</v>
      </c>
      <c r="C1976" s="2" t="s">
        <v>388</v>
      </c>
      <c r="J1976"/>
    </row>
    <row r="1977" spans="1:10" ht="15.75" x14ac:dyDescent="0.25">
      <c r="A1977" s="2" t="s">
        <v>327</v>
      </c>
      <c r="B1977" s="2" t="s">
        <v>396</v>
      </c>
      <c r="C1977" s="2" t="s">
        <v>383</v>
      </c>
      <c r="J1977"/>
    </row>
    <row r="1978" spans="1:10" ht="15.75" x14ac:dyDescent="0.25">
      <c r="A1978" s="2" t="s">
        <v>327</v>
      </c>
      <c r="B1978" s="2" t="s">
        <v>396</v>
      </c>
      <c r="C1978" s="2" t="s">
        <v>164</v>
      </c>
      <c r="J1978" s="6">
        <v>771805</v>
      </c>
    </row>
    <row r="1979" spans="1:10" ht="15.75" x14ac:dyDescent="0.25">
      <c r="A1979" s="2" t="s">
        <v>327</v>
      </c>
      <c r="B1979" s="2" t="s">
        <v>396</v>
      </c>
      <c r="C1979" s="2" t="s">
        <v>384</v>
      </c>
      <c r="J1979" s="7">
        <v>0</v>
      </c>
    </row>
    <row r="1980" spans="1:10" ht="15.75" x14ac:dyDescent="0.25">
      <c r="A1980" s="2" t="s">
        <v>327</v>
      </c>
      <c r="B1980" s="2" t="s">
        <v>396</v>
      </c>
      <c r="C1980" s="2" t="s">
        <v>385</v>
      </c>
      <c r="J1980" s="4">
        <v>0</v>
      </c>
    </row>
    <row r="1981" spans="1:10" ht="15.75" x14ac:dyDescent="0.25">
      <c r="A1981" s="2" t="s">
        <v>327</v>
      </c>
      <c r="B1981" s="2" t="s">
        <v>396</v>
      </c>
      <c r="C1981" s="2" t="s">
        <v>386</v>
      </c>
      <c r="J1981" s="7">
        <v>771805</v>
      </c>
    </row>
    <row r="1982" spans="1:10" ht="15.75" x14ac:dyDescent="0.25">
      <c r="A1982" s="2" t="s">
        <v>327</v>
      </c>
      <c r="B1982" s="2" t="s">
        <v>396</v>
      </c>
      <c r="C1982" s="2" t="s">
        <v>387</v>
      </c>
      <c r="J1982" s="7">
        <v>771805</v>
      </c>
    </row>
    <row r="1983" spans="1:10" ht="15.75" x14ac:dyDescent="0.25">
      <c r="A1983" s="2" t="s">
        <v>327</v>
      </c>
      <c r="B1983" s="2" t="s">
        <v>396</v>
      </c>
      <c r="C1983" s="2" t="s">
        <v>388</v>
      </c>
      <c r="J1983"/>
    </row>
    <row r="1984" spans="1:10" ht="15.75" x14ac:dyDescent="0.25">
      <c r="A1984" s="2" t="s">
        <v>327</v>
      </c>
      <c r="B1984" s="2" t="s">
        <v>397</v>
      </c>
      <c r="C1984" s="2" t="s">
        <v>383</v>
      </c>
      <c r="J1984" s="4">
        <v>7.1533673500477638E-2</v>
      </c>
    </row>
    <row r="1985" spans="1:10" ht="15.75" x14ac:dyDescent="0.25">
      <c r="A1985" s="2" t="s">
        <v>327</v>
      </c>
      <c r="B1985" s="2" t="s">
        <v>397</v>
      </c>
      <c r="C1985" s="2" t="s">
        <v>164</v>
      </c>
      <c r="J1985" s="6">
        <v>557961</v>
      </c>
    </row>
    <row r="1986" spans="1:10" ht="15.75" x14ac:dyDescent="0.25">
      <c r="A1986" s="2" t="s">
        <v>327</v>
      </c>
      <c r="B1986" s="2" t="s">
        <v>397</v>
      </c>
      <c r="C1986" s="2" t="s">
        <v>384</v>
      </c>
      <c r="J1986" s="7">
        <v>0</v>
      </c>
    </row>
    <row r="1987" spans="1:10" ht="15.75" x14ac:dyDescent="0.25">
      <c r="A1987" s="2" t="s">
        <v>327</v>
      </c>
      <c r="B1987" s="2" t="s">
        <v>397</v>
      </c>
      <c r="C1987" s="2" t="s">
        <v>385</v>
      </c>
      <c r="J1987" s="4">
        <v>0</v>
      </c>
    </row>
    <row r="1988" spans="1:10" ht="15.75" x14ac:dyDescent="0.25">
      <c r="A1988" s="2" t="s">
        <v>327</v>
      </c>
      <c r="B1988" s="2" t="s">
        <v>397</v>
      </c>
      <c r="C1988" s="2" t="s">
        <v>386</v>
      </c>
      <c r="J1988" s="7">
        <v>557961</v>
      </c>
    </row>
    <row r="1989" spans="1:10" ht="15.75" x14ac:dyDescent="0.25">
      <c r="A1989" s="2" t="s">
        <v>327</v>
      </c>
      <c r="B1989" s="2" t="s">
        <v>397</v>
      </c>
      <c r="C1989" s="2" t="s">
        <v>387</v>
      </c>
      <c r="J1989" s="7">
        <v>557961</v>
      </c>
    </row>
    <row r="1990" spans="1:10" ht="15.75" x14ac:dyDescent="0.25">
      <c r="A1990" s="2" t="s">
        <v>327</v>
      </c>
      <c r="B1990" s="2" t="s">
        <v>397</v>
      </c>
      <c r="C1990" s="2" t="s">
        <v>388</v>
      </c>
      <c r="J1990"/>
    </row>
    <row r="1991" spans="1:10" ht="15.75" x14ac:dyDescent="0.25">
      <c r="A1991" s="2" t="s">
        <v>327</v>
      </c>
      <c r="B1991" s="2" t="s">
        <v>398</v>
      </c>
      <c r="C1991" s="2" t="s">
        <v>383</v>
      </c>
      <c r="J1991"/>
    </row>
    <row r="1992" spans="1:10" ht="15.75" x14ac:dyDescent="0.25">
      <c r="A1992" s="2" t="s">
        <v>327</v>
      </c>
      <c r="B1992" s="2" t="s">
        <v>398</v>
      </c>
      <c r="C1992" s="2" t="s">
        <v>164</v>
      </c>
      <c r="J1992"/>
    </row>
    <row r="1993" spans="1:10" ht="15.75" x14ac:dyDescent="0.25">
      <c r="A1993" s="2" t="s">
        <v>327</v>
      </c>
      <c r="B1993" s="2" t="s">
        <v>398</v>
      </c>
      <c r="C1993" s="2" t="s">
        <v>384</v>
      </c>
      <c r="J1993" s="7">
        <v>0</v>
      </c>
    </row>
    <row r="1994" spans="1:10" ht="15.75" x14ac:dyDescent="0.25">
      <c r="A1994" s="2" t="s">
        <v>327</v>
      </c>
      <c r="B1994" s="2" t="s">
        <v>398</v>
      </c>
      <c r="C1994" s="2" t="s">
        <v>385</v>
      </c>
      <c r="J1994" s="4">
        <v>0</v>
      </c>
    </row>
    <row r="1995" spans="1:10" ht="15.75" x14ac:dyDescent="0.25">
      <c r="A1995" s="2" t="s">
        <v>327</v>
      </c>
      <c r="B1995" s="2" t="s">
        <v>398</v>
      </c>
      <c r="C1995" s="2" t="s">
        <v>386</v>
      </c>
      <c r="J1995" s="7">
        <v>677953</v>
      </c>
    </row>
    <row r="1996" spans="1:10" ht="15.75" x14ac:dyDescent="0.25">
      <c r="A1996" s="2" t="s">
        <v>327</v>
      </c>
      <c r="B1996" s="2" t="s">
        <v>398</v>
      </c>
      <c r="C1996" s="2" t="s">
        <v>387</v>
      </c>
      <c r="J1996" s="7">
        <v>677953</v>
      </c>
    </row>
    <row r="1997" spans="1:10" ht="15.75" x14ac:dyDescent="0.25">
      <c r="A1997" s="2" t="s">
        <v>327</v>
      </c>
      <c r="B1997" s="2" t="s">
        <v>398</v>
      </c>
      <c r="C1997" s="2" t="s">
        <v>388</v>
      </c>
      <c r="J1997" s="6">
        <v>677953</v>
      </c>
    </row>
    <row r="1998" spans="1:10" ht="15.75" x14ac:dyDescent="0.25">
      <c r="A1998" s="2" t="s">
        <v>327</v>
      </c>
      <c r="B1998" s="2" t="s">
        <v>399</v>
      </c>
      <c r="C1998" s="2" t="s">
        <v>383</v>
      </c>
      <c r="J1998"/>
    </row>
    <row r="1999" spans="1:10" ht="15.75" x14ac:dyDescent="0.25">
      <c r="A1999" s="2" t="s">
        <v>327</v>
      </c>
      <c r="B1999" s="2" t="s">
        <v>399</v>
      </c>
      <c r="C1999" s="2" t="s">
        <v>164</v>
      </c>
      <c r="J1999" s="6">
        <v>867421</v>
      </c>
    </row>
    <row r="2000" spans="1:10" ht="15.75" x14ac:dyDescent="0.25">
      <c r="A2000" s="2" t="s">
        <v>327</v>
      </c>
      <c r="B2000" s="2" t="s">
        <v>399</v>
      </c>
      <c r="C2000" s="2" t="s">
        <v>384</v>
      </c>
      <c r="J2000" s="7">
        <v>0</v>
      </c>
    </row>
    <row r="2001" spans="1:10" ht="15.75" x14ac:dyDescent="0.25">
      <c r="A2001" s="2" t="s">
        <v>327</v>
      </c>
      <c r="B2001" s="2" t="s">
        <v>399</v>
      </c>
      <c r="C2001" s="2" t="s">
        <v>385</v>
      </c>
      <c r="J2001" s="4">
        <v>0</v>
      </c>
    </row>
    <row r="2002" spans="1:10" ht="15.75" x14ac:dyDescent="0.25">
      <c r="A2002" s="2" t="s">
        <v>327</v>
      </c>
      <c r="B2002" s="2" t="s">
        <v>399</v>
      </c>
      <c r="C2002" s="2" t="s">
        <v>386</v>
      </c>
      <c r="J2002" s="7">
        <v>5876529</v>
      </c>
    </row>
    <row r="2003" spans="1:10" ht="15.75" x14ac:dyDescent="0.25">
      <c r="A2003" s="2" t="s">
        <v>327</v>
      </c>
      <c r="B2003" s="2" t="s">
        <v>399</v>
      </c>
      <c r="C2003" s="2" t="s">
        <v>387</v>
      </c>
      <c r="J2003" s="7">
        <v>5876529</v>
      </c>
    </row>
    <row r="2004" spans="1:10" ht="15.75" x14ac:dyDescent="0.25">
      <c r="A2004" s="2" t="s">
        <v>327</v>
      </c>
      <c r="B2004" s="2" t="s">
        <v>399</v>
      </c>
      <c r="C2004" s="2" t="s">
        <v>388</v>
      </c>
      <c r="J2004" s="6">
        <v>5009108</v>
      </c>
    </row>
    <row r="2005" spans="1:10" ht="15.75" x14ac:dyDescent="0.25">
      <c r="A2005" s="2" t="s">
        <v>327</v>
      </c>
      <c r="B2005" s="2" t="s">
        <v>400</v>
      </c>
      <c r="C2005" s="2" t="s">
        <v>383</v>
      </c>
      <c r="J2005"/>
    </row>
    <row r="2006" spans="1:10" ht="15.75" x14ac:dyDescent="0.25">
      <c r="A2006" s="2" t="s">
        <v>327</v>
      </c>
      <c r="B2006" s="2" t="s">
        <v>400</v>
      </c>
      <c r="C2006" s="2" t="s">
        <v>164</v>
      </c>
      <c r="J2006"/>
    </row>
    <row r="2007" spans="1:10" ht="15.75" x14ac:dyDescent="0.25">
      <c r="A2007" s="2" t="s">
        <v>327</v>
      </c>
      <c r="B2007" s="2" t="s">
        <v>400</v>
      </c>
      <c r="C2007" s="2" t="s">
        <v>384</v>
      </c>
      <c r="J2007" s="7">
        <v>0</v>
      </c>
    </row>
    <row r="2008" spans="1:10" ht="15.75" x14ac:dyDescent="0.25">
      <c r="A2008" s="2" t="s">
        <v>327</v>
      </c>
      <c r="B2008" s="2" t="s">
        <v>400</v>
      </c>
      <c r="C2008" s="2" t="s">
        <v>385</v>
      </c>
      <c r="J2008" s="4" t="e">
        <v>#NUM!</v>
      </c>
    </row>
    <row r="2009" spans="1:10" ht="15.75" x14ac:dyDescent="0.25">
      <c r="A2009" s="2" t="s">
        <v>327</v>
      </c>
      <c r="B2009" s="2" t="s">
        <v>400</v>
      </c>
      <c r="C2009" s="2" t="s">
        <v>386</v>
      </c>
      <c r="J2009" s="7">
        <v>0</v>
      </c>
    </row>
    <row r="2010" spans="1:10" ht="15.75" x14ac:dyDescent="0.25">
      <c r="A2010" s="2" t="s">
        <v>327</v>
      </c>
      <c r="B2010" s="2" t="s">
        <v>400</v>
      </c>
      <c r="C2010" s="2" t="s">
        <v>387</v>
      </c>
      <c r="J2010" s="7">
        <v>0</v>
      </c>
    </row>
    <row r="2011" spans="1:10" ht="15.75" x14ac:dyDescent="0.25">
      <c r="A2011" s="2" t="s">
        <v>327</v>
      </c>
      <c r="B2011" s="2" t="s">
        <v>400</v>
      </c>
      <c r="C2011" s="2" t="s">
        <v>388</v>
      </c>
      <c r="J2011" s="6">
        <v>0</v>
      </c>
    </row>
    <row r="2012" spans="1:10" ht="15.75" x14ac:dyDescent="0.25">
      <c r="A2012" s="2" t="s">
        <v>327</v>
      </c>
      <c r="B2012" s="2" t="s">
        <v>404</v>
      </c>
      <c r="C2012" s="2" t="s">
        <v>383</v>
      </c>
      <c r="J2012"/>
    </row>
    <row r="2013" spans="1:10" ht="15.75" x14ac:dyDescent="0.25">
      <c r="A2013" s="2" t="s">
        <v>327</v>
      </c>
      <c r="B2013" s="2" t="s">
        <v>404</v>
      </c>
      <c r="C2013" s="2" t="s">
        <v>164</v>
      </c>
      <c r="J2013"/>
    </row>
    <row r="2014" spans="1:10" ht="15.75" x14ac:dyDescent="0.25">
      <c r="A2014" s="2" t="s">
        <v>327</v>
      </c>
      <c r="B2014" s="2" t="s">
        <v>404</v>
      </c>
      <c r="C2014" s="2" t="s">
        <v>384</v>
      </c>
      <c r="J2014" s="7">
        <v>0</v>
      </c>
    </row>
    <row r="2015" spans="1:10" ht="15.75" x14ac:dyDescent="0.25">
      <c r="A2015" s="2" t="s">
        <v>327</v>
      </c>
      <c r="B2015" s="2" t="s">
        <v>404</v>
      </c>
      <c r="C2015" s="2" t="s">
        <v>385</v>
      </c>
      <c r="J2015" s="4">
        <v>0</v>
      </c>
    </row>
    <row r="2016" spans="1:10" ht="15.75" x14ac:dyDescent="0.25">
      <c r="A2016" s="2" t="s">
        <v>327</v>
      </c>
      <c r="B2016" s="2" t="s">
        <v>404</v>
      </c>
      <c r="C2016" s="2" t="s">
        <v>386</v>
      </c>
      <c r="J2016" s="7">
        <v>3027257</v>
      </c>
    </row>
    <row r="2017" spans="1:10" ht="15.75" x14ac:dyDescent="0.25">
      <c r="A2017" s="2" t="s">
        <v>327</v>
      </c>
      <c r="B2017" s="2" t="s">
        <v>404</v>
      </c>
      <c r="C2017" s="2" t="s">
        <v>387</v>
      </c>
      <c r="J2017" s="7">
        <v>3027257</v>
      </c>
    </row>
    <row r="2018" spans="1:10" ht="15.75" x14ac:dyDescent="0.25">
      <c r="A2018" s="2" t="s">
        <v>327</v>
      </c>
      <c r="B2018" s="2" t="s">
        <v>404</v>
      </c>
      <c r="C2018" s="2" t="s">
        <v>388</v>
      </c>
      <c r="J2018" s="6">
        <v>3027257</v>
      </c>
    </row>
    <row r="2019" spans="1:10" ht="15.75" x14ac:dyDescent="0.25">
      <c r="A2019" s="2" t="s">
        <v>336</v>
      </c>
      <c r="B2019" s="2" t="s">
        <v>382</v>
      </c>
      <c r="C2019" s="2" t="s">
        <v>383</v>
      </c>
      <c r="J2019" s="4">
        <v>3.0473740389851844E-2</v>
      </c>
    </row>
    <row r="2020" spans="1:10" ht="15.75" x14ac:dyDescent="0.25">
      <c r="A2020" s="2" t="s">
        <v>336</v>
      </c>
      <c r="B2020" s="2" t="s">
        <v>382</v>
      </c>
      <c r="C2020" s="2" t="s">
        <v>164</v>
      </c>
      <c r="J2020" s="6">
        <v>7902246.2264</v>
      </c>
    </row>
    <row r="2021" spans="1:10" ht="15.75" x14ac:dyDescent="0.25">
      <c r="A2021" s="2" t="s">
        <v>336</v>
      </c>
      <c r="B2021" s="2" t="s">
        <v>382</v>
      </c>
      <c r="C2021" s="2" t="s">
        <v>384</v>
      </c>
      <c r="J2021" s="7">
        <v>1376639.2264</v>
      </c>
    </row>
    <row r="2022" spans="1:10" ht="15.75" x14ac:dyDescent="0.25">
      <c r="A2022" s="2" t="s">
        <v>336</v>
      </c>
      <c r="B2022" s="2" t="s">
        <v>382</v>
      </c>
      <c r="C2022" s="2" t="s">
        <v>385</v>
      </c>
      <c r="J2022" s="4">
        <v>0.17420859676592879</v>
      </c>
    </row>
    <row r="2023" spans="1:10" ht="15.75" x14ac:dyDescent="0.25">
      <c r="A2023" s="2" t="s">
        <v>336</v>
      </c>
      <c r="B2023" s="2" t="s">
        <v>382</v>
      </c>
      <c r="C2023" s="2" t="s">
        <v>386</v>
      </c>
      <c r="J2023" s="7">
        <v>6525607</v>
      </c>
    </row>
    <row r="2024" spans="1:10" ht="15.75" x14ac:dyDescent="0.25">
      <c r="A2024" s="2" t="s">
        <v>336</v>
      </c>
      <c r="B2024" s="2" t="s">
        <v>382</v>
      </c>
      <c r="C2024" s="2" t="s">
        <v>387</v>
      </c>
      <c r="J2024" s="7">
        <v>7902246.2264</v>
      </c>
    </row>
    <row r="2025" spans="1:10" ht="15.75" x14ac:dyDescent="0.25">
      <c r="A2025" s="2" t="s">
        <v>336</v>
      </c>
      <c r="B2025" s="2" t="s">
        <v>382</v>
      </c>
      <c r="C2025" s="2" t="s">
        <v>388</v>
      </c>
      <c r="J2025"/>
    </row>
    <row r="2026" spans="1:10" ht="15.75" x14ac:dyDescent="0.25">
      <c r="A2026" s="2" t="s">
        <v>336</v>
      </c>
      <c r="B2026" s="2" t="s">
        <v>389</v>
      </c>
      <c r="C2026" s="2" t="s">
        <v>383</v>
      </c>
      <c r="J2026"/>
    </row>
    <row r="2027" spans="1:10" ht="15.75" x14ac:dyDescent="0.25">
      <c r="A2027" s="2" t="s">
        <v>336</v>
      </c>
      <c r="B2027" s="2" t="s">
        <v>389</v>
      </c>
      <c r="C2027" s="2" t="s">
        <v>164</v>
      </c>
      <c r="J2027" s="6">
        <v>0</v>
      </c>
    </row>
    <row r="2028" spans="1:10" ht="15.75" x14ac:dyDescent="0.25">
      <c r="A2028" s="2" t="s">
        <v>336</v>
      </c>
      <c r="B2028" s="2" t="s">
        <v>389</v>
      </c>
      <c r="C2028" s="2" t="s">
        <v>384</v>
      </c>
      <c r="J2028" s="7">
        <v>0</v>
      </c>
    </row>
    <row r="2029" spans="1:10" ht="15.75" x14ac:dyDescent="0.25">
      <c r="A2029" s="2" t="s">
        <v>336</v>
      </c>
      <c r="B2029" s="2" t="s">
        <v>389</v>
      </c>
      <c r="C2029" s="2" t="s">
        <v>385</v>
      </c>
      <c r="J2029" s="4" t="e">
        <v>#NUM!</v>
      </c>
    </row>
    <row r="2030" spans="1:10" ht="15.75" x14ac:dyDescent="0.25">
      <c r="A2030" s="2" t="s">
        <v>336</v>
      </c>
      <c r="B2030" s="2" t="s">
        <v>389</v>
      </c>
      <c r="C2030" s="2" t="s">
        <v>386</v>
      </c>
      <c r="J2030" s="7">
        <v>0</v>
      </c>
    </row>
    <row r="2031" spans="1:10" ht="15.75" x14ac:dyDescent="0.25">
      <c r="A2031" s="2" t="s">
        <v>336</v>
      </c>
      <c r="B2031" s="2" t="s">
        <v>389</v>
      </c>
      <c r="C2031" s="2" t="s">
        <v>387</v>
      </c>
      <c r="J2031" s="7">
        <v>0</v>
      </c>
    </row>
    <row r="2032" spans="1:10" ht="15.75" x14ac:dyDescent="0.25">
      <c r="A2032" s="2" t="s">
        <v>336</v>
      </c>
      <c r="B2032" s="2" t="s">
        <v>389</v>
      </c>
      <c r="C2032" s="2" t="s">
        <v>388</v>
      </c>
      <c r="J2032"/>
    </row>
    <row r="2033" spans="1:10" ht="15.75" x14ac:dyDescent="0.25">
      <c r="A2033" s="2" t="s">
        <v>336</v>
      </c>
      <c r="B2033" s="2" t="s">
        <v>390</v>
      </c>
      <c r="C2033" s="2" t="s">
        <v>383</v>
      </c>
      <c r="J2033"/>
    </row>
    <row r="2034" spans="1:10" ht="15.75" x14ac:dyDescent="0.25">
      <c r="A2034" s="2" t="s">
        <v>336</v>
      </c>
      <c r="B2034" s="2" t="s">
        <v>390</v>
      </c>
      <c r="C2034" s="2" t="s">
        <v>164</v>
      </c>
      <c r="J2034" s="6">
        <v>240224</v>
      </c>
    </row>
    <row r="2035" spans="1:10" ht="15.75" x14ac:dyDescent="0.25">
      <c r="A2035" s="2" t="s">
        <v>336</v>
      </c>
      <c r="B2035" s="2" t="s">
        <v>390</v>
      </c>
      <c r="C2035" s="2" t="s">
        <v>384</v>
      </c>
      <c r="J2035" s="7">
        <v>0</v>
      </c>
    </row>
    <row r="2036" spans="1:10" ht="15.75" x14ac:dyDescent="0.25">
      <c r="A2036" s="2" t="s">
        <v>336</v>
      </c>
      <c r="B2036" s="2" t="s">
        <v>390</v>
      </c>
      <c r="C2036" s="2" t="s">
        <v>385</v>
      </c>
      <c r="J2036" s="4">
        <v>0</v>
      </c>
    </row>
    <row r="2037" spans="1:10" ht="15.75" x14ac:dyDescent="0.25">
      <c r="A2037" s="2" t="s">
        <v>336</v>
      </c>
      <c r="B2037" s="2" t="s">
        <v>390</v>
      </c>
      <c r="C2037" s="2" t="s">
        <v>386</v>
      </c>
      <c r="J2037" s="7">
        <v>240224</v>
      </c>
    </row>
    <row r="2038" spans="1:10" ht="15.75" x14ac:dyDescent="0.25">
      <c r="A2038" s="2" t="s">
        <v>336</v>
      </c>
      <c r="B2038" s="2" t="s">
        <v>390</v>
      </c>
      <c r="C2038" s="2" t="s">
        <v>387</v>
      </c>
      <c r="J2038" s="7">
        <v>240224</v>
      </c>
    </row>
    <row r="2039" spans="1:10" ht="15.75" x14ac:dyDescent="0.25">
      <c r="A2039" s="2" t="s">
        <v>336</v>
      </c>
      <c r="B2039" s="2" t="s">
        <v>390</v>
      </c>
      <c r="C2039" s="2" t="s">
        <v>388</v>
      </c>
      <c r="J2039"/>
    </row>
    <row r="2040" spans="1:10" ht="15.75" x14ac:dyDescent="0.25">
      <c r="A2040" s="2" t="s">
        <v>336</v>
      </c>
      <c r="B2040" s="2" t="s">
        <v>391</v>
      </c>
      <c r="C2040" s="2" t="s">
        <v>383</v>
      </c>
      <c r="J2040"/>
    </row>
    <row r="2041" spans="1:10" ht="15.75" x14ac:dyDescent="0.25">
      <c r="A2041" s="2" t="s">
        <v>336</v>
      </c>
      <c r="B2041" s="2" t="s">
        <v>391</v>
      </c>
      <c r="C2041" s="2" t="s">
        <v>164</v>
      </c>
      <c r="J2041" s="6">
        <v>0</v>
      </c>
    </row>
    <row r="2042" spans="1:10" ht="15.75" x14ac:dyDescent="0.25">
      <c r="A2042" s="2" t="s">
        <v>336</v>
      </c>
      <c r="B2042" s="2" t="s">
        <v>391</v>
      </c>
      <c r="C2042" s="2" t="s">
        <v>384</v>
      </c>
      <c r="J2042" s="7">
        <v>0</v>
      </c>
    </row>
    <row r="2043" spans="1:10" ht="15.75" x14ac:dyDescent="0.25">
      <c r="A2043" s="2" t="s">
        <v>336</v>
      </c>
      <c r="B2043" s="2" t="s">
        <v>391</v>
      </c>
      <c r="C2043" s="2" t="s">
        <v>385</v>
      </c>
      <c r="J2043" s="4" t="e">
        <v>#NUM!</v>
      </c>
    </row>
    <row r="2044" spans="1:10" ht="15.75" x14ac:dyDescent="0.25">
      <c r="A2044" s="2" t="s">
        <v>336</v>
      </c>
      <c r="B2044" s="2" t="s">
        <v>391</v>
      </c>
      <c r="C2044" s="2" t="s">
        <v>386</v>
      </c>
      <c r="J2044" s="7">
        <v>0</v>
      </c>
    </row>
    <row r="2045" spans="1:10" ht="15.75" x14ac:dyDescent="0.25">
      <c r="A2045" s="2" t="s">
        <v>336</v>
      </c>
      <c r="B2045" s="2" t="s">
        <v>391</v>
      </c>
      <c r="C2045" s="2" t="s">
        <v>387</v>
      </c>
      <c r="J2045" s="7">
        <v>0</v>
      </c>
    </row>
    <row r="2046" spans="1:10" ht="15.75" x14ac:dyDescent="0.25">
      <c r="A2046" s="2" t="s">
        <v>336</v>
      </c>
      <c r="B2046" s="2" t="s">
        <v>391</v>
      </c>
      <c r="C2046" s="2" t="s">
        <v>388</v>
      </c>
      <c r="J2046"/>
    </row>
    <row r="2047" spans="1:10" ht="15.75" x14ac:dyDescent="0.25">
      <c r="A2047" s="2" t="s">
        <v>336</v>
      </c>
      <c r="B2047" s="2" t="s">
        <v>392</v>
      </c>
      <c r="C2047" s="2" t="s">
        <v>383</v>
      </c>
      <c r="J2047"/>
    </row>
    <row r="2048" spans="1:10" ht="15.75" x14ac:dyDescent="0.25">
      <c r="A2048" s="2" t="s">
        <v>336</v>
      </c>
      <c r="B2048" s="2" t="s">
        <v>392</v>
      </c>
      <c r="C2048" s="2" t="s">
        <v>164</v>
      </c>
      <c r="J2048" s="6">
        <v>3729245.3391999998</v>
      </c>
    </row>
    <row r="2049" spans="1:10" ht="15.75" x14ac:dyDescent="0.25">
      <c r="A2049" s="2" t="s">
        <v>336</v>
      </c>
      <c r="B2049" s="2" t="s">
        <v>392</v>
      </c>
      <c r="C2049" s="2" t="s">
        <v>384</v>
      </c>
      <c r="J2049" s="7">
        <v>1163190.3392</v>
      </c>
    </row>
    <row r="2050" spans="1:10" ht="15.75" x14ac:dyDescent="0.25">
      <c r="A2050" s="2" t="s">
        <v>336</v>
      </c>
      <c r="B2050" s="2" t="s">
        <v>392</v>
      </c>
      <c r="C2050" s="2" t="s">
        <v>385</v>
      </c>
      <c r="J2050" s="4">
        <v>0.3119103822355459</v>
      </c>
    </row>
    <row r="2051" spans="1:10" ht="15.75" x14ac:dyDescent="0.25">
      <c r="A2051" s="2" t="s">
        <v>336</v>
      </c>
      <c r="B2051" s="2" t="s">
        <v>392</v>
      </c>
      <c r="C2051" s="2" t="s">
        <v>386</v>
      </c>
      <c r="J2051" s="7">
        <v>2566055</v>
      </c>
    </row>
    <row r="2052" spans="1:10" ht="15.75" x14ac:dyDescent="0.25">
      <c r="A2052" s="2" t="s">
        <v>336</v>
      </c>
      <c r="B2052" s="2" t="s">
        <v>392</v>
      </c>
      <c r="C2052" s="2" t="s">
        <v>387</v>
      </c>
      <c r="J2052" s="7">
        <v>3729245.3391999998</v>
      </c>
    </row>
    <row r="2053" spans="1:10" ht="15.75" x14ac:dyDescent="0.25">
      <c r="A2053" s="2" t="s">
        <v>336</v>
      </c>
      <c r="B2053" s="2" t="s">
        <v>392</v>
      </c>
      <c r="C2053" s="2" t="s">
        <v>388</v>
      </c>
      <c r="J2053"/>
    </row>
    <row r="2054" spans="1:10" ht="15.75" x14ac:dyDescent="0.25">
      <c r="A2054" s="2" t="s">
        <v>336</v>
      </c>
      <c r="B2054" s="2" t="s">
        <v>393</v>
      </c>
      <c r="C2054" s="2" t="s">
        <v>383</v>
      </c>
      <c r="J2054"/>
    </row>
    <row r="2055" spans="1:10" ht="15.75" x14ac:dyDescent="0.25">
      <c r="A2055" s="2" t="s">
        <v>336</v>
      </c>
      <c r="B2055" s="2" t="s">
        <v>393</v>
      </c>
      <c r="C2055" s="2" t="s">
        <v>164</v>
      </c>
      <c r="J2055" s="6">
        <v>36360</v>
      </c>
    </row>
    <row r="2056" spans="1:10" ht="15.75" x14ac:dyDescent="0.25">
      <c r="A2056" s="2" t="s">
        <v>336</v>
      </c>
      <c r="B2056" s="2" t="s">
        <v>393</v>
      </c>
      <c r="C2056" s="2" t="s">
        <v>384</v>
      </c>
      <c r="J2056" s="7">
        <v>0</v>
      </c>
    </row>
    <row r="2057" spans="1:10" ht="15.75" x14ac:dyDescent="0.25">
      <c r="A2057" s="2" t="s">
        <v>336</v>
      </c>
      <c r="B2057" s="2" t="s">
        <v>393</v>
      </c>
      <c r="C2057" s="2" t="s">
        <v>385</v>
      </c>
      <c r="J2057" s="4">
        <v>0</v>
      </c>
    </row>
    <row r="2058" spans="1:10" ht="15.75" x14ac:dyDescent="0.25">
      <c r="A2058" s="2" t="s">
        <v>336</v>
      </c>
      <c r="B2058" s="2" t="s">
        <v>393</v>
      </c>
      <c r="C2058" s="2" t="s">
        <v>386</v>
      </c>
      <c r="J2058" s="7">
        <v>36360</v>
      </c>
    </row>
    <row r="2059" spans="1:10" ht="15.75" x14ac:dyDescent="0.25">
      <c r="A2059" s="2" t="s">
        <v>336</v>
      </c>
      <c r="B2059" s="2" t="s">
        <v>393</v>
      </c>
      <c r="C2059" s="2" t="s">
        <v>387</v>
      </c>
      <c r="J2059" s="7">
        <v>36360</v>
      </c>
    </row>
    <row r="2060" spans="1:10" ht="15.75" x14ac:dyDescent="0.25">
      <c r="A2060" s="2" t="s">
        <v>336</v>
      </c>
      <c r="B2060" s="2" t="s">
        <v>393</v>
      </c>
      <c r="C2060" s="2" t="s">
        <v>388</v>
      </c>
      <c r="J2060"/>
    </row>
    <row r="2061" spans="1:10" ht="15.75" x14ac:dyDescent="0.25">
      <c r="A2061" s="2" t="s">
        <v>336</v>
      </c>
      <c r="B2061" s="2" t="s">
        <v>394</v>
      </c>
      <c r="C2061" s="2" t="s">
        <v>383</v>
      </c>
      <c r="J2061"/>
    </row>
    <row r="2062" spans="1:10" ht="15.75" x14ac:dyDescent="0.25">
      <c r="A2062" s="2" t="s">
        <v>336</v>
      </c>
      <c r="B2062" s="2" t="s">
        <v>394</v>
      </c>
      <c r="C2062" s="2" t="s">
        <v>164</v>
      </c>
      <c r="J2062" s="6">
        <v>229407</v>
      </c>
    </row>
    <row r="2063" spans="1:10" ht="15.75" x14ac:dyDescent="0.25">
      <c r="A2063" s="2" t="s">
        <v>336</v>
      </c>
      <c r="B2063" s="2" t="s">
        <v>394</v>
      </c>
      <c r="C2063" s="2" t="s">
        <v>384</v>
      </c>
      <c r="J2063" s="7">
        <v>0</v>
      </c>
    </row>
    <row r="2064" spans="1:10" ht="15.75" x14ac:dyDescent="0.25">
      <c r="A2064" s="2" t="s">
        <v>336</v>
      </c>
      <c r="B2064" s="2" t="s">
        <v>394</v>
      </c>
      <c r="C2064" s="2" t="s">
        <v>385</v>
      </c>
      <c r="J2064" s="4">
        <v>0</v>
      </c>
    </row>
    <row r="2065" spans="1:10" ht="15.75" x14ac:dyDescent="0.25">
      <c r="A2065" s="2" t="s">
        <v>336</v>
      </c>
      <c r="B2065" s="2" t="s">
        <v>394</v>
      </c>
      <c r="C2065" s="2" t="s">
        <v>386</v>
      </c>
      <c r="J2065" s="7">
        <v>229407</v>
      </c>
    </row>
    <row r="2066" spans="1:10" ht="15.75" x14ac:dyDescent="0.25">
      <c r="A2066" s="2" t="s">
        <v>336</v>
      </c>
      <c r="B2066" s="2" t="s">
        <v>394</v>
      </c>
      <c r="C2066" s="2" t="s">
        <v>387</v>
      </c>
      <c r="J2066" s="7">
        <v>229407</v>
      </c>
    </row>
    <row r="2067" spans="1:10" ht="15.75" x14ac:dyDescent="0.25">
      <c r="A2067" s="2" t="s">
        <v>336</v>
      </c>
      <c r="B2067" s="2" t="s">
        <v>394</v>
      </c>
      <c r="C2067" s="2" t="s">
        <v>388</v>
      </c>
      <c r="J2067"/>
    </row>
    <row r="2068" spans="1:10" ht="15.75" x14ac:dyDescent="0.25">
      <c r="A2068" s="2" t="s">
        <v>336</v>
      </c>
      <c r="B2068" s="2" t="s">
        <v>395</v>
      </c>
      <c r="C2068" s="2" t="s">
        <v>383</v>
      </c>
      <c r="J2068" s="4">
        <v>1</v>
      </c>
    </row>
    <row r="2069" spans="1:10" ht="15.75" x14ac:dyDescent="0.25">
      <c r="A2069" s="2" t="s">
        <v>336</v>
      </c>
      <c r="B2069" s="2" t="s">
        <v>395</v>
      </c>
      <c r="C2069" s="2" t="s">
        <v>164</v>
      </c>
      <c r="J2069" s="6">
        <v>300905</v>
      </c>
    </row>
    <row r="2070" spans="1:10" ht="15.75" x14ac:dyDescent="0.25">
      <c r="A2070" s="2" t="s">
        <v>336</v>
      </c>
      <c r="B2070" s="2" t="s">
        <v>395</v>
      </c>
      <c r="C2070" s="2" t="s">
        <v>384</v>
      </c>
      <c r="J2070" s="7">
        <v>0</v>
      </c>
    </row>
    <row r="2071" spans="1:10" ht="15.75" x14ac:dyDescent="0.25">
      <c r="A2071" s="2" t="s">
        <v>336</v>
      </c>
      <c r="B2071" s="2" t="s">
        <v>395</v>
      </c>
      <c r="C2071" s="2" t="s">
        <v>385</v>
      </c>
      <c r="J2071" s="4">
        <v>0</v>
      </c>
    </row>
    <row r="2072" spans="1:10" ht="15.75" x14ac:dyDescent="0.25">
      <c r="A2072" s="2" t="s">
        <v>336</v>
      </c>
      <c r="B2072" s="2" t="s">
        <v>395</v>
      </c>
      <c r="C2072" s="2" t="s">
        <v>386</v>
      </c>
      <c r="J2072" s="7">
        <v>300905</v>
      </c>
    </row>
    <row r="2073" spans="1:10" ht="15.75" x14ac:dyDescent="0.25">
      <c r="A2073" s="2" t="s">
        <v>336</v>
      </c>
      <c r="B2073" s="2" t="s">
        <v>395</v>
      </c>
      <c r="C2073" s="2" t="s">
        <v>387</v>
      </c>
      <c r="J2073" s="7">
        <v>300905</v>
      </c>
    </row>
    <row r="2074" spans="1:10" ht="15.75" x14ac:dyDescent="0.25">
      <c r="A2074" s="2" t="s">
        <v>336</v>
      </c>
      <c r="B2074" s="2" t="s">
        <v>395</v>
      </c>
      <c r="C2074" s="2" t="s">
        <v>388</v>
      </c>
      <c r="J2074"/>
    </row>
    <row r="2075" spans="1:10" ht="15.75" x14ac:dyDescent="0.25">
      <c r="A2075" s="2" t="s">
        <v>336</v>
      </c>
      <c r="B2075" s="2" t="s">
        <v>396</v>
      </c>
      <c r="C2075" s="2" t="s">
        <v>383</v>
      </c>
      <c r="J2075"/>
    </row>
    <row r="2076" spans="1:10" ht="15.75" x14ac:dyDescent="0.25">
      <c r="A2076" s="2" t="s">
        <v>336</v>
      </c>
      <c r="B2076" s="2" t="s">
        <v>396</v>
      </c>
      <c r="C2076" s="2" t="s">
        <v>164</v>
      </c>
      <c r="J2076" s="6">
        <v>911748</v>
      </c>
    </row>
    <row r="2077" spans="1:10" ht="15.75" x14ac:dyDescent="0.25">
      <c r="A2077" s="2" t="s">
        <v>336</v>
      </c>
      <c r="B2077" s="2" t="s">
        <v>396</v>
      </c>
      <c r="C2077" s="2" t="s">
        <v>384</v>
      </c>
      <c r="J2077" s="7">
        <v>0</v>
      </c>
    </row>
    <row r="2078" spans="1:10" ht="15.75" x14ac:dyDescent="0.25">
      <c r="A2078" s="2" t="s">
        <v>336</v>
      </c>
      <c r="B2078" s="2" t="s">
        <v>396</v>
      </c>
      <c r="C2078" s="2" t="s">
        <v>385</v>
      </c>
      <c r="J2078" s="4">
        <v>0</v>
      </c>
    </row>
    <row r="2079" spans="1:10" ht="15.75" x14ac:dyDescent="0.25">
      <c r="A2079" s="2" t="s">
        <v>336</v>
      </c>
      <c r="B2079" s="2" t="s">
        <v>396</v>
      </c>
      <c r="C2079" s="2" t="s">
        <v>386</v>
      </c>
      <c r="J2079" s="7">
        <v>911748</v>
      </c>
    </row>
    <row r="2080" spans="1:10" ht="15.75" x14ac:dyDescent="0.25">
      <c r="A2080" s="2" t="s">
        <v>336</v>
      </c>
      <c r="B2080" s="2" t="s">
        <v>396</v>
      </c>
      <c r="C2080" s="2" t="s">
        <v>387</v>
      </c>
      <c r="J2080" s="7">
        <v>911748</v>
      </c>
    </row>
    <row r="2081" spans="1:10" ht="15.75" x14ac:dyDescent="0.25">
      <c r="A2081" s="2" t="s">
        <v>336</v>
      </c>
      <c r="B2081" s="2" t="s">
        <v>396</v>
      </c>
      <c r="C2081" s="2" t="s">
        <v>388</v>
      </c>
      <c r="J2081"/>
    </row>
    <row r="2082" spans="1:10" ht="15.75" x14ac:dyDescent="0.25">
      <c r="A2082" s="2" t="s">
        <v>336</v>
      </c>
      <c r="B2082" s="2" t="s">
        <v>397</v>
      </c>
      <c r="C2082" s="2" t="s">
        <v>383</v>
      </c>
      <c r="J2082"/>
    </row>
    <row r="2083" spans="1:10" ht="15.75" x14ac:dyDescent="0.25">
      <c r="A2083" s="2" t="s">
        <v>336</v>
      </c>
      <c r="B2083" s="2" t="s">
        <v>397</v>
      </c>
      <c r="C2083" s="2" t="s">
        <v>164</v>
      </c>
      <c r="J2083" s="6">
        <v>505708</v>
      </c>
    </row>
    <row r="2084" spans="1:10" ht="15.75" x14ac:dyDescent="0.25">
      <c r="A2084" s="2" t="s">
        <v>336</v>
      </c>
      <c r="B2084" s="2" t="s">
        <v>397</v>
      </c>
      <c r="C2084" s="2" t="s">
        <v>384</v>
      </c>
      <c r="J2084" s="7">
        <v>0</v>
      </c>
    </row>
    <row r="2085" spans="1:10" ht="15.75" x14ac:dyDescent="0.25">
      <c r="A2085" s="2" t="s">
        <v>336</v>
      </c>
      <c r="B2085" s="2" t="s">
        <v>397</v>
      </c>
      <c r="C2085" s="2" t="s">
        <v>385</v>
      </c>
      <c r="J2085" s="4">
        <v>0</v>
      </c>
    </row>
    <row r="2086" spans="1:10" ht="15.75" x14ac:dyDescent="0.25">
      <c r="A2086" s="2" t="s">
        <v>336</v>
      </c>
      <c r="B2086" s="2" t="s">
        <v>397</v>
      </c>
      <c r="C2086" s="2" t="s">
        <v>386</v>
      </c>
      <c r="J2086" s="7">
        <v>505708</v>
      </c>
    </row>
    <row r="2087" spans="1:10" ht="15.75" x14ac:dyDescent="0.25">
      <c r="A2087" s="2" t="s">
        <v>336</v>
      </c>
      <c r="B2087" s="2" t="s">
        <v>397</v>
      </c>
      <c r="C2087" s="2" t="s">
        <v>387</v>
      </c>
      <c r="J2087" s="7">
        <v>505708</v>
      </c>
    </row>
    <row r="2088" spans="1:10" ht="15.75" x14ac:dyDescent="0.25">
      <c r="A2088" s="2" t="s">
        <v>336</v>
      </c>
      <c r="B2088" s="2" t="s">
        <v>397</v>
      </c>
      <c r="C2088" s="2" t="s">
        <v>388</v>
      </c>
      <c r="J2088"/>
    </row>
    <row r="2089" spans="1:10" ht="15.75" x14ac:dyDescent="0.25">
      <c r="A2089" s="2" t="s">
        <v>336</v>
      </c>
      <c r="B2089" s="2" t="s">
        <v>398</v>
      </c>
      <c r="C2089" s="2" t="s">
        <v>383</v>
      </c>
      <c r="J2089"/>
    </row>
    <row r="2090" spans="1:10" ht="15.75" x14ac:dyDescent="0.25">
      <c r="A2090" s="2" t="s">
        <v>336</v>
      </c>
      <c r="B2090" s="2" t="s">
        <v>398</v>
      </c>
      <c r="C2090" s="2" t="s">
        <v>164</v>
      </c>
      <c r="J2090"/>
    </row>
    <row r="2091" spans="1:10" ht="15.75" x14ac:dyDescent="0.25">
      <c r="A2091" s="2" t="s">
        <v>336</v>
      </c>
      <c r="B2091" s="2" t="s">
        <v>398</v>
      </c>
      <c r="C2091" s="2" t="s">
        <v>384</v>
      </c>
      <c r="J2091" s="7">
        <v>0</v>
      </c>
    </row>
    <row r="2092" spans="1:10" ht="15.75" x14ac:dyDescent="0.25">
      <c r="A2092" s="2" t="s">
        <v>336</v>
      </c>
      <c r="B2092" s="2" t="s">
        <v>398</v>
      </c>
      <c r="C2092" s="2" t="s">
        <v>385</v>
      </c>
      <c r="J2092" s="4">
        <v>0</v>
      </c>
    </row>
    <row r="2093" spans="1:10" ht="15.75" x14ac:dyDescent="0.25">
      <c r="A2093" s="2" t="s">
        <v>336</v>
      </c>
      <c r="B2093" s="2" t="s">
        <v>398</v>
      </c>
      <c r="C2093" s="2" t="s">
        <v>386</v>
      </c>
      <c r="J2093" s="7">
        <v>2531190</v>
      </c>
    </row>
    <row r="2094" spans="1:10" ht="15.75" x14ac:dyDescent="0.25">
      <c r="A2094" s="2" t="s">
        <v>336</v>
      </c>
      <c r="B2094" s="2" t="s">
        <v>398</v>
      </c>
      <c r="C2094" s="2" t="s">
        <v>387</v>
      </c>
      <c r="J2094" s="7">
        <v>2531190</v>
      </c>
    </row>
    <row r="2095" spans="1:10" ht="15.75" x14ac:dyDescent="0.25">
      <c r="A2095" s="2" t="s">
        <v>336</v>
      </c>
      <c r="B2095" s="2" t="s">
        <v>398</v>
      </c>
      <c r="C2095" s="2" t="s">
        <v>388</v>
      </c>
      <c r="J2095" s="6">
        <v>2531190</v>
      </c>
    </row>
    <row r="2096" spans="1:10" ht="15.75" x14ac:dyDescent="0.25">
      <c r="A2096" s="2" t="s">
        <v>336</v>
      </c>
      <c r="B2096" s="2" t="s">
        <v>399</v>
      </c>
      <c r="C2096" s="2" t="s">
        <v>383</v>
      </c>
      <c r="J2096"/>
    </row>
    <row r="2097" spans="1:10" ht="15.75" x14ac:dyDescent="0.25">
      <c r="A2097" s="2" t="s">
        <v>336</v>
      </c>
      <c r="B2097" s="2" t="s">
        <v>399</v>
      </c>
      <c r="C2097" s="2" t="s">
        <v>164</v>
      </c>
      <c r="J2097" s="6">
        <v>1709387</v>
      </c>
    </row>
    <row r="2098" spans="1:10" ht="15.75" x14ac:dyDescent="0.25">
      <c r="A2098" s="2" t="s">
        <v>336</v>
      </c>
      <c r="B2098" s="2" t="s">
        <v>399</v>
      </c>
      <c r="C2098" s="2" t="s">
        <v>384</v>
      </c>
      <c r="J2098" s="7">
        <v>0</v>
      </c>
    </row>
    <row r="2099" spans="1:10" ht="15.75" x14ac:dyDescent="0.25">
      <c r="A2099" s="2" t="s">
        <v>336</v>
      </c>
      <c r="B2099" s="2" t="s">
        <v>399</v>
      </c>
      <c r="C2099" s="2" t="s">
        <v>385</v>
      </c>
      <c r="J2099" s="4">
        <v>0</v>
      </c>
    </row>
    <row r="2100" spans="1:10" ht="15.75" x14ac:dyDescent="0.25">
      <c r="A2100" s="2" t="s">
        <v>336</v>
      </c>
      <c r="B2100" s="2" t="s">
        <v>399</v>
      </c>
      <c r="C2100" s="2" t="s">
        <v>386</v>
      </c>
      <c r="J2100" s="7">
        <v>1730130</v>
      </c>
    </row>
    <row r="2101" spans="1:10" ht="15.75" x14ac:dyDescent="0.25">
      <c r="A2101" s="2" t="s">
        <v>336</v>
      </c>
      <c r="B2101" s="2" t="s">
        <v>399</v>
      </c>
      <c r="C2101" s="2" t="s">
        <v>387</v>
      </c>
      <c r="J2101" s="7">
        <v>1730130</v>
      </c>
    </row>
    <row r="2102" spans="1:10" ht="15.75" x14ac:dyDescent="0.25">
      <c r="A2102" s="2" t="s">
        <v>336</v>
      </c>
      <c r="B2102" s="2" t="s">
        <v>399</v>
      </c>
      <c r="C2102" s="2" t="s">
        <v>388</v>
      </c>
      <c r="J2102" s="6">
        <v>20743</v>
      </c>
    </row>
    <row r="2103" spans="1:10" ht="15.75" x14ac:dyDescent="0.25">
      <c r="A2103" s="2" t="s">
        <v>336</v>
      </c>
      <c r="B2103" s="2" t="s">
        <v>400</v>
      </c>
      <c r="C2103" s="2" t="s">
        <v>383</v>
      </c>
      <c r="J2103"/>
    </row>
    <row r="2104" spans="1:10" ht="15.75" x14ac:dyDescent="0.25">
      <c r="A2104" s="2" t="s">
        <v>336</v>
      </c>
      <c r="B2104" s="2" t="s">
        <v>400</v>
      </c>
      <c r="C2104" s="2" t="s">
        <v>164</v>
      </c>
      <c r="J2104"/>
    </row>
    <row r="2105" spans="1:10" ht="15.75" x14ac:dyDescent="0.25">
      <c r="A2105" s="2" t="s">
        <v>336</v>
      </c>
      <c r="B2105" s="2" t="s">
        <v>400</v>
      </c>
      <c r="C2105" s="2" t="s">
        <v>384</v>
      </c>
      <c r="J2105" s="7">
        <v>0</v>
      </c>
    </row>
    <row r="2106" spans="1:10" ht="15.75" x14ac:dyDescent="0.25">
      <c r="A2106" s="2" t="s">
        <v>336</v>
      </c>
      <c r="B2106" s="2" t="s">
        <v>400</v>
      </c>
      <c r="C2106" s="2" t="s">
        <v>385</v>
      </c>
      <c r="J2106" s="4" t="e">
        <v>#NUM!</v>
      </c>
    </row>
    <row r="2107" spans="1:10" ht="15.75" x14ac:dyDescent="0.25">
      <c r="A2107" s="2" t="s">
        <v>336</v>
      </c>
      <c r="B2107" s="2" t="s">
        <v>400</v>
      </c>
      <c r="C2107" s="2" t="s">
        <v>386</v>
      </c>
      <c r="J2107" s="7">
        <v>0</v>
      </c>
    </row>
    <row r="2108" spans="1:10" ht="15.75" x14ac:dyDescent="0.25">
      <c r="A2108" s="2" t="s">
        <v>336</v>
      </c>
      <c r="B2108" s="2" t="s">
        <v>400</v>
      </c>
      <c r="C2108" s="2" t="s">
        <v>387</v>
      </c>
      <c r="J2108" s="7">
        <v>0</v>
      </c>
    </row>
    <row r="2109" spans="1:10" ht="15.75" x14ac:dyDescent="0.25">
      <c r="A2109" s="2" t="s">
        <v>336</v>
      </c>
      <c r="B2109" s="2" t="s">
        <v>400</v>
      </c>
      <c r="C2109" s="2" t="s">
        <v>388</v>
      </c>
      <c r="J2109" s="6">
        <v>0</v>
      </c>
    </row>
    <row r="2110" spans="1:10" ht="15.75" x14ac:dyDescent="0.25">
      <c r="A2110" s="2" t="s">
        <v>336</v>
      </c>
      <c r="B2110" s="2" t="s">
        <v>404</v>
      </c>
      <c r="C2110" s="2" t="s">
        <v>383</v>
      </c>
      <c r="J2110"/>
    </row>
    <row r="2111" spans="1:10" ht="15.75" x14ac:dyDescent="0.25">
      <c r="A2111" s="2" t="s">
        <v>336</v>
      </c>
      <c r="B2111" s="2" t="s">
        <v>404</v>
      </c>
      <c r="C2111" s="2" t="s">
        <v>164</v>
      </c>
      <c r="J2111"/>
    </row>
    <row r="2112" spans="1:10" ht="15.75" x14ac:dyDescent="0.25">
      <c r="A2112" s="2" t="s">
        <v>336</v>
      </c>
      <c r="B2112" s="2" t="s">
        <v>404</v>
      </c>
      <c r="C2112" s="2" t="s">
        <v>384</v>
      </c>
      <c r="J2112" s="7">
        <v>0</v>
      </c>
    </row>
    <row r="2113" spans="1:10" ht="15.75" x14ac:dyDescent="0.25">
      <c r="A2113" s="2" t="s">
        <v>336</v>
      </c>
      <c r="B2113" s="2" t="s">
        <v>404</v>
      </c>
      <c r="C2113" s="2" t="s">
        <v>385</v>
      </c>
      <c r="J2113" s="4">
        <v>0</v>
      </c>
    </row>
    <row r="2114" spans="1:10" ht="15.75" x14ac:dyDescent="0.25">
      <c r="A2114" s="2" t="s">
        <v>336</v>
      </c>
      <c r="B2114" s="2" t="s">
        <v>404</v>
      </c>
      <c r="C2114" s="2" t="s">
        <v>386</v>
      </c>
      <c r="J2114" s="7">
        <v>6445763</v>
      </c>
    </row>
    <row r="2115" spans="1:10" ht="15.75" x14ac:dyDescent="0.25">
      <c r="A2115" s="2" t="s">
        <v>336</v>
      </c>
      <c r="B2115" s="2" t="s">
        <v>404</v>
      </c>
      <c r="C2115" s="2" t="s">
        <v>387</v>
      </c>
      <c r="J2115" s="7">
        <v>6445763</v>
      </c>
    </row>
    <row r="2116" spans="1:10" ht="15.75" x14ac:dyDescent="0.25">
      <c r="A2116" s="2" t="s">
        <v>336</v>
      </c>
      <c r="B2116" s="2" t="s">
        <v>404</v>
      </c>
      <c r="C2116" s="2" t="s">
        <v>388</v>
      </c>
      <c r="J2116" s="6">
        <v>6445763</v>
      </c>
    </row>
    <row r="2117" spans="1:10" ht="15.75" x14ac:dyDescent="0.25">
      <c r="A2117" s="2" t="s">
        <v>338</v>
      </c>
      <c r="B2117" s="2" t="s">
        <v>382</v>
      </c>
      <c r="C2117" s="2" t="s">
        <v>383</v>
      </c>
      <c r="J2117" s="4">
        <v>7.7729577500363078E-2</v>
      </c>
    </row>
    <row r="2118" spans="1:10" ht="15.75" x14ac:dyDescent="0.25">
      <c r="A2118" s="2" t="s">
        <v>338</v>
      </c>
      <c r="B2118" s="2" t="s">
        <v>382</v>
      </c>
      <c r="C2118" s="2" t="s">
        <v>164</v>
      </c>
      <c r="J2118" s="6">
        <v>6334680</v>
      </c>
    </row>
    <row r="2119" spans="1:10" ht="15.75" x14ac:dyDescent="0.25">
      <c r="A2119" s="2" t="s">
        <v>338</v>
      </c>
      <c r="B2119" s="2" t="s">
        <v>382</v>
      </c>
      <c r="C2119" s="2" t="s">
        <v>384</v>
      </c>
      <c r="J2119" s="7">
        <v>961809</v>
      </c>
    </row>
    <row r="2120" spans="1:10" ht="15.75" x14ac:dyDescent="0.25">
      <c r="A2120" s="2" t="s">
        <v>338</v>
      </c>
      <c r="B2120" s="2" t="s">
        <v>382</v>
      </c>
      <c r="C2120" s="2" t="s">
        <v>385</v>
      </c>
      <c r="J2120" s="4">
        <v>0.15183229460683098</v>
      </c>
    </row>
    <row r="2121" spans="1:10" ht="15.75" x14ac:dyDescent="0.25">
      <c r="A2121" s="2" t="s">
        <v>338</v>
      </c>
      <c r="B2121" s="2" t="s">
        <v>382</v>
      </c>
      <c r="C2121" s="2" t="s">
        <v>386</v>
      </c>
      <c r="J2121" s="7">
        <v>5372871</v>
      </c>
    </row>
    <row r="2122" spans="1:10" ht="15.75" x14ac:dyDescent="0.25">
      <c r="A2122" s="2" t="s">
        <v>338</v>
      </c>
      <c r="B2122" s="2" t="s">
        <v>382</v>
      </c>
      <c r="C2122" s="2" t="s">
        <v>387</v>
      </c>
      <c r="J2122" s="7">
        <v>6334680</v>
      </c>
    </row>
    <row r="2123" spans="1:10" ht="15.75" x14ac:dyDescent="0.25">
      <c r="A2123" s="2" t="s">
        <v>338</v>
      </c>
      <c r="B2123" s="2" t="s">
        <v>382</v>
      </c>
      <c r="C2123" s="2" t="s">
        <v>388</v>
      </c>
      <c r="J2123"/>
    </row>
    <row r="2124" spans="1:10" ht="15.75" x14ac:dyDescent="0.25">
      <c r="A2124" s="2" t="s">
        <v>338</v>
      </c>
      <c r="B2124" s="2" t="s">
        <v>389</v>
      </c>
      <c r="C2124" s="2" t="s">
        <v>383</v>
      </c>
      <c r="J2124"/>
    </row>
    <row r="2125" spans="1:10" ht="15.75" x14ac:dyDescent="0.25">
      <c r="A2125" s="2" t="s">
        <v>338</v>
      </c>
      <c r="B2125" s="2" t="s">
        <v>389</v>
      </c>
      <c r="C2125" s="2" t="s">
        <v>164</v>
      </c>
      <c r="J2125" s="6">
        <v>0</v>
      </c>
    </row>
    <row r="2126" spans="1:10" ht="15.75" x14ac:dyDescent="0.25">
      <c r="A2126" s="2" t="s">
        <v>338</v>
      </c>
      <c r="B2126" s="2" t="s">
        <v>389</v>
      </c>
      <c r="C2126" s="2" t="s">
        <v>384</v>
      </c>
      <c r="J2126" s="7">
        <v>0</v>
      </c>
    </row>
    <row r="2127" spans="1:10" ht="15.75" x14ac:dyDescent="0.25">
      <c r="A2127" s="2" t="s">
        <v>338</v>
      </c>
      <c r="B2127" s="2" t="s">
        <v>389</v>
      </c>
      <c r="C2127" s="2" t="s">
        <v>385</v>
      </c>
      <c r="J2127" s="4" t="e">
        <v>#NUM!</v>
      </c>
    </row>
    <row r="2128" spans="1:10" ht="15.75" x14ac:dyDescent="0.25">
      <c r="A2128" s="2" t="s">
        <v>338</v>
      </c>
      <c r="B2128" s="2" t="s">
        <v>389</v>
      </c>
      <c r="C2128" s="2" t="s">
        <v>386</v>
      </c>
      <c r="J2128" s="7">
        <v>0</v>
      </c>
    </row>
    <row r="2129" spans="1:10" ht="15.75" x14ac:dyDescent="0.25">
      <c r="A2129" s="2" t="s">
        <v>338</v>
      </c>
      <c r="B2129" s="2" t="s">
        <v>389</v>
      </c>
      <c r="C2129" s="2" t="s">
        <v>387</v>
      </c>
      <c r="J2129" s="7">
        <v>0</v>
      </c>
    </row>
    <row r="2130" spans="1:10" ht="15.75" x14ac:dyDescent="0.25">
      <c r="A2130" s="2" t="s">
        <v>338</v>
      </c>
      <c r="B2130" s="2" t="s">
        <v>389</v>
      </c>
      <c r="C2130" s="2" t="s">
        <v>388</v>
      </c>
      <c r="J2130"/>
    </row>
    <row r="2131" spans="1:10" ht="15.75" x14ac:dyDescent="0.25">
      <c r="A2131" s="2" t="s">
        <v>338</v>
      </c>
      <c r="B2131" s="2" t="s">
        <v>390</v>
      </c>
      <c r="C2131" s="2" t="s">
        <v>383</v>
      </c>
      <c r="J2131"/>
    </row>
    <row r="2132" spans="1:10" ht="15.75" x14ac:dyDescent="0.25">
      <c r="A2132" s="2" t="s">
        <v>338</v>
      </c>
      <c r="B2132" s="2" t="s">
        <v>390</v>
      </c>
      <c r="C2132" s="2" t="s">
        <v>164</v>
      </c>
      <c r="J2132" s="6">
        <v>199142</v>
      </c>
    </row>
    <row r="2133" spans="1:10" ht="15.75" x14ac:dyDescent="0.25">
      <c r="A2133" s="2" t="s">
        <v>338</v>
      </c>
      <c r="B2133" s="2" t="s">
        <v>390</v>
      </c>
      <c r="C2133" s="2" t="s">
        <v>384</v>
      </c>
      <c r="J2133" s="7">
        <v>0</v>
      </c>
    </row>
    <row r="2134" spans="1:10" ht="15.75" x14ac:dyDescent="0.25">
      <c r="A2134" s="2" t="s">
        <v>338</v>
      </c>
      <c r="B2134" s="2" t="s">
        <v>390</v>
      </c>
      <c r="C2134" s="2" t="s">
        <v>385</v>
      </c>
      <c r="J2134" s="4">
        <v>0</v>
      </c>
    </row>
    <row r="2135" spans="1:10" ht="15.75" x14ac:dyDescent="0.25">
      <c r="A2135" s="2" t="s">
        <v>338</v>
      </c>
      <c r="B2135" s="2" t="s">
        <v>390</v>
      </c>
      <c r="C2135" s="2" t="s">
        <v>386</v>
      </c>
      <c r="J2135" s="7">
        <v>199142</v>
      </c>
    </row>
    <row r="2136" spans="1:10" ht="15.75" x14ac:dyDescent="0.25">
      <c r="A2136" s="2" t="s">
        <v>338</v>
      </c>
      <c r="B2136" s="2" t="s">
        <v>390</v>
      </c>
      <c r="C2136" s="2" t="s">
        <v>387</v>
      </c>
      <c r="J2136" s="7">
        <v>199142</v>
      </c>
    </row>
    <row r="2137" spans="1:10" ht="15.75" x14ac:dyDescent="0.25">
      <c r="A2137" s="2" t="s">
        <v>338</v>
      </c>
      <c r="B2137" s="2" t="s">
        <v>390</v>
      </c>
      <c r="C2137" s="2" t="s">
        <v>388</v>
      </c>
      <c r="J2137"/>
    </row>
    <row r="2138" spans="1:10" ht="15.75" x14ac:dyDescent="0.25">
      <c r="A2138" s="2" t="s">
        <v>338</v>
      </c>
      <c r="B2138" s="2" t="s">
        <v>391</v>
      </c>
      <c r="C2138" s="2" t="s">
        <v>383</v>
      </c>
      <c r="J2138"/>
    </row>
    <row r="2139" spans="1:10" ht="15.75" x14ac:dyDescent="0.25">
      <c r="A2139" s="2" t="s">
        <v>338</v>
      </c>
      <c r="B2139" s="2" t="s">
        <v>391</v>
      </c>
      <c r="C2139" s="2" t="s">
        <v>164</v>
      </c>
      <c r="J2139" s="6">
        <v>0</v>
      </c>
    </row>
    <row r="2140" spans="1:10" ht="15.75" x14ac:dyDescent="0.25">
      <c r="A2140" s="2" t="s">
        <v>338</v>
      </c>
      <c r="B2140" s="2" t="s">
        <v>391</v>
      </c>
      <c r="C2140" s="2" t="s">
        <v>384</v>
      </c>
      <c r="J2140" s="7">
        <v>0</v>
      </c>
    </row>
    <row r="2141" spans="1:10" ht="15.75" x14ac:dyDescent="0.25">
      <c r="A2141" s="2" t="s">
        <v>338</v>
      </c>
      <c r="B2141" s="2" t="s">
        <v>391</v>
      </c>
      <c r="C2141" s="2" t="s">
        <v>385</v>
      </c>
      <c r="J2141" s="4" t="e">
        <v>#NUM!</v>
      </c>
    </row>
    <row r="2142" spans="1:10" ht="15.75" x14ac:dyDescent="0.25">
      <c r="A2142" s="2" t="s">
        <v>338</v>
      </c>
      <c r="B2142" s="2" t="s">
        <v>391</v>
      </c>
      <c r="C2142" s="2" t="s">
        <v>386</v>
      </c>
      <c r="J2142" s="7">
        <v>0</v>
      </c>
    </row>
    <row r="2143" spans="1:10" ht="15.75" x14ac:dyDescent="0.25">
      <c r="A2143" s="2" t="s">
        <v>338</v>
      </c>
      <c r="B2143" s="2" t="s">
        <v>391</v>
      </c>
      <c r="C2143" s="2" t="s">
        <v>387</v>
      </c>
      <c r="J2143" s="7">
        <v>0</v>
      </c>
    </row>
    <row r="2144" spans="1:10" ht="15.75" x14ac:dyDescent="0.25">
      <c r="A2144" s="2" t="s">
        <v>338</v>
      </c>
      <c r="B2144" s="2" t="s">
        <v>391</v>
      </c>
      <c r="C2144" s="2" t="s">
        <v>388</v>
      </c>
      <c r="J2144"/>
    </row>
    <row r="2145" spans="1:10" ht="15.75" x14ac:dyDescent="0.25">
      <c r="A2145" s="2" t="s">
        <v>338</v>
      </c>
      <c r="B2145" s="2" t="s">
        <v>392</v>
      </c>
      <c r="C2145" s="2" t="s">
        <v>383</v>
      </c>
      <c r="J2145"/>
    </row>
    <row r="2146" spans="1:10" ht="15.75" x14ac:dyDescent="0.25">
      <c r="A2146" s="2" t="s">
        <v>338</v>
      </c>
      <c r="B2146" s="2" t="s">
        <v>392</v>
      </c>
      <c r="C2146" s="2" t="s">
        <v>164</v>
      </c>
      <c r="J2146" s="6">
        <v>1450472.37</v>
      </c>
    </row>
    <row r="2147" spans="1:10" ht="15.75" x14ac:dyDescent="0.25">
      <c r="A2147" s="2" t="s">
        <v>338</v>
      </c>
      <c r="B2147" s="2" t="s">
        <v>392</v>
      </c>
      <c r="C2147" s="2" t="s">
        <v>384</v>
      </c>
      <c r="J2147" s="7">
        <v>370291.37</v>
      </c>
    </row>
    <row r="2148" spans="1:10" ht="15.75" x14ac:dyDescent="0.25">
      <c r="A2148" s="2" t="s">
        <v>338</v>
      </c>
      <c r="B2148" s="2" t="s">
        <v>392</v>
      </c>
      <c r="C2148" s="2" t="s">
        <v>385</v>
      </c>
      <c r="J2148" s="4">
        <v>0.2552901921185855</v>
      </c>
    </row>
    <row r="2149" spans="1:10" ht="15.75" x14ac:dyDescent="0.25">
      <c r="A2149" s="2" t="s">
        <v>338</v>
      </c>
      <c r="B2149" s="2" t="s">
        <v>392</v>
      </c>
      <c r="C2149" s="2" t="s">
        <v>386</v>
      </c>
      <c r="J2149" s="7">
        <v>1080181</v>
      </c>
    </row>
    <row r="2150" spans="1:10" ht="15.75" x14ac:dyDescent="0.25">
      <c r="A2150" s="2" t="s">
        <v>338</v>
      </c>
      <c r="B2150" s="2" t="s">
        <v>392</v>
      </c>
      <c r="C2150" s="2" t="s">
        <v>387</v>
      </c>
      <c r="J2150" s="7">
        <v>1450472.37</v>
      </c>
    </row>
    <row r="2151" spans="1:10" ht="15.75" x14ac:dyDescent="0.25">
      <c r="A2151" s="2" t="s">
        <v>338</v>
      </c>
      <c r="B2151" s="2" t="s">
        <v>392</v>
      </c>
      <c r="C2151" s="2" t="s">
        <v>388</v>
      </c>
      <c r="J2151"/>
    </row>
    <row r="2152" spans="1:10" ht="15.75" x14ac:dyDescent="0.25">
      <c r="A2152" s="2" t="s">
        <v>338</v>
      </c>
      <c r="B2152" s="2" t="s">
        <v>393</v>
      </c>
      <c r="C2152" s="2" t="s">
        <v>383</v>
      </c>
      <c r="J2152"/>
    </row>
    <row r="2153" spans="1:10" ht="15.75" x14ac:dyDescent="0.25">
      <c r="A2153" s="2" t="s">
        <v>338</v>
      </c>
      <c r="B2153" s="2" t="s">
        <v>393</v>
      </c>
      <c r="C2153" s="2" t="s">
        <v>164</v>
      </c>
      <c r="J2153" s="6">
        <v>45918</v>
      </c>
    </row>
    <row r="2154" spans="1:10" ht="15.75" x14ac:dyDescent="0.25">
      <c r="A2154" s="2" t="s">
        <v>338</v>
      </c>
      <c r="B2154" s="2" t="s">
        <v>393</v>
      </c>
      <c r="C2154" s="2" t="s">
        <v>384</v>
      </c>
      <c r="J2154" s="7">
        <v>0</v>
      </c>
    </row>
    <row r="2155" spans="1:10" ht="15.75" x14ac:dyDescent="0.25">
      <c r="A2155" s="2" t="s">
        <v>338</v>
      </c>
      <c r="B2155" s="2" t="s">
        <v>393</v>
      </c>
      <c r="C2155" s="2" t="s">
        <v>385</v>
      </c>
      <c r="J2155" s="4">
        <v>0</v>
      </c>
    </row>
    <row r="2156" spans="1:10" ht="15.75" x14ac:dyDescent="0.25">
      <c r="A2156" s="2" t="s">
        <v>338</v>
      </c>
      <c r="B2156" s="2" t="s">
        <v>393</v>
      </c>
      <c r="C2156" s="2" t="s">
        <v>386</v>
      </c>
      <c r="J2156" s="7">
        <v>45918</v>
      </c>
    </row>
    <row r="2157" spans="1:10" ht="15.75" x14ac:dyDescent="0.25">
      <c r="A2157" s="2" t="s">
        <v>338</v>
      </c>
      <c r="B2157" s="2" t="s">
        <v>393</v>
      </c>
      <c r="C2157" s="2" t="s">
        <v>387</v>
      </c>
      <c r="J2157" s="7">
        <v>45918</v>
      </c>
    </row>
    <row r="2158" spans="1:10" ht="15.75" x14ac:dyDescent="0.25">
      <c r="A2158" s="2" t="s">
        <v>338</v>
      </c>
      <c r="B2158" s="2" t="s">
        <v>393</v>
      </c>
      <c r="C2158" s="2" t="s">
        <v>388</v>
      </c>
      <c r="J2158"/>
    </row>
    <row r="2159" spans="1:10" ht="15.75" x14ac:dyDescent="0.25">
      <c r="A2159" s="2" t="s">
        <v>338</v>
      </c>
      <c r="B2159" s="2" t="s">
        <v>394</v>
      </c>
      <c r="C2159" s="2" t="s">
        <v>383</v>
      </c>
      <c r="J2159"/>
    </row>
    <row r="2160" spans="1:10" ht="15.75" x14ac:dyDescent="0.25">
      <c r="A2160" s="2" t="s">
        <v>338</v>
      </c>
      <c r="B2160" s="2" t="s">
        <v>394</v>
      </c>
      <c r="C2160" s="2" t="s">
        <v>164</v>
      </c>
      <c r="J2160" s="6">
        <v>42880</v>
      </c>
    </row>
    <row r="2161" spans="1:10" ht="15.75" x14ac:dyDescent="0.25">
      <c r="A2161" s="2" t="s">
        <v>338</v>
      </c>
      <c r="B2161" s="2" t="s">
        <v>394</v>
      </c>
      <c r="C2161" s="2" t="s">
        <v>384</v>
      </c>
      <c r="J2161" s="7">
        <v>0</v>
      </c>
    </row>
    <row r="2162" spans="1:10" ht="15.75" x14ac:dyDescent="0.25">
      <c r="A2162" s="2" t="s">
        <v>338</v>
      </c>
      <c r="B2162" s="2" t="s">
        <v>394</v>
      </c>
      <c r="C2162" s="2" t="s">
        <v>385</v>
      </c>
      <c r="J2162" s="4">
        <v>0</v>
      </c>
    </row>
    <row r="2163" spans="1:10" ht="15.75" x14ac:dyDescent="0.25">
      <c r="A2163" s="2" t="s">
        <v>338</v>
      </c>
      <c r="B2163" s="2" t="s">
        <v>394</v>
      </c>
      <c r="C2163" s="2" t="s">
        <v>386</v>
      </c>
      <c r="J2163" s="7">
        <v>42880</v>
      </c>
    </row>
    <row r="2164" spans="1:10" ht="15.75" x14ac:dyDescent="0.25">
      <c r="A2164" s="2" t="s">
        <v>338</v>
      </c>
      <c r="B2164" s="2" t="s">
        <v>394</v>
      </c>
      <c r="C2164" s="2" t="s">
        <v>387</v>
      </c>
      <c r="J2164" s="7">
        <v>42880</v>
      </c>
    </row>
    <row r="2165" spans="1:10" ht="15.75" x14ac:dyDescent="0.25">
      <c r="A2165" s="2" t="s">
        <v>338</v>
      </c>
      <c r="B2165" s="2" t="s">
        <v>394</v>
      </c>
      <c r="C2165" s="2" t="s">
        <v>388</v>
      </c>
      <c r="J2165"/>
    </row>
    <row r="2166" spans="1:10" ht="15.75" x14ac:dyDescent="0.25">
      <c r="A2166" s="2" t="s">
        <v>338</v>
      </c>
      <c r="B2166" s="2" t="s">
        <v>395</v>
      </c>
      <c r="C2166" s="2" t="s">
        <v>383</v>
      </c>
      <c r="J2166" s="4">
        <v>1</v>
      </c>
    </row>
    <row r="2167" spans="1:10" ht="15.75" x14ac:dyDescent="0.25">
      <c r="A2167" s="2" t="s">
        <v>338</v>
      </c>
      <c r="B2167" s="2" t="s">
        <v>395</v>
      </c>
      <c r="C2167" s="2" t="s">
        <v>164</v>
      </c>
      <c r="J2167" s="6">
        <v>71711</v>
      </c>
    </row>
    <row r="2168" spans="1:10" ht="15.75" x14ac:dyDescent="0.25">
      <c r="A2168" s="2" t="s">
        <v>338</v>
      </c>
      <c r="B2168" s="2" t="s">
        <v>395</v>
      </c>
      <c r="C2168" s="2" t="s">
        <v>384</v>
      </c>
      <c r="J2168" s="7">
        <v>0</v>
      </c>
    </row>
    <row r="2169" spans="1:10" ht="15.75" x14ac:dyDescent="0.25">
      <c r="A2169" s="2" t="s">
        <v>338</v>
      </c>
      <c r="B2169" s="2" t="s">
        <v>395</v>
      </c>
      <c r="C2169" s="2" t="s">
        <v>385</v>
      </c>
      <c r="J2169" s="4">
        <v>0</v>
      </c>
    </row>
    <row r="2170" spans="1:10" ht="15.75" x14ac:dyDescent="0.25">
      <c r="A2170" s="2" t="s">
        <v>338</v>
      </c>
      <c r="B2170" s="2" t="s">
        <v>395</v>
      </c>
      <c r="C2170" s="2" t="s">
        <v>386</v>
      </c>
      <c r="J2170" s="7">
        <v>71711</v>
      </c>
    </row>
    <row r="2171" spans="1:10" ht="15.75" x14ac:dyDescent="0.25">
      <c r="A2171" s="2" t="s">
        <v>338</v>
      </c>
      <c r="B2171" s="2" t="s">
        <v>395</v>
      </c>
      <c r="C2171" s="2" t="s">
        <v>387</v>
      </c>
      <c r="J2171" s="7">
        <v>71711</v>
      </c>
    </row>
    <row r="2172" spans="1:10" ht="15.75" x14ac:dyDescent="0.25">
      <c r="A2172" s="2" t="s">
        <v>338</v>
      </c>
      <c r="B2172" s="2" t="s">
        <v>395</v>
      </c>
      <c r="C2172" s="2" t="s">
        <v>388</v>
      </c>
      <c r="J2172"/>
    </row>
    <row r="2173" spans="1:10" ht="15.75" x14ac:dyDescent="0.25">
      <c r="A2173" s="2" t="s">
        <v>338</v>
      </c>
      <c r="B2173" s="2" t="s">
        <v>396</v>
      </c>
      <c r="C2173" s="2" t="s">
        <v>383</v>
      </c>
      <c r="J2173" s="4">
        <v>9.9553623441687056E-2</v>
      </c>
    </row>
    <row r="2174" spans="1:10" ht="15.75" x14ac:dyDescent="0.25">
      <c r="A2174" s="2" t="s">
        <v>338</v>
      </c>
      <c r="B2174" s="2" t="s">
        <v>396</v>
      </c>
      <c r="C2174" s="2" t="s">
        <v>164</v>
      </c>
      <c r="J2174" s="6">
        <v>274656</v>
      </c>
    </row>
    <row r="2175" spans="1:10" ht="15.75" x14ac:dyDescent="0.25">
      <c r="A2175" s="2" t="s">
        <v>338</v>
      </c>
      <c r="B2175" s="2" t="s">
        <v>396</v>
      </c>
      <c r="C2175" s="2" t="s">
        <v>384</v>
      </c>
      <c r="J2175" s="7">
        <v>0</v>
      </c>
    </row>
    <row r="2176" spans="1:10" ht="15.75" x14ac:dyDescent="0.25">
      <c r="A2176" s="2" t="s">
        <v>338</v>
      </c>
      <c r="B2176" s="2" t="s">
        <v>396</v>
      </c>
      <c r="C2176" s="2" t="s">
        <v>385</v>
      </c>
      <c r="J2176" s="4">
        <v>0</v>
      </c>
    </row>
    <row r="2177" spans="1:10" ht="15.75" x14ac:dyDescent="0.25">
      <c r="A2177" s="2" t="s">
        <v>338</v>
      </c>
      <c r="B2177" s="2" t="s">
        <v>396</v>
      </c>
      <c r="C2177" s="2" t="s">
        <v>386</v>
      </c>
      <c r="J2177" s="7">
        <v>274656</v>
      </c>
    </row>
    <row r="2178" spans="1:10" ht="15.75" x14ac:dyDescent="0.25">
      <c r="A2178" s="2" t="s">
        <v>338</v>
      </c>
      <c r="B2178" s="2" t="s">
        <v>396</v>
      </c>
      <c r="C2178" s="2" t="s">
        <v>387</v>
      </c>
      <c r="J2178" s="7">
        <v>274656</v>
      </c>
    </row>
    <row r="2179" spans="1:10" ht="15.75" x14ac:dyDescent="0.25">
      <c r="A2179" s="2" t="s">
        <v>338</v>
      </c>
      <c r="B2179" s="2" t="s">
        <v>396</v>
      </c>
      <c r="C2179" s="2" t="s">
        <v>388</v>
      </c>
      <c r="J2179"/>
    </row>
    <row r="2180" spans="1:10" ht="15.75" x14ac:dyDescent="0.25">
      <c r="A2180" s="2" t="s">
        <v>338</v>
      </c>
      <c r="B2180" s="2" t="s">
        <v>397</v>
      </c>
      <c r="C2180" s="2" t="s">
        <v>383</v>
      </c>
      <c r="J2180" s="4">
        <v>0.20186150135852279</v>
      </c>
    </row>
    <row r="2181" spans="1:10" ht="15.75" x14ac:dyDescent="0.25">
      <c r="A2181" s="2" t="s">
        <v>338</v>
      </c>
      <c r="B2181" s="2" t="s">
        <v>397</v>
      </c>
      <c r="C2181" s="2" t="s">
        <v>164</v>
      </c>
      <c r="J2181" s="6">
        <v>353693</v>
      </c>
    </row>
    <row r="2182" spans="1:10" ht="15.75" x14ac:dyDescent="0.25">
      <c r="A2182" s="2" t="s">
        <v>338</v>
      </c>
      <c r="B2182" s="2" t="s">
        <v>397</v>
      </c>
      <c r="C2182" s="2" t="s">
        <v>384</v>
      </c>
      <c r="J2182" s="7">
        <v>0</v>
      </c>
    </row>
    <row r="2183" spans="1:10" ht="15.75" x14ac:dyDescent="0.25">
      <c r="A2183" s="2" t="s">
        <v>338</v>
      </c>
      <c r="B2183" s="2" t="s">
        <v>397</v>
      </c>
      <c r="C2183" s="2" t="s">
        <v>385</v>
      </c>
      <c r="J2183" s="4">
        <v>0</v>
      </c>
    </row>
    <row r="2184" spans="1:10" ht="15.75" x14ac:dyDescent="0.25">
      <c r="A2184" s="2" t="s">
        <v>338</v>
      </c>
      <c r="B2184" s="2" t="s">
        <v>397</v>
      </c>
      <c r="C2184" s="2" t="s">
        <v>386</v>
      </c>
      <c r="J2184" s="7">
        <v>353693</v>
      </c>
    </row>
    <row r="2185" spans="1:10" ht="15.75" x14ac:dyDescent="0.25">
      <c r="A2185" s="2" t="s">
        <v>338</v>
      </c>
      <c r="B2185" s="2" t="s">
        <v>397</v>
      </c>
      <c r="C2185" s="2" t="s">
        <v>387</v>
      </c>
      <c r="J2185" s="7">
        <v>353693</v>
      </c>
    </row>
    <row r="2186" spans="1:10" ht="15.75" x14ac:dyDescent="0.25">
      <c r="A2186" s="2" t="s">
        <v>338</v>
      </c>
      <c r="B2186" s="2" t="s">
        <v>397</v>
      </c>
      <c r="C2186" s="2" t="s">
        <v>388</v>
      </c>
      <c r="J2186"/>
    </row>
    <row r="2187" spans="1:10" ht="15.75" x14ac:dyDescent="0.25">
      <c r="A2187" s="2" t="s">
        <v>338</v>
      </c>
      <c r="B2187" s="2" t="s">
        <v>399</v>
      </c>
      <c r="C2187" s="2" t="s">
        <v>383</v>
      </c>
      <c r="J2187"/>
    </row>
    <row r="2188" spans="1:10" ht="15.75" x14ac:dyDescent="0.25">
      <c r="A2188" s="2" t="s">
        <v>338</v>
      </c>
      <c r="B2188" s="2" t="s">
        <v>399</v>
      </c>
      <c r="C2188" s="2" t="s">
        <v>164</v>
      </c>
      <c r="J2188" s="6">
        <v>176891</v>
      </c>
    </row>
    <row r="2189" spans="1:10" ht="15.75" x14ac:dyDescent="0.25">
      <c r="A2189" s="2" t="s">
        <v>338</v>
      </c>
      <c r="B2189" s="2" t="s">
        <v>399</v>
      </c>
      <c r="C2189" s="2" t="s">
        <v>384</v>
      </c>
      <c r="J2189" s="7">
        <v>0</v>
      </c>
    </row>
    <row r="2190" spans="1:10" ht="15.75" x14ac:dyDescent="0.25">
      <c r="A2190" s="2" t="s">
        <v>338</v>
      </c>
      <c r="B2190" s="2" t="s">
        <v>399</v>
      </c>
      <c r="C2190" s="2" t="s">
        <v>385</v>
      </c>
      <c r="J2190" s="4">
        <v>0</v>
      </c>
    </row>
    <row r="2191" spans="1:10" ht="15.75" x14ac:dyDescent="0.25">
      <c r="A2191" s="2" t="s">
        <v>338</v>
      </c>
      <c r="B2191" s="2" t="s">
        <v>399</v>
      </c>
      <c r="C2191" s="2" t="s">
        <v>386</v>
      </c>
      <c r="J2191" s="7">
        <v>334649</v>
      </c>
    </row>
    <row r="2192" spans="1:10" ht="15.75" x14ac:dyDescent="0.25">
      <c r="A2192" s="2" t="s">
        <v>338</v>
      </c>
      <c r="B2192" s="2" t="s">
        <v>399</v>
      </c>
      <c r="C2192" s="2" t="s">
        <v>387</v>
      </c>
      <c r="J2192" s="7">
        <v>334649</v>
      </c>
    </row>
    <row r="2193" spans="1:10" ht="15.75" x14ac:dyDescent="0.25">
      <c r="A2193" s="2" t="s">
        <v>338</v>
      </c>
      <c r="B2193" s="2" t="s">
        <v>399</v>
      </c>
      <c r="C2193" s="2" t="s">
        <v>388</v>
      </c>
      <c r="J2193" s="6">
        <v>157758</v>
      </c>
    </row>
    <row r="2194" spans="1:10" ht="15.75" x14ac:dyDescent="0.25">
      <c r="A2194" s="2" t="s">
        <v>338</v>
      </c>
      <c r="B2194" s="2" t="s">
        <v>400</v>
      </c>
      <c r="C2194" s="2" t="s">
        <v>383</v>
      </c>
      <c r="J2194"/>
    </row>
    <row r="2195" spans="1:10" ht="15.75" x14ac:dyDescent="0.25">
      <c r="A2195" s="2" t="s">
        <v>338</v>
      </c>
      <c r="B2195" s="2" t="s">
        <v>400</v>
      </c>
      <c r="C2195" s="2" t="s">
        <v>164</v>
      </c>
      <c r="J2195"/>
    </row>
    <row r="2196" spans="1:10" ht="15.75" x14ac:dyDescent="0.25">
      <c r="A2196" s="2" t="s">
        <v>338</v>
      </c>
      <c r="B2196" s="2" t="s">
        <v>400</v>
      </c>
      <c r="C2196" s="2" t="s">
        <v>384</v>
      </c>
      <c r="J2196" s="7">
        <v>0</v>
      </c>
    </row>
    <row r="2197" spans="1:10" ht="15.75" x14ac:dyDescent="0.25">
      <c r="A2197" s="2" t="s">
        <v>338</v>
      </c>
      <c r="B2197" s="2" t="s">
        <v>400</v>
      </c>
      <c r="C2197" s="2" t="s">
        <v>385</v>
      </c>
      <c r="J2197" s="4" t="e">
        <v>#NUM!</v>
      </c>
    </row>
    <row r="2198" spans="1:10" ht="15.75" x14ac:dyDescent="0.25">
      <c r="A2198" s="2" t="s">
        <v>338</v>
      </c>
      <c r="B2198" s="2" t="s">
        <v>400</v>
      </c>
      <c r="C2198" s="2" t="s">
        <v>386</v>
      </c>
      <c r="J2198" s="7">
        <v>0</v>
      </c>
    </row>
    <row r="2199" spans="1:10" ht="15.75" x14ac:dyDescent="0.25">
      <c r="A2199" s="2" t="s">
        <v>338</v>
      </c>
      <c r="B2199" s="2" t="s">
        <v>400</v>
      </c>
      <c r="C2199" s="2" t="s">
        <v>387</v>
      </c>
      <c r="J2199" s="7">
        <v>0</v>
      </c>
    </row>
    <row r="2200" spans="1:10" ht="15.75" x14ac:dyDescent="0.25">
      <c r="A2200" s="2" t="s">
        <v>338</v>
      </c>
      <c r="B2200" s="2" t="s">
        <v>400</v>
      </c>
      <c r="C2200" s="2" t="s">
        <v>388</v>
      </c>
      <c r="J2200" s="6">
        <v>0</v>
      </c>
    </row>
    <row r="2201" spans="1:10" ht="15.75" x14ac:dyDescent="0.25">
      <c r="A2201" s="2" t="s">
        <v>346</v>
      </c>
      <c r="B2201" s="2" t="s">
        <v>382</v>
      </c>
      <c r="C2201" s="2" t="s">
        <v>383</v>
      </c>
      <c r="J2201" s="4">
        <v>4.8297162119784007E-2</v>
      </c>
    </row>
    <row r="2202" spans="1:10" ht="15.75" x14ac:dyDescent="0.25">
      <c r="A2202" s="2" t="s">
        <v>346</v>
      </c>
      <c r="B2202" s="2" t="s">
        <v>382</v>
      </c>
      <c r="C2202" s="2" t="s">
        <v>164</v>
      </c>
      <c r="J2202" s="6">
        <v>6770749.7841999996</v>
      </c>
    </row>
    <row r="2203" spans="1:10" ht="15.75" x14ac:dyDescent="0.25">
      <c r="A2203" s="2" t="s">
        <v>346</v>
      </c>
      <c r="B2203" s="2" t="s">
        <v>382</v>
      </c>
      <c r="C2203" s="2" t="s">
        <v>384</v>
      </c>
      <c r="J2203" s="7">
        <v>893658.78419999999</v>
      </c>
    </row>
    <row r="2204" spans="1:10" ht="15.75" x14ac:dyDescent="0.25">
      <c r="A2204" s="2" t="s">
        <v>346</v>
      </c>
      <c r="B2204" s="2" t="s">
        <v>382</v>
      </c>
      <c r="C2204" s="2" t="s">
        <v>385</v>
      </c>
      <c r="J2204" s="4">
        <v>0.13198815680434875</v>
      </c>
    </row>
    <row r="2205" spans="1:10" ht="15.75" x14ac:dyDescent="0.25">
      <c r="A2205" s="2" t="s">
        <v>346</v>
      </c>
      <c r="B2205" s="2" t="s">
        <v>382</v>
      </c>
      <c r="C2205" s="2" t="s">
        <v>386</v>
      </c>
      <c r="J2205" s="7">
        <v>5877091</v>
      </c>
    </row>
    <row r="2206" spans="1:10" ht="15.75" x14ac:dyDescent="0.25">
      <c r="A2206" s="2" t="s">
        <v>346</v>
      </c>
      <c r="B2206" s="2" t="s">
        <v>382</v>
      </c>
      <c r="C2206" s="2" t="s">
        <v>387</v>
      </c>
      <c r="J2206" s="7">
        <v>6770749.7841999996</v>
      </c>
    </row>
    <row r="2207" spans="1:10" ht="15.75" x14ac:dyDescent="0.25">
      <c r="A2207" s="2" t="s">
        <v>346</v>
      </c>
      <c r="B2207" s="2" t="s">
        <v>382</v>
      </c>
      <c r="C2207" s="2" t="s">
        <v>388</v>
      </c>
      <c r="J2207"/>
    </row>
    <row r="2208" spans="1:10" ht="15.75" x14ac:dyDescent="0.25">
      <c r="A2208" s="2" t="s">
        <v>346</v>
      </c>
      <c r="B2208" s="2" t="s">
        <v>389</v>
      </c>
      <c r="C2208" s="2" t="s">
        <v>383</v>
      </c>
      <c r="J2208"/>
    </row>
    <row r="2209" spans="1:10" ht="15.75" x14ac:dyDescent="0.25">
      <c r="A2209" s="2" t="s">
        <v>346</v>
      </c>
      <c r="B2209" s="2" t="s">
        <v>389</v>
      </c>
      <c r="C2209" s="2" t="s">
        <v>164</v>
      </c>
      <c r="J2209" s="6">
        <v>0</v>
      </c>
    </row>
    <row r="2210" spans="1:10" ht="15.75" x14ac:dyDescent="0.25">
      <c r="A2210" s="2" t="s">
        <v>346</v>
      </c>
      <c r="B2210" s="2" t="s">
        <v>389</v>
      </c>
      <c r="C2210" s="2" t="s">
        <v>384</v>
      </c>
      <c r="J2210" s="7">
        <v>0</v>
      </c>
    </row>
    <row r="2211" spans="1:10" ht="15.75" x14ac:dyDescent="0.25">
      <c r="A2211" s="2" t="s">
        <v>346</v>
      </c>
      <c r="B2211" s="2" t="s">
        <v>389</v>
      </c>
      <c r="C2211" s="2" t="s">
        <v>385</v>
      </c>
      <c r="J2211" s="4" t="e">
        <v>#NUM!</v>
      </c>
    </row>
    <row r="2212" spans="1:10" ht="15.75" x14ac:dyDescent="0.25">
      <c r="A2212" s="2" t="s">
        <v>346</v>
      </c>
      <c r="B2212" s="2" t="s">
        <v>389</v>
      </c>
      <c r="C2212" s="2" t="s">
        <v>386</v>
      </c>
      <c r="J2212" s="7">
        <v>0</v>
      </c>
    </row>
    <row r="2213" spans="1:10" ht="15.75" x14ac:dyDescent="0.25">
      <c r="A2213" s="2" t="s">
        <v>346</v>
      </c>
      <c r="B2213" s="2" t="s">
        <v>389</v>
      </c>
      <c r="C2213" s="2" t="s">
        <v>387</v>
      </c>
      <c r="J2213" s="7">
        <v>0</v>
      </c>
    </row>
    <row r="2214" spans="1:10" ht="15.75" x14ac:dyDescent="0.25">
      <c r="A2214" s="2" t="s">
        <v>346</v>
      </c>
      <c r="B2214" s="2" t="s">
        <v>389</v>
      </c>
      <c r="C2214" s="2" t="s">
        <v>388</v>
      </c>
      <c r="J2214"/>
    </row>
    <row r="2215" spans="1:10" ht="15.75" x14ac:dyDescent="0.25">
      <c r="A2215" s="2" t="s">
        <v>346</v>
      </c>
      <c r="B2215" s="2" t="s">
        <v>390</v>
      </c>
      <c r="C2215" s="2" t="s">
        <v>383</v>
      </c>
      <c r="J2215"/>
    </row>
    <row r="2216" spans="1:10" ht="15.75" x14ac:dyDescent="0.25">
      <c r="A2216" s="2" t="s">
        <v>346</v>
      </c>
      <c r="B2216" s="2" t="s">
        <v>390</v>
      </c>
      <c r="C2216" s="2" t="s">
        <v>164</v>
      </c>
      <c r="J2216" s="6">
        <v>136471</v>
      </c>
    </row>
    <row r="2217" spans="1:10" ht="15.75" x14ac:dyDescent="0.25">
      <c r="A2217" s="2" t="s">
        <v>346</v>
      </c>
      <c r="B2217" s="2" t="s">
        <v>390</v>
      </c>
      <c r="C2217" s="2" t="s">
        <v>384</v>
      </c>
      <c r="J2217" s="7">
        <v>0</v>
      </c>
    </row>
    <row r="2218" spans="1:10" ht="15.75" x14ac:dyDescent="0.25">
      <c r="A2218" s="2" t="s">
        <v>346</v>
      </c>
      <c r="B2218" s="2" t="s">
        <v>390</v>
      </c>
      <c r="C2218" s="2" t="s">
        <v>385</v>
      </c>
      <c r="J2218" s="4">
        <v>0</v>
      </c>
    </row>
    <row r="2219" spans="1:10" ht="15.75" x14ac:dyDescent="0.25">
      <c r="A2219" s="2" t="s">
        <v>346</v>
      </c>
      <c r="B2219" s="2" t="s">
        <v>390</v>
      </c>
      <c r="C2219" s="2" t="s">
        <v>386</v>
      </c>
      <c r="J2219" s="7">
        <v>136471</v>
      </c>
    </row>
    <row r="2220" spans="1:10" ht="15.75" x14ac:dyDescent="0.25">
      <c r="A2220" s="2" t="s">
        <v>346</v>
      </c>
      <c r="B2220" s="2" t="s">
        <v>390</v>
      </c>
      <c r="C2220" s="2" t="s">
        <v>387</v>
      </c>
      <c r="J2220" s="7">
        <v>136471</v>
      </c>
    </row>
    <row r="2221" spans="1:10" ht="15.75" x14ac:dyDescent="0.25">
      <c r="A2221" s="2" t="s">
        <v>346</v>
      </c>
      <c r="B2221" s="2" t="s">
        <v>390</v>
      </c>
      <c r="C2221" s="2" t="s">
        <v>388</v>
      </c>
      <c r="J2221"/>
    </row>
    <row r="2222" spans="1:10" ht="15.75" x14ac:dyDescent="0.25">
      <c r="A2222" s="2" t="s">
        <v>346</v>
      </c>
      <c r="B2222" s="2" t="s">
        <v>391</v>
      </c>
      <c r="C2222" s="2" t="s">
        <v>383</v>
      </c>
      <c r="J2222"/>
    </row>
    <row r="2223" spans="1:10" ht="15.75" x14ac:dyDescent="0.25">
      <c r="A2223" s="2" t="s">
        <v>346</v>
      </c>
      <c r="B2223" s="2" t="s">
        <v>391</v>
      </c>
      <c r="C2223" s="2" t="s">
        <v>164</v>
      </c>
      <c r="J2223" s="6">
        <v>0</v>
      </c>
    </row>
    <row r="2224" spans="1:10" ht="15.75" x14ac:dyDescent="0.25">
      <c r="A2224" s="2" t="s">
        <v>346</v>
      </c>
      <c r="B2224" s="2" t="s">
        <v>391</v>
      </c>
      <c r="C2224" s="2" t="s">
        <v>384</v>
      </c>
      <c r="J2224" s="7">
        <v>0</v>
      </c>
    </row>
    <row r="2225" spans="1:10" ht="15.75" x14ac:dyDescent="0.25">
      <c r="A2225" s="2" t="s">
        <v>346</v>
      </c>
      <c r="B2225" s="2" t="s">
        <v>391</v>
      </c>
      <c r="C2225" s="2" t="s">
        <v>385</v>
      </c>
      <c r="J2225" s="4" t="e">
        <v>#NUM!</v>
      </c>
    </row>
    <row r="2226" spans="1:10" ht="15.75" x14ac:dyDescent="0.25">
      <c r="A2226" s="2" t="s">
        <v>346</v>
      </c>
      <c r="B2226" s="2" t="s">
        <v>391</v>
      </c>
      <c r="C2226" s="2" t="s">
        <v>386</v>
      </c>
      <c r="J2226" s="7">
        <v>0</v>
      </c>
    </row>
    <row r="2227" spans="1:10" ht="15.75" x14ac:dyDescent="0.25">
      <c r="A2227" s="2" t="s">
        <v>346</v>
      </c>
      <c r="B2227" s="2" t="s">
        <v>391</v>
      </c>
      <c r="C2227" s="2" t="s">
        <v>387</v>
      </c>
      <c r="J2227" s="7">
        <v>0</v>
      </c>
    </row>
    <row r="2228" spans="1:10" ht="15.75" x14ac:dyDescent="0.25">
      <c r="A2228" s="2" t="s">
        <v>346</v>
      </c>
      <c r="B2228" s="2" t="s">
        <v>391</v>
      </c>
      <c r="C2228" s="2" t="s">
        <v>388</v>
      </c>
      <c r="J2228"/>
    </row>
    <row r="2229" spans="1:10" ht="15.75" x14ac:dyDescent="0.25">
      <c r="A2229" s="2" t="s">
        <v>346</v>
      </c>
      <c r="B2229" s="2" t="s">
        <v>392</v>
      </c>
      <c r="C2229" s="2" t="s">
        <v>383</v>
      </c>
      <c r="J2229"/>
    </row>
    <row r="2230" spans="1:10" ht="15.75" x14ac:dyDescent="0.25">
      <c r="A2230" s="2" t="s">
        <v>346</v>
      </c>
      <c r="B2230" s="2" t="s">
        <v>392</v>
      </c>
      <c r="C2230" s="2" t="s">
        <v>164</v>
      </c>
      <c r="J2230" s="6">
        <v>1020536.94</v>
      </c>
    </row>
    <row r="2231" spans="1:10" ht="15.75" x14ac:dyDescent="0.25">
      <c r="A2231" s="2" t="s">
        <v>346</v>
      </c>
      <c r="B2231" s="2" t="s">
        <v>392</v>
      </c>
      <c r="C2231" s="2" t="s">
        <v>384</v>
      </c>
      <c r="J2231" s="7">
        <v>326230.94</v>
      </c>
    </row>
    <row r="2232" spans="1:10" ht="15.75" x14ac:dyDescent="0.25">
      <c r="A2232" s="2" t="s">
        <v>346</v>
      </c>
      <c r="B2232" s="2" t="s">
        <v>392</v>
      </c>
      <c r="C2232" s="2" t="s">
        <v>385</v>
      </c>
      <c r="J2232" s="4">
        <v>0.31966597896985482</v>
      </c>
    </row>
    <row r="2233" spans="1:10" ht="15.75" x14ac:dyDescent="0.25">
      <c r="A2233" s="2" t="s">
        <v>346</v>
      </c>
      <c r="B2233" s="2" t="s">
        <v>392</v>
      </c>
      <c r="C2233" s="2" t="s">
        <v>386</v>
      </c>
      <c r="J2233" s="7">
        <v>694306</v>
      </c>
    </row>
    <row r="2234" spans="1:10" ht="15.75" x14ac:dyDescent="0.25">
      <c r="A2234" s="2" t="s">
        <v>346</v>
      </c>
      <c r="B2234" s="2" t="s">
        <v>392</v>
      </c>
      <c r="C2234" s="2" t="s">
        <v>387</v>
      </c>
      <c r="J2234" s="7">
        <v>1020536.94</v>
      </c>
    </row>
    <row r="2235" spans="1:10" ht="15.75" x14ac:dyDescent="0.25">
      <c r="A2235" s="2" t="s">
        <v>346</v>
      </c>
      <c r="B2235" s="2" t="s">
        <v>392</v>
      </c>
      <c r="C2235" s="2" t="s">
        <v>388</v>
      </c>
      <c r="J2235"/>
    </row>
    <row r="2236" spans="1:10" ht="15.75" x14ac:dyDescent="0.25">
      <c r="A2236" s="2" t="s">
        <v>346</v>
      </c>
      <c r="B2236" s="2" t="s">
        <v>393</v>
      </c>
      <c r="C2236" s="2" t="s">
        <v>383</v>
      </c>
      <c r="J2236"/>
    </row>
    <row r="2237" spans="1:10" ht="15.75" x14ac:dyDescent="0.25">
      <c r="A2237" s="2" t="s">
        <v>346</v>
      </c>
      <c r="B2237" s="2" t="s">
        <v>393</v>
      </c>
      <c r="C2237" s="2" t="s">
        <v>164</v>
      </c>
      <c r="J2237" s="6">
        <v>0</v>
      </c>
    </row>
    <row r="2238" spans="1:10" ht="15.75" x14ac:dyDescent="0.25">
      <c r="A2238" s="2" t="s">
        <v>346</v>
      </c>
      <c r="B2238" s="2" t="s">
        <v>393</v>
      </c>
      <c r="C2238" s="2" t="s">
        <v>384</v>
      </c>
      <c r="J2238" s="7">
        <v>0</v>
      </c>
    </row>
    <row r="2239" spans="1:10" ht="15.75" x14ac:dyDescent="0.25">
      <c r="A2239" s="2" t="s">
        <v>346</v>
      </c>
      <c r="B2239" s="2" t="s">
        <v>393</v>
      </c>
      <c r="C2239" s="2" t="s">
        <v>385</v>
      </c>
      <c r="J2239" s="4" t="e">
        <v>#NUM!</v>
      </c>
    </row>
    <row r="2240" spans="1:10" ht="15.75" x14ac:dyDescent="0.25">
      <c r="A2240" s="2" t="s">
        <v>346</v>
      </c>
      <c r="B2240" s="2" t="s">
        <v>393</v>
      </c>
      <c r="C2240" s="2" t="s">
        <v>386</v>
      </c>
      <c r="J2240" s="7">
        <v>0</v>
      </c>
    </row>
    <row r="2241" spans="1:10" ht="15.75" x14ac:dyDescent="0.25">
      <c r="A2241" s="2" t="s">
        <v>346</v>
      </c>
      <c r="B2241" s="2" t="s">
        <v>393</v>
      </c>
      <c r="C2241" s="2" t="s">
        <v>387</v>
      </c>
      <c r="J2241" s="7">
        <v>0</v>
      </c>
    </row>
    <row r="2242" spans="1:10" ht="15.75" x14ac:dyDescent="0.25">
      <c r="A2242" s="2" t="s">
        <v>346</v>
      </c>
      <c r="B2242" s="2" t="s">
        <v>393</v>
      </c>
      <c r="C2242" s="2" t="s">
        <v>388</v>
      </c>
      <c r="J2242"/>
    </row>
    <row r="2243" spans="1:10" ht="15.75" x14ac:dyDescent="0.25">
      <c r="A2243" s="2" t="s">
        <v>346</v>
      </c>
      <c r="B2243" s="2" t="s">
        <v>394</v>
      </c>
      <c r="C2243" s="2" t="s">
        <v>383</v>
      </c>
      <c r="J2243"/>
    </row>
    <row r="2244" spans="1:10" ht="15.75" x14ac:dyDescent="0.25">
      <c r="A2244" s="2" t="s">
        <v>346</v>
      </c>
      <c r="B2244" s="2" t="s">
        <v>394</v>
      </c>
      <c r="C2244" s="2" t="s">
        <v>164</v>
      </c>
      <c r="J2244" s="6">
        <v>28860</v>
      </c>
    </row>
    <row r="2245" spans="1:10" ht="15.75" x14ac:dyDescent="0.25">
      <c r="A2245" s="2" t="s">
        <v>346</v>
      </c>
      <c r="B2245" s="2" t="s">
        <v>394</v>
      </c>
      <c r="C2245" s="2" t="s">
        <v>384</v>
      </c>
      <c r="J2245" s="7">
        <v>0</v>
      </c>
    </row>
    <row r="2246" spans="1:10" ht="15.75" x14ac:dyDescent="0.25">
      <c r="A2246" s="2" t="s">
        <v>346</v>
      </c>
      <c r="B2246" s="2" t="s">
        <v>394</v>
      </c>
      <c r="C2246" s="2" t="s">
        <v>385</v>
      </c>
      <c r="J2246" s="4">
        <v>0</v>
      </c>
    </row>
    <row r="2247" spans="1:10" ht="15.75" x14ac:dyDescent="0.25">
      <c r="A2247" s="2" t="s">
        <v>346</v>
      </c>
      <c r="B2247" s="2" t="s">
        <v>394</v>
      </c>
      <c r="C2247" s="2" t="s">
        <v>386</v>
      </c>
      <c r="J2247" s="7">
        <v>28860</v>
      </c>
    </row>
    <row r="2248" spans="1:10" ht="15.75" x14ac:dyDescent="0.25">
      <c r="A2248" s="2" t="s">
        <v>346</v>
      </c>
      <c r="B2248" s="2" t="s">
        <v>394</v>
      </c>
      <c r="C2248" s="2" t="s">
        <v>387</v>
      </c>
      <c r="J2248" s="7">
        <v>28860</v>
      </c>
    </row>
    <row r="2249" spans="1:10" ht="15.75" x14ac:dyDescent="0.25">
      <c r="A2249" s="2" t="s">
        <v>346</v>
      </c>
      <c r="B2249" s="2" t="s">
        <v>394</v>
      </c>
      <c r="C2249" s="2" t="s">
        <v>388</v>
      </c>
      <c r="J2249"/>
    </row>
    <row r="2250" spans="1:10" ht="15.75" x14ac:dyDescent="0.25">
      <c r="A2250" s="2" t="s">
        <v>346</v>
      </c>
      <c r="B2250" s="2" t="s">
        <v>395</v>
      </c>
      <c r="C2250" s="2" t="s">
        <v>383</v>
      </c>
      <c r="J2250" s="4">
        <v>1</v>
      </c>
    </row>
    <row r="2251" spans="1:10" ht="15.75" x14ac:dyDescent="0.25">
      <c r="A2251" s="2" t="s">
        <v>346</v>
      </c>
      <c r="B2251" s="2" t="s">
        <v>395</v>
      </c>
      <c r="C2251" s="2" t="s">
        <v>164</v>
      </c>
      <c r="J2251" s="6">
        <v>184433</v>
      </c>
    </row>
    <row r="2252" spans="1:10" ht="15.75" x14ac:dyDescent="0.25">
      <c r="A2252" s="2" t="s">
        <v>346</v>
      </c>
      <c r="B2252" s="2" t="s">
        <v>395</v>
      </c>
      <c r="C2252" s="2" t="s">
        <v>384</v>
      </c>
      <c r="J2252" s="7">
        <v>0</v>
      </c>
    </row>
    <row r="2253" spans="1:10" ht="15.75" x14ac:dyDescent="0.25">
      <c r="A2253" s="2" t="s">
        <v>346</v>
      </c>
      <c r="B2253" s="2" t="s">
        <v>395</v>
      </c>
      <c r="C2253" s="2" t="s">
        <v>385</v>
      </c>
      <c r="J2253" s="4">
        <v>0</v>
      </c>
    </row>
    <row r="2254" spans="1:10" ht="15.75" x14ac:dyDescent="0.25">
      <c r="A2254" s="2" t="s">
        <v>346</v>
      </c>
      <c r="B2254" s="2" t="s">
        <v>395</v>
      </c>
      <c r="C2254" s="2" t="s">
        <v>386</v>
      </c>
      <c r="J2254" s="7">
        <v>184433</v>
      </c>
    </row>
    <row r="2255" spans="1:10" ht="15.75" x14ac:dyDescent="0.25">
      <c r="A2255" s="2" t="s">
        <v>346</v>
      </c>
      <c r="B2255" s="2" t="s">
        <v>395</v>
      </c>
      <c r="C2255" s="2" t="s">
        <v>387</v>
      </c>
      <c r="J2255" s="7">
        <v>184433</v>
      </c>
    </row>
    <row r="2256" spans="1:10" ht="15.75" x14ac:dyDescent="0.25">
      <c r="A2256" s="2" t="s">
        <v>346</v>
      </c>
      <c r="B2256" s="2" t="s">
        <v>395</v>
      </c>
      <c r="C2256" s="2" t="s">
        <v>388</v>
      </c>
      <c r="J2256"/>
    </row>
    <row r="2257" spans="1:10" ht="15.75" x14ac:dyDescent="0.25">
      <c r="A2257" s="2" t="s">
        <v>346</v>
      </c>
      <c r="B2257" s="2" t="s">
        <v>396</v>
      </c>
      <c r="C2257" s="2" t="s">
        <v>383</v>
      </c>
      <c r="J2257" s="4">
        <v>1.5737730830104466E-2</v>
      </c>
    </row>
    <row r="2258" spans="1:10" ht="15.75" x14ac:dyDescent="0.25">
      <c r="A2258" s="2" t="s">
        <v>346</v>
      </c>
      <c r="B2258" s="2" t="s">
        <v>396</v>
      </c>
      <c r="C2258" s="2" t="s">
        <v>164</v>
      </c>
      <c r="J2258" s="6">
        <v>480819</v>
      </c>
    </row>
    <row r="2259" spans="1:10" ht="15.75" x14ac:dyDescent="0.25">
      <c r="A2259" s="2" t="s">
        <v>346</v>
      </c>
      <c r="B2259" s="2" t="s">
        <v>396</v>
      </c>
      <c r="C2259" s="2" t="s">
        <v>384</v>
      </c>
      <c r="J2259" s="7">
        <v>0</v>
      </c>
    </row>
    <row r="2260" spans="1:10" ht="15.75" x14ac:dyDescent="0.25">
      <c r="A2260" s="2" t="s">
        <v>346</v>
      </c>
      <c r="B2260" s="2" t="s">
        <v>396</v>
      </c>
      <c r="C2260" s="2" t="s">
        <v>385</v>
      </c>
      <c r="J2260" s="4">
        <v>0</v>
      </c>
    </row>
    <row r="2261" spans="1:10" ht="15.75" x14ac:dyDescent="0.25">
      <c r="A2261" s="2" t="s">
        <v>346</v>
      </c>
      <c r="B2261" s="2" t="s">
        <v>396</v>
      </c>
      <c r="C2261" s="2" t="s">
        <v>386</v>
      </c>
      <c r="J2261" s="7">
        <v>480819</v>
      </c>
    </row>
    <row r="2262" spans="1:10" ht="15.75" x14ac:dyDescent="0.25">
      <c r="A2262" s="2" t="s">
        <v>346</v>
      </c>
      <c r="B2262" s="2" t="s">
        <v>396</v>
      </c>
      <c r="C2262" s="2" t="s">
        <v>387</v>
      </c>
      <c r="J2262" s="7">
        <v>480819</v>
      </c>
    </row>
    <row r="2263" spans="1:10" ht="15.75" x14ac:dyDescent="0.25">
      <c r="A2263" s="2" t="s">
        <v>346</v>
      </c>
      <c r="B2263" s="2" t="s">
        <v>396</v>
      </c>
      <c r="C2263" s="2" t="s">
        <v>388</v>
      </c>
      <c r="J2263"/>
    </row>
    <row r="2264" spans="1:10" ht="15.75" x14ac:dyDescent="0.25">
      <c r="A2264" s="2" t="s">
        <v>346</v>
      </c>
      <c r="B2264" s="2" t="s">
        <v>397</v>
      </c>
      <c r="C2264" s="2" t="s">
        <v>383</v>
      </c>
      <c r="J2264" s="4">
        <v>4.0386822822719153E-2</v>
      </c>
    </row>
    <row r="2265" spans="1:10" ht="15.75" x14ac:dyDescent="0.25">
      <c r="A2265" s="2" t="s">
        <v>346</v>
      </c>
      <c r="B2265" s="2" t="s">
        <v>397</v>
      </c>
      <c r="C2265" s="2" t="s">
        <v>164</v>
      </c>
      <c r="J2265" s="6">
        <v>463468</v>
      </c>
    </row>
    <row r="2266" spans="1:10" ht="15.75" x14ac:dyDescent="0.25">
      <c r="A2266" s="2" t="s">
        <v>346</v>
      </c>
      <c r="B2266" s="2" t="s">
        <v>397</v>
      </c>
      <c r="C2266" s="2" t="s">
        <v>384</v>
      </c>
      <c r="J2266" s="7">
        <v>0</v>
      </c>
    </row>
    <row r="2267" spans="1:10" ht="15.75" x14ac:dyDescent="0.25">
      <c r="A2267" s="2" t="s">
        <v>346</v>
      </c>
      <c r="B2267" s="2" t="s">
        <v>397</v>
      </c>
      <c r="C2267" s="2" t="s">
        <v>385</v>
      </c>
      <c r="J2267" s="4">
        <v>0</v>
      </c>
    </row>
    <row r="2268" spans="1:10" ht="15.75" x14ac:dyDescent="0.25">
      <c r="A2268" s="2" t="s">
        <v>346</v>
      </c>
      <c r="B2268" s="2" t="s">
        <v>397</v>
      </c>
      <c r="C2268" s="2" t="s">
        <v>386</v>
      </c>
      <c r="J2268" s="7">
        <v>463468</v>
      </c>
    </row>
    <row r="2269" spans="1:10" ht="15.75" x14ac:dyDescent="0.25">
      <c r="A2269" s="2" t="s">
        <v>346</v>
      </c>
      <c r="B2269" s="2" t="s">
        <v>397</v>
      </c>
      <c r="C2269" s="2" t="s">
        <v>387</v>
      </c>
      <c r="J2269" s="7">
        <v>463468</v>
      </c>
    </row>
    <row r="2270" spans="1:10" ht="15.75" x14ac:dyDescent="0.25">
      <c r="A2270" s="2" t="s">
        <v>346</v>
      </c>
      <c r="B2270" s="2" t="s">
        <v>397</v>
      </c>
      <c r="C2270" s="2" t="s">
        <v>388</v>
      </c>
      <c r="J2270"/>
    </row>
    <row r="2271" spans="1:10" ht="15.75" x14ac:dyDescent="0.25">
      <c r="A2271" s="2" t="s">
        <v>346</v>
      </c>
      <c r="B2271" s="2" t="s">
        <v>399</v>
      </c>
      <c r="C2271" s="2" t="s">
        <v>383</v>
      </c>
      <c r="J2271"/>
    </row>
    <row r="2272" spans="1:10" ht="15.75" x14ac:dyDescent="0.25">
      <c r="A2272" s="2" t="s">
        <v>346</v>
      </c>
      <c r="B2272" s="2" t="s">
        <v>399</v>
      </c>
      <c r="C2272" s="2" t="s">
        <v>164</v>
      </c>
      <c r="J2272" s="6">
        <v>0</v>
      </c>
    </row>
    <row r="2273" spans="1:10" ht="15.75" x14ac:dyDescent="0.25">
      <c r="A2273" s="2" t="s">
        <v>346</v>
      </c>
      <c r="B2273" s="2" t="s">
        <v>399</v>
      </c>
      <c r="C2273" s="2" t="s">
        <v>384</v>
      </c>
      <c r="J2273" s="7">
        <v>0</v>
      </c>
    </row>
    <row r="2274" spans="1:10" ht="15.75" x14ac:dyDescent="0.25">
      <c r="A2274" s="2" t="s">
        <v>346</v>
      </c>
      <c r="B2274" s="2" t="s">
        <v>399</v>
      </c>
      <c r="C2274" s="2" t="s">
        <v>385</v>
      </c>
      <c r="J2274" s="4">
        <v>0</v>
      </c>
    </row>
    <row r="2275" spans="1:10" ht="15.75" x14ac:dyDescent="0.25">
      <c r="A2275" s="2" t="s">
        <v>346</v>
      </c>
      <c r="B2275" s="2" t="s">
        <v>399</v>
      </c>
      <c r="C2275" s="2" t="s">
        <v>386</v>
      </c>
      <c r="J2275" s="7">
        <v>731602</v>
      </c>
    </row>
    <row r="2276" spans="1:10" ht="15.75" x14ac:dyDescent="0.25">
      <c r="A2276" s="2" t="s">
        <v>346</v>
      </c>
      <c r="B2276" s="2" t="s">
        <v>399</v>
      </c>
      <c r="C2276" s="2" t="s">
        <v>387</v>
      </c>
      <c r="J2276" s="7">
        <v>731602</v>
      </c>
    </row>
    <row r="2277" spans="1:10" ht="15.75" x14ac:dyDescent="0.25">
      <c r="A2277" s="2" t="s">
        <v>346</v>
      </c>
      <c r="B2277" s="2" t="s">
        <v>399</v>
      </c>
      <c r="C2277" s="2" t="s">
        <v>388</v>
      </c>
      <c r="J2277" s="6">
        <v>731602</v>
      </c>
    </row>
    <row r="2278" spans="1:10" ht="15.75" x14ac:dyDescent="0.25">
      <c r="A2278" s="2" t="s">
        <v>346</v>
      </c>
      <c r="B2278" s="2" t="s">
        <v>400</v>
      </c>
      <c r="C2278" s="2" t="s">
        <v>383</v>
      </c>
      <c r="J2278"/>
    </row>
    <row r="2279" spans="1:10" ht="15.75" x14ac:dyDescent="0.25">
      <c r="A2279" s="2" t="s">
        <v>346</v>
      </c>
      <c r="B2279" s="2" t="s">
        <v>400</v>
      </c>
      <c r="C2279" s="2" t="s">
        <v>164</v>
      </c>
      <c r="J2279"/>
    </row>
    <row r="2280" spans="1:10" ht="15.75" x14ac:dyDescent="0.25">
      <c r="A2280" s="2" t="s">
        <v>346</v>
      </c>
      <c r="B2280" s="2" t="s">
        <v>400</v>
      </c>
      <c r="C2280" s="2" t="s">
        <v>384</v>
      </c>
      <c r="J2280" s="7">
        <v>0</v>
      </c>
    </row>
    <row r="2281" spans="1:10" ht="15.75" x14ac:dyDescent="0.25">
      <c r="A2281" s="2" t="s">
        <v>346</v>
      </c>
      <c r="B2281" s="2" t="s">
        <v>400</v>
      </c>
      <c r="C2281" s="2" t="s">
        <v>385</v>
      </c>
      <c r="J2281" s="4" t="e">
        <v>#NUM!</v>
      </c>
    </row>
    <row r="2282" spans="1:10" ht="15.75" x14ac:dyDescent="0.25">
      <c r="A2282" s="2" t="s">
        <v>346</v>
      </c>
      <c r="B2282" s="2" t="s">
        <v>400</v>
      </c>
      <c r="C2282" s="2" t="s">
        <v>386</v>
      </c>
      <c r="J2282" s="7">
        <v>0</v>
      </c>
    </row>
    <row r="2283" spans="1:10" ht="15.75" x14ac:dyDescent="0.25">
      <c r="A2283" s="2" t="s">
        <v>346</v>
      </c>
      <c r="B2283" s="2" t="s">
        <v>400</v>
      </c>
      <c r="C2283" s="2" t="s">
        <v>387</v>
      </c>
      <c r="J2283" s="7">
        <v>0</v>
      </c>
    </row>
    <row r="2284" spans="1:10" ht="15.75" x14ac:dyDescent="0.25">
      <c r="A2284" s="2" t="s">
        <v>346</v>
      </c>
      <c r="B2284" s="2" t="s">
        <v>400</v>
      </c>
      <c r="C2284" s="2" t="s">
        <v>388</v>
      </c>
      <c r="J2284" s="6">
        <v>0</v>
      </c>
    </row>
    <row r="2285" spans="1:10" ht="15.75" x14ac:dyDescent="0.25">
      <c r="A2285" s="2" t="s">
        <v>346</v>
      </c>
      <c r="B2285" s="2" t="s">
        <v>404</v>
      </c>
      <c r="C2285" s="2" t="s">
        <v>383</v>
      </c>
      <c r="J2285"/>
    </row>
    <row r="2286" spans="1:10" ht="15.75" x14ac:dyDescent="0.25">
      <c r="A2286" s="2" t="s">
        <v>346</v>
      </c>
      <c r="B2286" s="2" t="s">
        <v>404</v>
      </c>
      <c r="C2286" s="2" t="s">
        <v>164</v>
      </c>
      <c r="J2286"/>
    </row>
    <row r="2287" spans="1:10" ht="15.75" x14ac:dyDescent="0.25">
      <c r="A2287" s="2" t="s">
        <v>346</v>
      </c>
      <c r="B2287" s="2" t="s">
        <v>404</v>
      </c>
      <c r="C2287" s="2" t="s">
        <v>384</v>
      </c>
      <c r="J2287" s="7">
        <v>0</v>
      </c>
    </row>
    <row r="2288" spans="1:10" ht="15.75" x14ac:dyDescent="0.25">
      <c r="A2288" s="2" t="s">
        <v>346</v>
      </c>
      <c r="B2288" s="2" t="s">
        <v>404</v>
      </c>
      <c r="C2288" s="2" t="s">
        <v>385</v>
      </c>
      <c r="J2288" s="4">
        <v>0</v>
      </c>
    </row>
    <row r="2289" spans="1:10" ht="15.75" x14ac:dyDescent="0.25">
      <c r="A2289" s="2" t="s">
        <v>346</v>
      </c>
      <c r="B2289" s="2" t="s">
        <v>404</v>
      </c>
      <c r="C2289" s="2" t="s">
        <v>386</v>
      </c>
      <c r="J2289" s="7">
        <v>1208900</v>
      </c>
    </row>
    <row r="2290" spans="1:10" ht="15.75" x14ac:dyDescent="0.25">
      <c r="A2290" s="2" t="s">
        <v>346</v>
      </c>
      <c r="B2290" s="2" t="s">
        <v>404</v>
      </c>
      <c r="C2290" s="2" t="s">
        <v>387</v>
      </c>
      <c r="J2290" s="7">
        <v>1208900</v>
      </c>
    </row>
    <row r="2291" spans="1:10" ht="15.75" x14ac:dyDescent="0.25">
      <c r="A2291" s="2" t="s">
        <v>346</v>
      </c>
      <c r="B2291" s="2" t="s">
        <v>404</v>
      </c>
      <c r="C2291" s="2" t="s">
        <v>388</v>
      </c>
      <c r="J2291" s="6">
        <v>1208900</v>
      </c>
    </row>
    <row r="2292" spans="1:10" ht="15.75" x14ac:dyDescent="0.25">
      <c r="A2292" s="2" t="s">
        <v>357</v>
      </c>
      <c r="B2292" s="2" t="s">
        <v>382</v>
      </c>
      <c r="C2292" s="2" t="s">
        <v>383</v>
      </c>
      <c r="J2292" s="4">
        <v>1.5196141566635395E-2</v>
      </c>
    </row>
    <row r="2293" spans="1:10" ht="15.75" x14ac:dyDescent="0.25">
      <c r="A2293" s="2" t="s">
        <v>357</v>
      </c>
      <c r="B2293" s="2" t="s">
        <v>382</v>
      </c>
      <c r="C2293" s="2" t="s">
        <v>164</v>
      </c>
      <c r="J2293" s="6">
        <v>6296006.0999999996</v>
      </c>
    </row>
    <row r="2294" spans="1:10" ht="15.75" x14ac:dyDescent="0.25">
      <c r="A2294" s="2" t="s">
        <v>357</v>
      </c>
      <c r="B2294" s="2" t="s">
        <v>382</v>
      </c>
      <c r="C2294" s="2" t="s">
        <v>384</v>
      </c>
      <c r="J2294" s="7">
        <v>525953.1</v>
      </c>
    </row>
    <row r="2295" spans="1:10" ht="15.75" x14ac:dyDescent="0.25">
      <c r="A2295" s="2" t="s">
        <v>357</v>
      </c>
      <c r="B2295" s="2" t="s">
        <v>382</v>
      </c>
      <c r="C2295" s="2" t="s">
        <v>385</v>
      </c>
      <c r="J2295" s="4">
        <v>8.3537577894023954E-2</v>
      </c>
    </row>
    <row r="2296" spans="1:10" ht="15.75" x14ac:dyDescent="0.25">
      <c r="A2296" s="2" t="s">
        <v>357</v>
      </c>
      <c r="B2296" s="2" t="s">
        <v>382</v>
      </c>
      <c r="C2296" s="2" t="s">
        <v>386</v>
      </c>
      <c r="J2296" s="7">
        <v>5770053</v>
      </c>
    </row>
    <row r="2297" spans="1:10" ht="15.75" x14ac:dyDescent="0.25">
      <c r="A2297" s="2" t="s">
        <v>357</v>
      </c>
      <c r="B2297" s="2" t="s">
        <v>382</v>
      </c>
      <c r="C2297" s="2" t="s">
        <v>387</v>
      </c>
      <c r="J2297" s="7">
        <v>6296006.0999999996</v>
      </c>
    </row>
    <row r="2298" spans="1:10" ht="15.75" x14ac:dyDescent="0.25">
      <c r="A2298" s="2" t="s">
        <v>357</v>
      </c>
      <c r="B2298" s="2" t="s">
        <v>382</v>
      </c>
      <c r="C2298" s="2" t="s">
        <v>388</v>
      </c>
      <c r="J2298"/>
    </row>
    <row r="2299" spans="1:10" ht="15.75" x14ac:dyDescent="0.25">
      <c r="A2299" s="2" t="s">
        <v>357</v>
      </c>
      <c r="B2299" s="2" t="s">
        <v>389</v>
      </c>
      <c r="C2299" s="2" t="s">
        <v>383</v>
      </c>
      <c r="J2299"/>
    </row>
    <row r="2300" spans="1:10" ht="15.75" x14ac:dyDescent="0.25">
      <c r="A2300" s="2" t="s">
        <v>357</v>
      </c>
      <c r="B2300" s="2" t="s">
        <v>389</v>
      </c>
      <c r="C2300" s="2" t="s">
        <v>164</v>
      </c>
      <c r="J2300" s="6">
        <v>0</v>
      </c>
    </row>
    <row r="2301" spans="1:10" ht="15.75" x14ac:dyDescent="0.25">
      <c r="A2301" s="2" t="s">
        <v>357</v>
      </c>
      <c r="B2301" s="2" t="s">
        <v>389</v>
      </c>
      <c r="C2301" s="2" t="s">
        <v>384</v>
      </c>
      <c r="J2301" s="7">
        <v>0</v>
      </c>
    </row>
    <row r="2302" spans="1:10" ht="15.75" x14ac:dyDescent="0.25">
      <c r="A2302" s="2" t="s">
        <v>357</v>
      </c>
      <c r="B2302" s="2" t="s">
        <v>389</v>
      </c>
      <c r="C2302" s="2" t="s">
        <v>385</v>
      </c>
      <c r="J2302" s="4" t="e">
        <v>#NUM!</v>
      </c>
    </row>
    <row r="2303" spans="1:10" ht="15.75" x14ac:dyDescent="0.25">
      <c r="A2303" s="2" t="s">
        <v>357</v>
      </c>
      <c r="B2303" s="2" t="s">
        <v>389</v>
      </c>
      <c r="C2303" s="2" t="s">
        <v>386</v>
      </c>
      <c r="J2303" s="7">
        <v>0</v>
      </c>
    </row>
    <row r="2304" spans="1:10" ht="15.75" x14ac:dyDescent="0.25">
      <c r="A2304" s="2" t="s">
        <v>357</v>
      </c>
      <c r="B2304" s="2" t="s">
        <v>389</v>
      </c>
      <c r="C2304" s="2" t="s">
        <v>387</v>
      </c>
      <c r="J2304" s="7">
        <v>0</v>
      </c>
    </row>
    <row r="2305" spans="1:10" ht="15.75" x14ac:dyDescent="0.25">
      <c r="A2305" s="2" t="s">
        <v>357</v>
      </c>
      <c r="B2305" s="2" t="s">
        <v>389</v>
      </c>
      <c r="C2305" s="2" t="s">
        <v>388</v>
      </c>
      <c r="J2305"/>
    </row>
    <row r="2306" spans="1:10" ht="15.75" x14ac:dyDescent="0.25">
      <c r="A2306" s="2" t="s">
        <v>357</v>
      </c>
      <c r="B2306" s="2" t="s">
        <v>391</v>
      </c>
      <c r="C2306" s="2" t="s">
        <v>383</v>
      </c>
      <c r="J2306"/>
    </row>
    <row r="2307" spans="1:10" ht="15.75" x14ac:dyDescent="0.25">
      <c r="A2307" s="2" t="s">
        <v>357</v>
      </c>
      <c r="B2307" s="2" t="s">
        <v>391</v>
      </c>
      <c r="C2307" s="2" t="s">
        <v>164</v>
      </c>
      <c r="J2307" s="6">
        <v>0</v>
      </c>
    </row>
    <row r="2308" spans="1:10" ht="15.75" x14ac:dyDescent="0.25">
      <c r="A2308" s="2" t="s">
        <v>357</v>
      </c>
      <c r="B2308" s="2" t="s">
        <v>391</v>
      </c>
      <c r="C2308" s="2" t="s">
        <v>384</v>
      </c>
      <c r="J2308" s="7">
        <v>0</v>
      </c>
    </row>
    <row r="2309" spans="1:10" ht="15.75" x14ac:dyDescent="0.25">
      <c r="A2309" s="2" t="s">
        <v>357</v>
      </c>
      <c r="B2309" s="2" t="s">
        <v>391</v>
      </c>
      <c r="C2309" s="2" t="s">
        <v>385</v>
      </c>
      <c r="J2309" s="4" t="e">
        <v>#NUM!</v>
      </c>
    </row>
    <row r="2310" spans="1:10" ht="15.75" x14ac:dyDescent="0.25">
      <c r="A2310" s="2" t="s">
        <v>357</v>
      </c>
      <c r="B2310" s="2" t="s">
        <v>391</v>
      </c>
      <c r="C2310" s="2" t="s">
        <v>386</v>
      </c>
      <c r="J2310" s="7">
        <v>0</v>
      </c>
    </row>
    <row r="2311" spans="1:10" ht="15.75" x14ac:dyDescent="0.25">
      <c r="A2311" s="2" t="s">
        <v>357</v>
      </c>
      <c r="B2311" s="2" t="s">
        <v>391</v>
      </c>
      <c r="C2311" s="2" t="s">
        <v>387</v>
      </c>
      <c r="J2311" s="7">
        <v>0</v>
      </c>
    </row>
    <row r="2312" spans="1:10" ht="15.75" x14ac:dyDescent="0.25">
      <c r="A2312" s="2" t="s">
        <v>357</v>
      </c>
      <c r="B2312" s="2" t="s">
        <v>391</v>
      </c>
      <c r="C2312" s="2" t="s">
        <v>388</v>
      </c>
      <c r="J2312"/>
    </row>
    <row r="2313" spans="1:10" ht="15.75" x14ac:dyDescent="0.25">
      <c r="A2313" s="2" t="s">
        <v>357</v>
      </c>
      <c r="B2313" s="2" t="s">
        <v>392</v>
      </c>
      <c r="C2313" s="2" t="s">
        <v>383</v>
      </c>
      <c r="J2313"/>
    </row>
    <row r="2314" spans="1:10" ht="15.75" x14ac:dyDescent="0.25">
      <c r="A2314" s="2" t="s">
        <v>357</v>
      </c>
      <c r="B2314" s="2" t="s">
        <v>392</v>
      </c>
      <c r="C2314" s="2" t="s">
        <v>164</v>
      </c>
      <c r="J2314" s="6">
        <v>3045966.2</v>
      </c>
    </row>
    <row r="2315" spans="1:10" ht="15.75" x14ac:dyDescent="0.25">
      <c r="A2315" s="2" t="s">
        <v>357</v>
      </c>
      <c r="B2315" s="2" t="s">
        <v>392</v>
      </c>
      <c r="C2315" s="2" t="s">
        <v>384</v>
      </c>
      <c r="J2315" s="7">
        <v>871667.19999999995</v>
      </c>
    </row>
    <row r="2316" spans="1:10" ht="15.75" x14ac:dyDescent="0.25">
      <c r="A2316" s="2" t="s">
        <v>357</v>
      </c>
      <c r="B2316" s="2" t="s">
        <v>392</v>
      </c>
      <c r="C2316" s="2" t="s">
        <v>385</v>
      </c>
      <c r="J2316" s="4">
        <v>0.28617100216016844</v>
      </c>
    </row>
    <row r="2317" spans="1:10" ht="15.75" x14ac:dyDescent="0.25">
      <c r="A2317" s="2" t="s">
        <v>357</v>
      </c>
      <c r="B2317" s="2" t="s">
        <v>392</v>
      </c>
      <c r="C2317" s="2" t="s">
        <v>386</v>
      </c>
      <c r="J2317" s="7">
        <v>2174299</v>
      </c>
    </row>
    <row r="2318" spans="1:10" ht="15.75" x14ac:dyDescent="0.25">
      <c r="A2318" s="2" t="s">
        <v>357</v>
      </c>
      <c r="B2318" s="2" t="s">
        <v>392</v>
      </c>
      <c r="C2318" s="2" t="s">
        <v>387</v>
      </c>
      <c r="J2318" s="7">
        <v>3045966.2</v>
      </c>
    </row>
    <row r="2319" spans="1:10" ht="15.75" x14ac:dyDescent="0.25">
      <c r="A2319" s="2" t="s">
        <v>357</v>
      </c>
      <c r="B2319" s="2" t="s">
        <v>392</v>
      </c>
      <c r="C2319" s="2" t="s">
        <v>388</v>
      </c>
      <c r="J2319"/>
    </row>
    <row r="2320" spans="1:10" ht="15.75" x14ac:dyDescent="0.25">
      <c r="A2320" s="2" t="s">
        <v>357</v>
      </c>
      <c r="B2320" s="2" t="s">
        <v>393</v>
      </c>
      <c r="C2320" s="2" t="s">
        <v>383</v>
      </c>
      <c r="J2320"/>
    </row>
    <row r="2321" spans="1:10" ht="15.75" x14ac:dyDescent="0.25">
      <c r="A2321" s="2" t="s">
        <v>357</v>
      </c>
      <c r="B2321" s="2" t="s">
        <v>393</v>
      </c>
      <c r="C2321" s="2" t="s">
        <v>164</v>
      </c>
      <c r="J2321" s="6">
        <v>25052</v>
      </c>
    </row>
    <row r="2322" spans="1:10" ht="15.75" x14ac:dyDescent="0.25">
      <c r="A2322" s="2" t="s">
        <v>357</v>
      </c>
      <c r="B2322" s="2" t="s">
        <v>393</v>
      </c>
      <c r="C2322" s="2" t="s">
        <v>384</v>
      </c>
      <c r="J2322" s="7">
        <v>0</v>
      </c>
    </row>
    <row r="2323" spans="1:10" ht="15.75" x14ac:dyDescent="0.25">
      <c r="A2323" s="2" t="s">
        <v>357</v>
      </c>
      <c r="B2323" s="2" t="s">
        <v>393</v>
      </c>
      <c r="C2323" s="2" t="s">
        <v>385</v>
      </c>
      <c r="J2323" s="4">
        <v>0</v>
      </c>
    </row>
    <row r="2324" spans="1:10" ht="15.75" x14ac:dyDescent="0.25">
      <c r="A2324" s="2" t="s">
        <v>357</v>
      </c>
      <c r="B2324" s="2" t="s">
        <v>393</v>
      </c>
      <c r="C2324" s="2" t="s">
        <v>386</v>
      </c>
      <c r="J2324" s="7">
        <v>25052</v>
      </c>
    </row>
    <row r="2325" spans="1:10" ht="15.75" x14ac:dyDescent="0.25">
      <c r="A2325" s="2" t="s">
        <v>357</v>
      </c>
      <c r="B2325" s="2" t="s">
        <v>393</v>
      </c>
      <c r="C2325" s="2" t="s">
        <v>387</v>
      </c>
      <c r="J2325" s="7">
        <v>25052</v>
      </c>
    </row>
    <row r="2326" spans="1:10" ht="15.75" x14ac:dyDescent="0.25">
      <c r="A2326" s="2" t="s">
        <v>357</v>
      </c>
      <c r="B2326" s="2" t="s">
        <v>393</v>
      </c>
      <c r="C2326" s="2" t="s">
        <v>388</v>
      </c>
      <c r="J2326"/>
    </row>
    <row r="2327" spans="1:10" ht="15.75" x14ac:dyDescent="0.25">
      <c r="A2327" s="2" t="s">
        <v>357</v>
      </c>
      <c r="B2327" s="2" t="s">
        <v>394</v>
      </c>
      <c r="C2327" s="2" t="s">
        <v>383</v>
      </c>
      <c r="J2327"/>
    </row>
    <row r="2328" spans="1:10" ht="15.75" x14ac:dyDescent="0.25">
      <c r="A2328" s="2" t="s">
        <v>357</v>
      </c>
      <c r="B2328" s="2" t="s">
        <v>394</v>
      </c>
      <c r="C2328" s="2" t="s">
        <v>164</v>
      </c>
      <c r="J2328" s="6">
        <v>127294</v>
      </c>
    </row>
    <row r="2329" spans="1:10" ht="15.75" x14ac:dyDescent="0.25">
      <c r="A2329" s="2" t="s">
        <v>357</v>
      </c>
      <c r="B2329" s="2" t="s">
        <v>394</v>
      </c>
      <c r="C2329" s="2" t="s">
        <v>384</v>
      </c>
      <c r="J2329" s="7">
        <v>0</v>
      </c>
    </row>
    <row r="2330" spans="1:10" ht="15.75" x14ac:dyDescent="0.25">
      <c r="A2330" s="2" t="s">
        <v>357</v>
      </c>
      <c r="B2330" s="2" t="s">
        <v>394</v>
      </c>
      <c r="C2330" s="2" t="s">
        <v>385</v>
      </c>
      <c r="J2330" s="4">
        <v>0</v>
      </c>
    </row>
    <row r="2331" spans="1:10" ht="15.75" x14ac:dyDescent="0.25">
      <c r="A2331" s="2" t="s">
        <v>357</v>
      </c>
      <c r="B2331" s="2" t="s">
        <v>394</v>
      </c>
      <c r="C2331" s="2" t="s">
        <v>386</v>
      </c>
      <c r="J2331" s="7">
        <v>127294</v>
      </c>
    </row>
    <row r="2332" spans="1:10" ht="15.75" x14ac:dyDescent="0.25">
      <c r="A2332" s="2" t="s">
        <v>357</v>
      </c>
      <c r="B2332" s="2" t="s">
        <v>394</v>
      </c>
      <c r="C2332" s="2" t="s">
        <v>387</v>
      </c>
      <c r="J2332" s="7">
        <v>127294</v>
      </c>
    </row>
    <row r="2333" spans="1:10" ht="15.75" x14ac:dyDescent="0.25">
      <c r="A2333" s="2" t="s">
        <v>357</v>
      </c>
      <c r="B2333" s="2" t="s">
        <v>394</v>
      </c>
      <c r="C2333" s="2" t="s">
        <v>388</v>
      </c>
      <c r="J2333"/>
    </row>
    <row r="2334" spans="1:10" ht="15.75" x14ac:dyDescent="0.25">
      <c r="A2334" s="2" t="s">
        <v>357</v>
      </c>
      <c r="B2334" s="2" t="s">
        <v>395</v>
      </c>
      <c r="C2334" s="2" t="s">
        <v>383</v>
      </c>
      <c r="J2334" s="4">
        <v>1</v>
      </c>
    </row>
    <row r="2335" spans="1:10" ht="15.75" x14ac:dyDescent="0.25">
      <c r="A2335" s="2" t="s">
        <v>357</v>
      </c>
      <c r="B2335" s="2" t="s">
        <v>395</v>
      </c>
      <c r="C2335" s="2" t="s">
        <v>164</v>
      </c>
      <c r="J2335" s="6">
        <v>164723</v>
      </c>
    </row>
    <row r="2336" spans="1:10" ht="15.75" x14ac:dyDescent="0.25">
      <c r="A2336" s="2" t="s">
        <v>357</v>
      </c>
      <c r="B2336" s="2" t="s">
        <v>395</v>
      </c>
      <c r="C2336" s="2" t="s">
        <v>384</v>
      </c>
      <c r="J2336" s="7">
        <v>0</v>
      </c>
    </row>
    <row r="2337" spans="1:10" ht="15.75" x14ac:dyDescent="0.25">
      <c r="A2337" s="2" t="s">
        <v>357</v>
      </c>
      <c r="B2337" s="2" t="s">
        <v>395</v>
      </c>
      <c r="C2337" s="2" t="s">
        <v>385</v>
      </c>
      <c r="J2337" s="4">
        <v>0</v>
      </c>
    </row>
    <row r="2338" spans="1:10" ht="15.75" x14ac:dyDescent="0.25">
      <c r="A2338" s="2" t="s">
        <v>357</v>
      </c>
      <c r="B2338" s="2" t="s">
        <v>395</v>
      </c>
      <c r="C2338" s="2" t="s">
        <v>386</v>
      </c>
      <c r="J2338" s="7">
        <v>164723</v>
      </c>
    </row>
    <row r="2339" spans="1:10" ht="15.75" x14ac:dyDescent="0.25">
      <c r="A2339" s="2" t="s">
        <v>357</v>
      </c>
      <c r="B2339" s="2" t="s">
        <v>395</v>
      </c>
      <c r="C2339" s="2" t="s">
        <v>387</v>
      </c>
      <c r="J2339" s="7">
        <v>164723</v>
      </c>
    </row>
    <row r="2340" spans="1:10" ht="15.75" x14ac:dyDescent="0.25">
      <c r="A2340" s="2" t="s">
        <v>357</v>
      </c>
      <c r="B2340" s="2" t="s">
        <v>395</v>
      </c>
      <c r="C2340" s="2" t="s">
        <v>388</v>
      </c>
      <c r="J2340"/>
    </row>
    <row r="2341" spans="1:10" ht="15.75" x14ac:dyDescent="0.25">
      <c r="A2341" s="2" t="s">
        <v>357</v>
      </c>
      <c r="B2341" s="2" t="s">
        <v>396</v>
      </c>
      <c r="C2341" s="2" t="s">
        <v>383</v>
      </c>
      <c r="J2341" s="4">
        <v>3.7888415087590486E-3</v>
      </c>
    </row>
    <row r="2342" spans="1:10" ht="15.75" x14ac:dyDescent="0.25">
      <c r="A2342" s="2" t="s">
        <v>357</v>
      </c>
      <c r="B2342" s="2" t="s">
        <v>396</v>
      </c>
      <c r="C2342" s="2" t="s">
        <v>164</v>
      </c>
      <c r="J2342" s="6">
        <v>212466</v>
      </c>
    </row>
    <row r="2343" spans="1:10" ht="15.75" x14ac:dyDescent="0.25">
      <c r="A2343" s="2" t="s">
        <v>357</v>
      </c>
      <c r="B2343" s="2" t="s">
        <v>396</v>
      </c>
      <c r="C2343" s="2" t="s">
        <v>384</v>
      </c>
      <c r="J2343" s="7">
        <v>0</v>
      </c>
    </row>
    <row r="2344" spans="1:10" ht="15.75" x14ac:dyDescent="0.25">
      <c r="A2344" s="2" t="s">
        <v>357</v>
      </c>
      <c r="B2344" s="2" t="s">
        <v>396</v>
      </c>
      <c r="C2344" s="2" t="s">
        <v>385</v>
      </c>
      <c r="J2344" s="4">
        <v>0</v>
      </c>
    </row>
    <row r="2345" spans="1:10" ht="15.75" x14ac:dyDescent="0.25">
      <c r="A2345" s="2" t="s">
        <v>357</v>
      </c>
      <c r="B2345" s="2" t="s">
        <v>396</v>
      </c>
      <c r="C2345" s="2" t="s">
        <v>386</v>
      </c>
      <c r="J2345" s="7">
        <v>212466</v>
      </c>
    </row>
    <row r="2346" spans="1:10" ht="15.75" x14ac:dyDescent="0.25">
      <c r="A2346" s="2" t="s">
        <v>357</v>
      </c>
      <c r="B2346" s="2" t="s">
        <v>396</v>
      </c>
      <c r="C2346" s="2" t="s">
        <v>387</v>
      </c>
      <c r="J2346" s="7">
        <v>212466</v>
      </c>
    </row>
    <row r="2347" spans="1:10" ht="15.75" x14ac:dyDescent="0.25">
      <c r="A2347" s="2" t="s">
        <v>357</v>
      </c>
      <c r="B2347" s="2" t="s">
        <v>396</v>
      </c>
      <c r="C2347" s="2" t="s">
        <v>388</v>
      </c>
      <c r="J2347"/>
    </row>
    <row r="2348" spans="1:10" ht="15.75" x14ac:dyDescent="0.25">
      <c r="A2348" s="2" t="s">
        <v>357</v>
      </c>
      <c r="B2348" s="2" t="s">
        <v>397</v>
      </c>
      <c r="C2348" s="2" t="s">
        <v>383</v>
      </c>
      <c r="J2348" s="4">
        <v>0.26853690552320691</v>
      </c>
    </row>
    <row r="2349" spans="1:10" ht="15.75" x14ac:dyDescent="0.25">
      <c r="A2349" s="2" t="s">
        <v>357</v>
      </c>
      <c r="B2349" s="2" t="s">
        <v>397</v>
      </c>
      <c r="C2349" s="2" t="s">
        <v>164</v>
      </c>
      <c r="J2349" s="6">
        <v>118844</v>
      </c>
    </row>
    <row r="2350" spans="1:10" ht="15.75" x14ac:dyDescent="0.25">
      <c r="A2350" s="2" t="s">
        <v>357</v>
      </c>
      <c r="B2350" s="2" t="s">
        <v>397</v>
      </c>
      <c r="C2350" s="2" t="s">
        <v>384</v>
      </c>
      <c r="J2350" s="7">
        <v>0</v>
      </c>
    </row>
    <row r="2351" spans="1:10" ht="15.75" x14ac:dyDescent="0.25">
      <c r="A2351" s="2" t="s">
        <v>357</v>
      </c>
      <c r="B2351" s="2" t="s">
        <v>397</v>
      </c>
      <c r="C2351" s="2" t="s">
        <v>385</v>
      </c>
      <c r="J2351" s="4">
        <v>0</v>
      </c>
    </row>
    <row r="2352" spans="1:10" ht="15.75" x14ac:dyDescent="0.25">
      <c r="A2352" s="2" t="s">
        <v>357</v>
      </c>
      <c r="B2352" s="2" t="s">
        <v>397</v>
      </c>
      <c r="C2352" s="2" t="s">
        <v>386</v>
      </c>
      <c r="J2352" s="7">
        <v>118844</v>
      </c>
    </row>
    <row r="2353" spans="1:10" ht="15.75" x14ac:dyDescent="0.25">
      <c r="A2353" s="2" t="s">
        <v>357</v>
      </c>
      <c r="B2353" s="2" t="s">
        <v>397</v>
      </c>
      <c r="C2353" s="2" t="s">
        <v>387</v>
      </c>
      <c r="J2353" s="7">
        <v>118844</v>
      </c>
    </row>
    <row r="2354" spans="1:10" ht="15.75" x14ac:dyDescent="0.25">
      <c r="A2354" s="2" t="s">
        <v>357</v>
      </c>
      <c r="B2354" s="2" t="s">
        <v>397</v>
      </c>
      <c r="C2354" s="2" t="s">
        <v>388</v>
      </c>
      <c r="J2354"/>
    </row>
    <row r="2355" spans="1:10" ht="15.75" x14ac:dyDescent="0.25">
      <c r="A2355" s="2" t="s">
        <v>357</v>
      </c>
      <c r="B2355" s="2" t="s">
        <v>399</v>
      </c>
      <c r="C2355" s="2" t="s">
        <v>383</v>
      </c>
      <c r="J2355"/>
    </row>
    <row r="2356" spans="1:10" ht="15.75" x14ac:dyDescent="0.25">
      <c r="A2356" s="2" t="s">
        <v>357</v>
      </c>
      <c r="B2356" s="2" t="s">
        <v>399</v>
      </c>
      <c r="C2356" s="2" t="s">
        <v>164</v>
      </c>
      <c r="J2356" s="6">
        <v>379727</v>
      </c>
    </row>
    <row r="2357" spans="1:10" ht="15.75" x14ac:dyDescent="0.25">
      <c r="A2357" s="2" t="s">
        <v>357</v>
      </c>
      <c r="B2357" s="2" t="s">
        <v>399</v>
      </c>
      <c r="C2357" s="2" t="s">
        <v>384</v>
      </c>
      <c r="J2357" s="7">
        <v>0</v>
      </c>
    </row>
    <row r="2358" spans="1:10" ht="15.75" x14ac:dyDescent="0.25">
      <c r="A2358" s="2" t="s">
        <v>357</v>
      </c>
      <c r="B2358" s="2" t="s">
        <v>399</v>
      </c>
      <c r="C2358" s="2" t="s">
        <v>385</v>
      </c>
      <c r="J2358" s="4">
        <v>0</v>
      </c>
    </row>
    <row r="2359" spans="1:10" ht="15.75" x14ac:dyDescent="0.25">
      <c r="A2359" s="2" t="s">
        <v>357</v>
      </c>
      <c r="B2359" s="2" t="s">
        <v>399</v>
      </c>
      <c r="C2359" s="2" t="s">
        <v>386</v>
      </c>
      <c r="J2359" s="7">
        <v>422387</v>
      </c>
    </row>
    <row r="2360" spans="1:10" ht="15.75" x14ac:dyDescent="0.25">
      <c r="A2360" s="2" t="s">
        <v>357</v>
      </c>
      <c r="B2360" s="2" t="s">
        <v>399</v>
      </c>
      <c r="C2360" s="2" t="s">
        <v>387</v>
      </c>
      <c r="J2360" s="7">
        <v>422387</v>
      </c>
    </row>
    <row r="2361" spans="1:10" ht="15.75" x14ac:dyDescent="0.25">
      <c r="A2361" s="2" t="s">
        <v>357</v>
      </c>
      <c r="B2361" s="2" t="s">
        <v>399</v>
      </c>
      <c r="C2361" s="2" t="s">
        <v>388</v>
      </c>
      <c r="J2361" s="6">
        <v>42660</v>
      </c>
    </row>
    <row r="2362" spans="1:10" ht="15.75" x14ac:dyDescent="0.25">
      <c r="A2362" s="2" t="s">
        <v>357</v>
      </c>
      <c r="B2362" s="2" t="s">
        <v>404</v>
      </c>
      <c r="C2362" s="2" t="s">
        <v>383</v>
      </c>
      <c r="J2362"/>
    </row>
    <row r="2363" spans="1:10" ht="15.75" x14ac:dyDescent="0.25">
      <c r="A2363" s="2" t="s">
        <v>357</v>
      </c>
      <c r="B2363" s="2" t="s">
        <v>404</v>
      </c>
      <c r="C2363" s="2" t="s">
        <v>164</v>
      </c>
      <c r="J2363"/>
    </row>
    <row r="2364" spans="1:10" ht="15.75" x14ac:dyDescent="0.25">
      <c r="A2364" s="2" t="s">
        <v>357</v>
      </c>
      <c r="B2364" s="2" t="s">
        <v>404</v>
      </c>
      <c r="C2364" s="2" t="s">
        <v>384</v>
      </c>
      <c r="J2364" s="7">
        <v>0</v>
      </c>
    </row>
    <row r="2365" spans="1:10" ht="15.75" x14ac:dyDescent="0.25">
      <c r="A2365" s="2" t="s">
        <v>357</v>
      </c>
      <c r="B2365" s="2" t="s">
        <v>404</v>
      </c>
      <c r="C2365" s="2" t="s">
        <v>385</v>
      </c>
      <c r="J2365" s="4">
        <v>0</v>
      </c>
    </row>
    <row r="2366" spans="1:10" ht="15.75" x14ac:dyDescent="0.25">
      <c r="A2366" s="2" t="s">
        <v>357</v>
      </c>
      <c r="B2366" s="2" t="s">
        <v>404</v>
      </c>
      <c r="C2366" s="2" t="s">
        <v>386</v>
      </c>
      <c r="J2366" s="7">
        <v>50000</v>
      </c>
    </row>
    <row r="2367" spans="1:10" ht="15.75" x14ac:dyDescent="0.25">
      <c r="A2367" s="2" t="s">
        <v>357</v>
      </c>
      <c r="B2367" s="2" t="s">
        <v>404</v>
      </c>
      <c r="C2367" s="2" t="s">
        <v>387</v>
      </c>
      <c r="J2367" s="7">
        <v>50000</v>
      </c>
    </row>
    <row r="2368" spans="1:10" ht="15.75" x14ac:dyDescent="0.25">
      <c r="A2368" s="2" t="s">
        <v>357</v>
      </c>
      <c r="B2368" s="2" t="s">
        <v>404</v>
      </c>
      <c r="C2368" s="2" t="s">
        <v>388</v>
      </c>
      <c r="J2368" s="6">
        <v>50000</v>
      </c>
    </row>
    <row r="2369" spans="1:10" ht="15.75" x14ac:dyDescent="0.25">
      <c r="A2369" s="2" t="s">
        <v>360</v>
      </c>
      <c r="B2369" s="2" t="s">
        <v>382</v>
      </c>
      <c r="C2369" s="2" t="s">
        <v>383</v>
      </c>
      <c r="J2369" s="4">
        <v>3.7837440733121869E-2</v>
      </c>
    </row>
    <row r="2370" spans="1:10" ht="15.75" x14ac:dyDescent="0.25">
      <c r="A2370" s="2" t="s">
        <v>360</v>
      </c>
      <c r="B2370" s="2" t="s">
        <v>382</v>
      </c>
      <c r="C2370" s="2" t="s">
        <v>164</v>
      </c>
      <c r="J2370" s="6">
        <v>2588996.4569999999</v>
      </c>
    </row>
    <row r="2371" spans="1:10" ht="15.75" x14ac:dyDescent="0.25">
      <c r="A2371" s="2" t="s">
        <v>360</v>
      </c>
      <c r="B2371" s="2" t="s">
        <v>382</v>
      </c>
      <c r="C2371" s="2" t="s">
        <v>384</v>
      </c>
      <c r="J2371" s="7">
        <v>413521.45699999999</v>
      </c>
    </row>
    <row r="2372" spans="1:10" ht="15.75" x14ac:dyDescent="0.25">
      <c r="A2372" s="2" t="s">
        <v>360</v>
      </c>
      <c r="B2372" s="2" t="s">
        <v>382</v>
      </c>
      <c r="C2372" s="2" t="s">
        <v>385</v>
      </c>
      <c r="J2372" s="4">
        <v>0.15972268169079229</v>
      </c>
    </row>
    <row r="2373" spans="1:10" ht="15.75" x14ac:dyDescent="0.25">
      <c r="A2373" s="2" t="s">
        <v>360</v>
      </c>
      <c r="B2373" s="2" t="s">
        <v>382</v>
      </c>
      <c r="C2373" s="2" t="s">
        <v>386</v>
      </c>
      <c r="J2373" s="7">
        <v>2175475</v>
      </c>
    </row>
    <row r="2374" spans="1:10" ht="15.75" x14ac:dyDescent="0.25">
      <c r="A2374" s="2" t="s">
        <v>360</v>
      </c>
      <c r="B2374" s="2" t="s">
        <v>382</v>
      </c>
      <c r="C2374" s="2" t="s">
        <v>387</v>
      </c>
      <c r="J2374" s="7">
        <v>2588996.4569999999</v>
      </c>
    </row>
    <row r="2375" spans="1:10" ht="15.75" x14ac:dyDescent="0.25">
      <c r="A2375" s="2" t="s">
        <v>360</v>
      </c>
      <c r="B2375" s="2" t="s">
        <v>382</v>
      </c>
      <c r="C2375" s="2" t="s">
        <v>388</v>
      </c>
      <c r="J2375"/>
    </row>
    <row r="2376" spans="1:10" ht="15.75" x14ac:dyDescent="0.25">
      <c r="A2376" s="2" t="s">
        <v>360</v>
      </c>
      <c r="B2376" s="2" t="s">
        <v>389</v>
      </c>
      <c r="C2376" s="2" t="s">
        <v>383</v>
      </c>
      <c r="J2376" s="4">
        <v>0.3624981582394356</v>
      </c>
    </row>
    <row r="2377" spans="1:10" ht="15.75" x14ac:dyDescent="0.25">
      <c r="A2377" s="2" t="s">
        <v>360</v>
      </c>
      <c r="B2377" s="2" t="s">
        <v>389</v>
      </c>
      <c r="C2377" s="2" t="s">
        <v>164</v>
      </c>
      <c r="J2377" s="6">
        <v>46976.790399999998</v>
      </c>
    </row>
    <row r="2378" spans="1:10" ht="15.75" x14ac:dyDescent="0.25">
      <c r="A2378" s="2" t="s">
        <v>360</v>
      </c>
      <c r="B2378" s="2" t="s">
        <v>389</v>
      </c>
      <c r="C2378" s="2" t="s">
        <v>384</v>
      </c>
      <c r="J2378" s="7">
        <v>29947.790400000002</v>
      </c>
    </row>
    <row r="2379" spans="1:10" ht="15.75" x14ac:dyDescent="0.25">
      <c r="A2379" s="2" t="s">
        <v>360</v>
      </c>
      <c r="B2379" s="2" t="s">
        <v>389</v>
      </c>
      <c r="C2379" s="2" t="s">
        <v>385</v>
      </c>
      <c r="J2379" s="4">
        <v>0.63750184176056435</v>
      </c>
    </row>
    <row r="2380" spans="1:10" ht="15.75" x14ac:dyDescent="0.25">
      <c r="A2380" s="2" t="s">
        <v>360</v>
      </c>
      <c r="B2380" s="2" t="s">
        <v>389</v>
      </c>
      <c r="C2380" s="2" t="s">
        <v>386</v>
      </c>
      <c r="J2380" s="7">
        <v>17029</v>
      </c>
    </row>
    <row r="2381" spans="1:10" ht="15.75" x14ac:dyDescent="0.25">
      <c r="A2381" s="2" t="s">
        <v>360</v>
      </c>
      <c r="B2381" s="2" t="s">
        <v>389</v>
      </c>
      <c r="C2381" s="2" t="s">
        <v>387</v>
      </c>
      <c r="J2381" s="7">
        <v>46976.790399999998</v>
      </c>
    </row>
    <row r="2382" spans="1:10" ht="15.75" x14ac:dyDescent="0.25">
      <c r="A2382" s="2" t="s">
        <v>360</v>
      </c>
      <c r="B2382" s="2" t="s">
        <v>389</v>
      </c>
      <c r="C2382" s="2" t="s">
        <v>388</v>
      </c>
      <c r="J2382"/>
    </row>
    <row r="2383" spans="1:10" ht="15.75" x14ac:dyDescent="0.25">
      <c r="A2383" s="2" t="s">
        <v>360</v>
      </c>
      <c r="B2383" s="2" t="s">
        <v>390</v>
      </c>
      <c r="C2383" s="2" t="s">
        <v>383</v>
      </c>
      <c r="J2383"/>
    </row>
    <row r="2384" spans="1:10" ht="15.75" x14ac:dyDescent="0.25">
      <c r="A2384" s="2" t="s">
        <v>360</v>
      </c>
      <c r="B2384" s="2" t="s">
        <v>390</v>
      </c>
      <c r="C2384" s="2" t="s">
        <v>164</v>
      </c>
      <c r="J2384" s="6">
        <v>313156</v>
      </c>
    </row>
    <row r="2385" spans="1:10" ht="15.75" x14ac:dyDescent="0.25">
      <c r="A2385" s="2" t="s">
        <v>360</v>
      </c>
      <c r="B2385" s="2" t="s">
        <v>390</v>
      </c>
      <c r="C2385" s="2" t="s">
        <v>384</v>
      </c>
      <c r="J2385" s="7">
        <v>0</v>
      </c>
    </row>
    <row r="2386" spans="1:10" ht="15.75" x14ac:dyDescent="0.25">
      <c r="A2386" s="2" t="s">
        <v>360</v>
      </c>
      <c r="B2386" s="2" t="s">
        <v>390</v>
      </c>
      <c r="C2386" s="2" t="s">
        <v>385</v>
      </c>
      <c r="J2386" s="4">
        <v>0</v>
      </c>
    </row>
    <row r="2387" spans="1:10" ht="15.75" x14ac:dyDescent="0.25">
      <c r="A2387" s="2" t="s">
        <v>360</v>
      </c>
      <c r="B2387" s="2" t="s">
        <v>390</v>
      </c>
      <c r="C2387" s="2" t="s">
        <v>386</v>
      </c>
      <c r="J2387" s="7">
        <v>313156</v>
      </c>
    </row>
    <row r="2388" spans="1:10" ht="15.75" x14ac:dyDescent="0.25">
      <c r="A2388" s="2" t="s">
        <v>360</v>
      </c>
      <c r="B2388" s="2" t="s">
        <v>390</v>
      </c>
      <c r="C2388" s="2" t="s">
        <v>387</v>
      </c>
      <c r="J2388" s="7">
        <v>313156</v>
      </c>
    </row>
    <row r="2389" spans="1:10" ht="15.75" x14ac:dyDescent="0.25">
      <c r="A2389" s="2" t="s">
        <v>360</v>
      </c>
      <c r="B2389" s="2" t="s">
        <v>390</v>
      </c>
      <c r="C2389" s="2" t="s">
        <v>388</v>
      </c>
      <c r="J2389"/>
    </row>
    <row r="2390" spans="1:10" ht="15.75" x14ac:dyDescent="0.25">
      <c r="A2390" s="2" t="s">
        <v>360</v>
      </c>
      <c r="B2390" s="2" t="s">
        <v>391</v>
      </c>
      <c r="C2390" s="2" t="s">
        <v>383</v>
      </c>
      <c r="J2390"/>
    </row>
    <row r="2391" spans="1:10" ht="15.75" x14ac:dyDescent="0.25">
      <c r="A2391" s="2" t="s">
        <v>360</v>
      </c>
      <c r="B2391" s="2" t="s">
        <v>391</v>
      </c>
      <c r="C2391" s="2" t="s">
        <v>164</v>
      </c>
      <c r="J2391" s="6">
        <v>0</v>
      </c>
    </row>
    <row r="2392" spans="1:10" ht="15.75" x14ac:dyDescent="0.25">
      <c r="A2392" s="2" t="s">
        <v>360</v>
      </c>
      <c r="B2392" s="2" t="s">
        <v>391</v>
      </c>
      <c r="C2392" s="2" t="s">
        <v>384</v>
      </c>
      <c r="J2392" s="7">
        <v>0</v>
      </c>
    </row>
    <row r="2393" spans="1:10" ht="15.75" x14ac:dyDescent="0.25">
      <c r="A2393" s="2" t="s">
        <v>360</v>
      </c>
      <c r="B2393" s="2" t="s">
        <v>391</v>
      </c>
      <c r="C2393" s="2" t="s">
        <v>385</v>
      </c>
      <c r="J2393" s="4" t="e">
        <v>#NUM!</v>
      </c>
    </row>
    <row r="2394" spans="1:10" ht="15.75" x14ac:dyDescent="0.25">
      <c r="A2394" s="2" t="s">
        <v>360</v>
      </c>
      <c r="B2394" s="2" t="s">
        <v>391</v>
      </c>
      <c r="C2394" s="2" t="s">
        <v>386</v>
      </c>
      <c r="J2394" s="7">
        <v>0</v>
      </c>
    </row>
    <row r="2395" spans="1:10" ht="15.75" x14ac:dyDescent="0.25">
      <c r="A2395" s="2" t="s">
        <v>360</v>
      </c>
      <c r="B2395" s="2" t="s">
        <v>391</v>
      </c>
      <c r="C2395" s="2" t="s">
        <v>387</v>
      </c>
      <c r="J2395" s="7">
        <v>0</v>
      </c>
    </row>
    <row r="2396" spans="1:10" ht="15.75" x14ac:dyDescent="0.25">
      <c r="A2396" s="2" t="s">
        <v>360</v>
      </c>
      <c r="B2396" s="2" t="s">
        <v>391</v>
      </c>
      <c r="C2396" s="2" t="s">
        <v>388</v>
      </c>
      <c r="J2396"/>
    </row>
    <row r="2397" spans="1:10" ht="15.75" x14ac:dyDescent="0.25">
      <c r="A2397" s="2" t="s">
        <v>360</v>
      </c>
      <c r="B2397" s="2" t="s">
        <v>392</v>
      </c>
      <c r="C2397" s="2" t="s">
        <v>383</v>
      </c>
      <c r="J2397"/>
    </row>
    <row r="2398" spans="1:10" ht="15.75" x14ac:dyDescent="0.25">
      <c r="A2398" s="2" t="s">
        <v>360</v>
      </c>
      <c r="B2398" s="2" t="s">
        <v>392</v>
      </c>
      <c r="C2398" s="2" t="s">
        <v>164</v>
      </c>
      <c r="J2398" s="6">
        <v>1168459.1200000001</v>
      </c>
    </row>
    <row r="2399" spans="1:10" ht="15.75" x14ac:dyDescent="0.25">
      <c r="A2399" s="2" t="s">
        <v>360</v>
      </c>
      <c r="B2399" s="2" t="s">
        <v>392</v>
      </c>
      <c r="C2399" s="2" t="s">
        <v>384</v>
      </c>
      <c r="J2399" s="7">
        <v>285080.12</v>
      </c>
    </row>
    <row r="2400" spans="1:10" ht="15.75" x14ac:dyDescent="0.25">
      <c r="A2400" s="2" t="s">
        <v>360</v>
      </c>
      <c r="B2400" s="2" t="s">
        <v>392</v>
      </c>
      <c r="C2400" s="2" t="s">
        <v>385</v>
      </c>
      <c r="J2400" s="4">
        <v>0.24397954119267776</v>
      </c>
    </row>
    <row r="2401" spans="1:10" ht="15.75" x14ac:dyDescent="0.25">
      <c r="A2401" s="2" t="s">
        <v>360</v>
      </c>
      <c r="B2401" s="2" t="s">
        <v>392</v>
      </c>
      <c r="C2401" s="2" t="s">
        <v>386</v>
      </c>
      <c r="J2401" s="7">
        <v>883379</v>
      </c>
    </row>
    <row r="2402" spans="1:10" ht="15.75" x14ac:dyDescent="0.25">
      <c r="A2402" s="2" t="s">
        <v>360</v>
      </c>
      <c r="B2402" s="2" t="s">
        <v>392</v>
      </c>
      <c r="C2402" s="2" t="s">
        <v>387</v>
      </c>
      <c r="J2402" s="7">
        <v>1168459.1200000001</v>
      </c>
    </row>
    <row r="2403" spans="1:10" ht="15.75" x14ac:dyDescent="0.25">
      <c r="A2403" s="2" t="s">
        <v>360</v>
      </c>
      <c r="B2403" s="2" t="s">
        <v>392</v>
      </c>
      <c r="C2403" s="2" t="s">
        <v>388</v>
      </c>
      <c r="J2403"/>
    </row>
    <row r="2404" spans="1:10" ht="15.75" x14ac:dyDescent="0.25">
      <c r="A2404" s="2" t="s">
        <v>360</v>
      </c>
      <c r="B2404" s="2" t="s">
        <v>393</v>
      </c>
      <c r="C2404" s="2" t="s">
        <v>383</v>
      </c>
      <c r="J2404"/>
    </row>
    <row r="2405" spans="1:10" ht="15.75" x14ac:dyDescent="0.25">
      <c r="A2405" s="2" t="s">
        <v>360</v>
      </c>
      <c r="B2405" s="2" t="s">
        <v>393</v>
      </c>
      <c r="C2405" s="2" t="s">
        <v>164</v>
      </c>
      <c r="J2405" s="6">
        <v>0</v>
      </c>
    </row>
    <row r="2406" spans="1:10" ht="15.75" x14ac:dyDescent="0.25">
      <c r="A2406" s="2" t="s">
        <v>360</v>
      </c>
      <c r="B2406" s="2" t="s">
        <v>393</v>
      </c>
      <c r="C2406" s="2" t="s">
        <v>384</v>
      </c>
      <c r="J2406" s="7">
        <v>0</v>
      </c>
    </row>
    <row r="2407" spans="1:10" ht="15.75" x14ac:dyDescent="0.25">
      <c r="A2407" s="2" t="s">
        <v>360</v>
      </c>
      <c r="B2407" s="2" t="s">
        <v>393</v>
      </c>
      <c r="C2407" s="2" t="s">
        <v>385</v>
      </c>
      <c r="J2407" s="4" t="e">
        <v>#NUM!</v>
      </c>
    </row>
    <row r="2408" spans="1:10" ht="15.75" x14ac:dyDescent="0.25">
      <c r="A2408" s="2" t="s">
        <v>360</v>
      </c>
      <c r="B2408" s="2" t="s">
        <v>393</v>
      </c>
      <c r="C2408" s="2" t="s">
        <v>386</v>
      </c>
      <c r="J2408" s="7">
        <v>0</v>
      </c>
    </row>
    <row r="2409" spans="1:10" ht="15.75" x14ac:dyDescent="0.25">
      <c r="A2409" s="2" t="s">
        <v>360</v>
      </c>
      <c r="B2409" s="2" t="s">
        <v>393</v>
      </c>
      <c r="C2409" s="2" t="s">
        <v>387</v>
      </c>
      <c r="J2409" s="7">
        <v>0</v>
      </c>
    </row>
    <row r="2410" spans="1:10" ht="15.75" x14ac:dyDescent="0.25">
      <c r="A2410" s="2" t="s">
        <v>360</v>
      </c>
      <c r="B2410" s="2" t="s">
        <v>393</v>
      </c>
      <c r="C2410" s="2" t="s">
        <v>388</v>
      </c>
      <c r="J2410"/>
    </row>
    <row r="2411" spans="1:10" ht="15.75" x14ac:dyDescent="0.25">
      <c r="A2411" s="2" t="s">
        <v>360</v>
      </c>
      <c r="B2411" s="2" t="s">
        <v>394</v>
      </c>
      <c r="C2411" s="2" t="s">
        <v>383</v>
      </c>
      <c r="J2411"/>
    </row>
    <row r="2412" spans="1:10" ht="15.75" x14ac:dyDescent="0.25">
      <c r="A2412" s="2" t="s">
        <v>360</v>
      </c>
      <c r="B2412" s="2" t="s">
        <v>394</v>
      </c>
      <c r="C2412" s="2" t="s">
        <v>164</v>
      </c>
      <c r="J2412" s="6">
        <v>33570</v>
      </c>
    </row>
    <row r="2413" spans="1:10" ht="15.75" x14ac:dyDescent="0.25">
      <c r="A2413" s="2" t="s">
        <v>360</v>
      </c>
      <c r="B2413" s="2" t="s">
        <v>394</v>
      </c>
      <c r="C2413" s="2" t="s">
        <v>384</v>
      </c>
      <c r="J2413" s="7">
        <v>0</v>
      </c>
    </row>
    <row r="2414" spans="1:10" ht="15.75" x14ac:dyDescent="0.25">
      <c r="A2414" s="2" t="s">
        <v>360</v>
      </c>
      <c r="B2414" s="2" t="s">
        <v>394</v>
      </c>
      <c r="C2414" s="2" t="s">
        <v>385</v>
      </c>
      <c r="J2414" s="4">
        <v>0</v>
      </c>
    </row>
    <row r="2415" spans="1:10" ht="15.75" x14ac:dyDescent="0.25">
      <c r="A2415" s="2" t="s">
        <v>360</v>
      </c>
      <c r="B2415" s="2" t="s">
        <v>394</v>
      </c>
      <c r="C2415" s="2" t="s">
        <v>386</v>
      </c>
      <c r="J2415" s="7">
        <v>33570</v>
      </c>
    </row>
    <row r="2416" spans="1:10" ht="15.75" x14ac:dyDescent="0.25">
      <c r="A2416" s="2" t="s">
        <v>360</v>
      </c>
      <c r="B2416" s="2" t="s">
        <v>394</v>
      </c>
      <c r="C2416" s="2" t="s">
        <v>387</v>
      </c>
      <c r="J2416" s="7">
        <v>33570</v>
      </c>
    </row>
    <row r="2417" spans="1:10" ht="15.75" x14ac:dyDescent="0.25">
      <c r="A2417" s="2" t="s">
        <v>360</v>
      </c>
      <c r="B2417" s="2" t="s">
        <v>394</v>
      </c>
      <c r="C2417" s="2" t="s">
        <v>388</v>
      </c>
      <c r="J2417"/>
    </row>
    <row r="2418" spans="1:10" ht="15.75" x14ac:dyDescent="0.25">
      <c r="A2418" s="2" t="s">
        <v>360</v>
      </c>
      <c r="B2418" s="2" t="s">
        <v>395</v>
      </c>
      <c r="C2418" s="2" t="s">
        <v>383</v>
      </c>
      <c r="J2418" s="4">
        <v>1</v>
      </c>
    </row>
    <row r="2419" spans="1:10" ht="15.75" x14ac:dyDescent="0.25">
      <c r="A2419" s="2" t="s">
        <v>360</v>
      </c>
      <c r="B2419" s="2" t="s">
        <v>395</v>
      </c>
      <c r="C2419" s="2" t="s">
        <v>164</v>
      </c>
      <c r="J2419" s="6">
        <v>64502</v>
      </c>
    </row>
    <row r="2420" spans="1:10" ht="15.75" x14ac:dyDescent="0.25">
      <c r="A2420" s="2" t="s">
        <v>360</v>
      </c>
      <c r="B2420" s="2" t="s">
        <v>395</v>
      </c>
      <c r="C2420" s="2" t="s">
        <v>384</v>
      </c>
      <c r="J2420" s="7">
        <v>0</v>
      </c>
    </row>
    <row r="2421" spans="1:10" ht="15.75" x14ac:dyDescent="0.25">
      <c r="A2421" s="2" t="s">
        <v>360</v>
      </c>
      <c r="B2421" s="2" t="s">
        <v>395</v>
      </c>
      <c r="C2421" s="2" t="s">
        <v>385</v>
      </c>
      <c r="J2421" s="4">
        <v>0</v>
      </c>
    </row>
    <row r="2422" spans="1:10" ht="15.75" x14ac:dyDescent="0.25">
      <c r="A2422" s="2" t="s">
        <v>360</v>
      </c>
      <c r="B2422" s="2" t="s">
        <v>395</v>
      </c>
      <c r="C2422" s="2" t="s">
        <v>386</v>
      </c>
      <c r="J2422" s="7">
        <v>64502</v>
      </c>
    </row>
    <row r="2423" spans="1:10" ht="15.75" x14ac:dyDescent="0.25">
      <c r="A2423" s="2" t="s">
        <v>360</v>
      </c>
      <c r="B2423" s="2" t="s">
        <v>395</v>
      </c>
      <c r="C2423" s="2" t="s">
        <v>387</v>
      </c>
      <c r="J2423" s="7">
        <v>64502</v>
      </c>
    </row>
    <row r="2424" spans="1:10" ht="15.75" x14ac:dyDescent="0.25">
      <c r="A2424" s="2" t="s">
        <v>360</v>
      </c>
      <c r="B2424" s="2" t="s">
        <v>395</v>
      </c>
      <c r="C2424" s="2" t="s">
        <v>388</v>
      </c>
      <c r="J2424"/>
    </row>
    <row r="2425" spans="1:10" ht="15.75" x14ac:dyDescent="0.25">
      <c r="A2425" s="2" t="s">
        <v>360</v>
      </c>
      <c r="B2425" s="2" t="s">
        <v>396</v>
      </c>
      <c r="C2425" s="2" t="s">
        <v>383</v>
      </c>
      <c r="J2425" s="4">
        <v>0.14348578583001914</v>
      </c>
    </row>
    <row r="2426" spans="1:10" ht="15.75" x14ac:dyDescent="0.25">
      <c r="A2426" s="2" t="s">
        <v>360</v>
      </c>
      <c r="B2426" s="2" t="s">
        <v>396</v>
      </c>
      <c r="C2426" s="2" t="s">
        <v>164</v>
      </c>
      <c r="J2426" s="6">
        <v>162936</v>
      </c>
    </row>
    <row r="2427" spans="1:10" ht="15.75" x14ac:dyDescent="0.25">
      <c r="A2427" s="2" t="s">
        <v>360</v>
      </c>
      <c r="B2427" s="2" t="s">
        <v>396</v>
      </c>
      <c r="C2427" s="2" t="s">
        <v>384</v>
      </c>
      <c r="J2427" s="7">
        <v>0</v>
      </c>
    </row>
    <row r="2428" spans="1:10" ht="15.75" x14ac:dyDescent="0.25">
      <c r="A2428" s="2" t="s">
        <v>360</v>
      </c>
      <c r="B2428" s="2" t="s">
        <v>396</v>
      </c>
      <c r="C2428" s="2" t="s">
        <v>385</v>
      </c>
      <c r="J2428" s="4">
        <v>0</v>
      </c>
    </row>
    <row r="2429" spans="1:10" ht="15.75" x14ac:dyDescent="0.25">
      <c r="A2429" s="2" t="s">
        <v>360</v>
      </c>
      <c r="B2429" s="2" t="s">
        <v>396</v>
      </c>
      <c r="C2429" s="2" t="s">
        <v>386</v>
      </c>
      <c r="J2429" s="7">
        <v>162936</v>
      </c>
    </row>
    <row r="2430" spans="1:10" ht="15.75" x14ac:dyDescent="0.25">
      <c r="A2430" s="2" t="s">
        <v>360</v>
      </c>
      <c r="B2430" s="2" t="s">
        <v>396</v>
      </c>
      <c r="C2430" s="2" t="s">
        <v>387</v>
      </c>
      <c r="J2430" s="7">
        <v>162936</v>
      </c>
    </row>
    <row r="2431" spans="1:10" ht="15.75" x14ac:dyDescent="0.25">
      <c r="A2431" s="2" t="s">
        <v>360</v>
      </c>
      <c r="B2431" s="2" t="s">
        <v>396</v>
      </c>
      <c r="C2431" s="2" t="s">
        <v>388</v>
      </c>
      <c r="J2431"/>
    </row>
    <row r="2432" spans="1:10" ht="15.75" x14ac:dyDescent="0.25">
      <c r="A2432" s="2" t="s">
        <v>360</v>
      </c>
      <c r="B2432" s="2" t="s">
        <v>397</v>
      </c>
      <c r="C2432" s="2" t="s">
        <v>383</v>
      </c>
      <c r="J2432"/>
    </row>
    <row r="2433" spans="1:10" ht="15.75" x14ac:dyDescent="0.25">
      <c r="A2433" s="2" t="s">
        <v>360</v>
      </c>
      <c r="B2433" s="2" t="s">
        <v>397</v>
      </c>
      <c r="C2433" s="2" t="s">
        <v>164</v>
      </c>
      <c r="J2433" s="6">
        <v>136500</v>
      </c>
    </row>
    <row r="2434" spans="1:10" ht="15.75" x14ac:dyDescent="0.25">
      <c r="A2434" s="2" t="s">
        <v>360</v>
      </c>
      <c r="B2434" s="2" t="s">
        <v>397</v>
      </c>
      <c r="C2434" s="2" t="s">
        <v>384</v>
      </c>
      <c r="J2434" s="7">
        <v>0</v>
      </c>
    </row>
    <row r="2435" spans="1:10" ht="15.75" x14ac:dyDescent="0.25">
      <c r="A2435" s="2" t="s">
        <v>360</v>
      </c>
      <c r="B2435" s="2" t="s">
        <v>397</v>
      </c>
      <c r="C2435" s="2" t="s">
        <v>385</v>
      </c>
      <c r="J2435" s="4">
        <v>0</v>
      </c>
    </row>
    <row r="2436" spans="1:10" ht="15.75" x14ac:dyDescent="0.25">
      <c r="A2436" s="2" t="s">
        <v>360</v>
      </c>
      <c r="B2436" s="2" t="s">
        <v>397</v>
      </c>
      <c r="C2436" s="2" t="s">
        <v>386</v>
      </c>
      <c r="J2436" s="7">
        <v>136500</v>
      </c>
    </row>
    <row r="2437" spans="1:10" ht="15.75" x14ac:dyDescent="0.25">
      <c r="A2437" s="2" t="s">
        <v>360</v>
      </c>
      <c r="B2437" s="2" t="s">
        <v>397</v>
      </c>
      <c r="C2437" s="2" t="s">
        <v>387</v>
      </c>
      <c r="J2437" s="7">
        <v>136500</v>
      </c>
    </row>
    <row r="2438" spans="1:10" ht="15.75" x14ac:dyDescent="0.25">
      <c r="A2438" s="2" t="s">
        <v>360</v>
      </c>
      <c r="B2438" s="2" t="s">
        <v>397</v>
      </c>
      <c r="C2438" s="2" t="s">
        <v>388</v>
      </c>
      <c r="J2438"/>
    </row>
    <row r="2439" spans="1:10" ht="15.75" x14ac:dyDescent="0.25">
      <c r="A2439" s="2" t="s">
        <v>360</v>
      </c>
      <c r="B2439" s="2" t="s">
        <v>399</v>
      </c>
      <c r="C2439" s="2" t="s">
        <v>383</v>
      </c>
      <c r="J2439"/>
    </row>
    <row r="2440" spans="1:10" ht="15.75" x14ac:dyDescent="0.25">
      <c r="A2440" s="2" t="s">
        <v>360</v>
      </c>
      <c r="B2440" s="2" t="s">
        <v>399</v>
      </c>
      <c r="C2440" s="2" t="s">
        <v>164</v>
      </c>
      <c r="J2440" s="6">
        <v>500138</v>
      </c>
    </row>
    <row r="2441" spans="1:10" ht="15.75" x14ac:dyDescent="0.25">
      <c r="A2441" s="2" t="s">
        <v>360</v>
      </c>
      <c r="B2441" s="2" t="s">
        <v>399</v>
      </c>
      <c r="C2441" s="2" t="s">
        <v>384</v>
      </c>
      <c r="J2441" s="7">
        <v>0</v>
      </c>
    </row>
    <row r="2442" spans="1:10" ht="15.75" x14ac:dyDescent="0.25">
      <c r="A2442" s="2" t="s">
        <v>360</v>
      </c>
      <c r="B2442" s="2" t="s">
        <v>399</v>
      </c>
      <c r="C2442" s="2" t="s">
        <v>385</v>
      </c>
      <c r="J2442" s="4">
        <v>0</v>
      </c>
    </row>
    <row r="2443" spans="1:10" ht="15.75" x14ac:dyDescent="0.25">
      <c r="A2443" s="2" t="s">
        <v>360</v>
      </c>
      <c r="B2443" s="2" t="s">
        <v>399</v>
      </c>
      <c r="C2443" s="2" t="s">
        <v>386</v>
      </c>
      <c r="J2443" s="7">
        <v>500138</v>
      </c>
    </row>
    <row r="2444" spans="1:10" ht="15.75" x14ac:dyDescent="0.25">
      <c r="A2444" s="2" t="s">
        <v>360</v>
      </c>
      <c r="B2444" s="2" t="s">
        <v>399</v>
      </c>
      <c r="C2444" s="2" t="s">
        <v>387</v>
      </c>
      <c r="J2444" s="7">
        <v>500138</v>
      </c>
    </row>
    <row r="2445" spans="1:10" ht="15.75" x14ac:dyDescent="0.25">
      <c r="A2445" s="2" t="s">
        <v>360</v>
      </c>
      <c r="B2445" s="2" t="s">
        <v>399</v>
      </c>
      <c r="C2445" s="2" t="s">
        <v>388</v>
      </c>
      <c r="J2445" s="6">
        <v>0</v>
      </c>
    </row>
    <row r="2446" spans="1:10" ht="15.75" x14ac:dyDescent="0.25">
      <c r="A2446" s="2" t="s">
        <v>360</v>
      </c>
      <c r="B2446" s="2" t="s">
        <v>400</v>
      </c>
      <c r="C2446" s="2" t="s">
        <v>383</v>
      </c>
      <c r="J2446"/>
    </row>
    <row r="2447" spans="1:10" ht="15.75" x14ac:dyDescent="0.25">
      <c r="A2447" s="2" t="s">
        <v>360</v>
      </c>
      <c r="B2447" s="2" t="s">
        <v>400</v>
      </c>
      <c r="C2447" s="2" t="s">
        <v>164</v>
      </c>
      <c r="J2447"/>
    </row>
    <row r="2448" spans="1:10" ht="15.75" x14ac:dyDescent="0.25">
      <c r="A2448" s="2" t="s">
        <v>360</v>
      </c>
      <c r="B2448" s="2" t="s">
        <v>400</v>
      </c>
      <c r="C2448" s="2" t="s">
        <v>384</v>
      </c>
      <c r="J2448" s="7">
        <v>0</v>
      </c>
    </row>
    <row r="2449" spans="1:10" ht="15.75" x14ac:dyDescent="0.25">
      <c r="A2449" s="2" t="s">
        <v>360</v>
      </c>
      <c r="B2449" s="2" t="s">
        <v>400</v>
      </c>
      <c r="C2449" s="2" t="s">
        <v>385</v>
      </c>
      <c r="J2449" s="4" t="e">
        <v>#NUM!</v>
      </c>
    </row>
    <row r="2450" spans="1:10" ht="15.75" x14ac:dyDescent="0.25">
      <c r="A2450" s="2" t="s">
        <v>360</v>
      </c>
      <c r="B2450" s="2" t="s">
        <v>400</v>
      </c>
      <c r="C2450" s="2" t="s">
        <v>386</v>
      </c>
      <c r="J2450" s="7">
        <v>0</v>
      </c>
    </row>
    <row r="2451" spans="1:10" ht="15.75" x14ac:dyDescent="0.25">
      <c r="A2451" s="2" t="s">
        <v>360</v>
      </c>
      <c r="B2451" s="2" t="s">
        <v>400</v>
      </c>
      <c r="C2451" s="2" t="s">
        <v>387</v>
      </c>
      <c r="J2451" s="7">
        <v>0</v>
      </c>
    </row>
    <row r="2452" spans="1:10" ht="15.75" x14ac:dyDescent="0.25">
      <c r="A2452" s="2" t="s">
        <v>360</v>
      </c>
      <c r="B2452" s="2" t="s">
        <v>400</v>
      </c>
      <c r="C2452" s="2" t="s">
        <v>388</v>
      </c>
      <c r="J2452" s="6">
        <v>0</v>
      </c>
    </row>
    <row r="2453" spans="1:10" ht="15.75" x14ac:dyDescent="0.25">
      <c r="A2453" s="2" t="s">
        <v>360</v>
      </c>
      <c r="B2453" s="2" t="s">
        <v>404</v>
      </c>
      <c r="C2453" s="2" t="s">
        <v>383</v>
      </c>
      <c r="J2453"/>
    </row>
    <row r="2454" spans="1:10" ht="15.75" x14ac:dyDescent="0.25">
      <c r="A2454" s="2" t="s">
        <v>360</v>
      </c>
      <c r="B2454" s="2" t="s">
        <v>404</v>
      </c>
      <c r="C2454" s="2" t="s">
        <v>164</v>
      </c>
      <c r="J2454"/>
    </row>
    <row r="2455" spans="1:10" ht="15.75" x14ac:dyDescent="0.25">
      <c r="A2455" s="2" t="s">
        <v>360</v>
      </c>
      <c r="B2455" s="2" t="s">
        <v>404</v>
      </c>
      <c r="C2455" s="2" t="s">
        <v>384</v>
      </c>
      <c r="J2455" s="7">
        <v>0</v>
      </c>
    </row>
    <row r="2456" spans="1:10" ht="15.75" x14ac:dyDescent="0.25">
      <c r="A2456" s="2" t="s">
        <v>360</v>
      </c>
      <c r="B2456" s="2" t="s">
        <v>404</v>
      </c>
      <c r="C2456" s="2" t="s">
        <v>385</v>
      </c>
      <c r="J2456" s="4">
        <v>0</v>
      </c>
    </row>
    <row r="2457" spans="1:10" ht="15.75" x14ac:dyDescent="0.25">
      <c r="A2457" s="2" t="s">
        <v>360</v>
      </c>
      <c r="B2457" s="2" t="s">
        <v>404</v>
      </c>
      <c r="C2457" s="2" t="s">
        <v>386</v>
      </c>
      <c r="J2457" s="7">
        <v>884336</v>
      </c>
    </row>
    <row r="2458" spans="1:10" ht="15.75" x14ac:dyDescent="0.25">
      <c r="A2458" s="2" t="s">
        <v>360</v>
      </c>
      <c r="B2458" s="2" t="s">
        <v>404</v>
      </c>
      <c r="C2458" s="2" t="s">
        <v>387</v>
      </c>
      <c r="J2458" s="7">
        <v>884336</v>
      </c>
    </row>
    <row r="2459" spans="1:10" ht="15.75" x14ac:dyDescent="0.25">
      <c r="A2459" s="2" t="s">
        <v>360</v>
      </c>
      <c r="B2459" s="2" t="s">
        <v>404</v>
      </c>
      <c r="C2459" s="2" t="s">
        <v>388</v>
      </c>
      <c r="J2459" s="6">
        <v>884336</v>
      </c>
    </row>
    <row r="2460" spans="1:10" ht="15.75" x14ac:dyDescent="0.25">
      <c r="A2460" s="2" t="s">
        <v>364</v>
      </c>
      <c r="B2460" s="2" t="s">
        <v>382</v>
      </c>
      <c r="C2460" s="2" t="s">
        <v>383</v>
      </c>
      <c r="J2460" s="4">
        <v>4.6264532786668366E-2</v>
      </c>
    </row>
    <row r="2461" spans="1:10" ht="15.75" x14ac:dyDescent="0.25">
      <c r="A2461" s="2" t="s">
        <v>364</v>
      </c>
      <c r="B2461" s="2" t="s">
        <v>382</v>
      </c>
      <c r="C2461" s="2" t="s">
        <v>164</v>
      </c>
      <c r="J2461" s="6">
        <v>1654290.9955</v>
      </c>
    </row>
    <row r="2462" spans="1:10" ht="15.75" x14ac:dyDescent="0.25">
      <c r="A2462" s="2" t="s">
        <v>364</v>
      </c>
      <c r="B2462" s="2" t="s">
        <v>382</v>
      </c>
      <c r="C2462" s="2" t="s">
        <v>384</v>
      </c>
      <c r="J2462" s="7">
        <v>186751.99549999999</v>
      </c>
    </row>
    <row r="2463" spans="1:10" ht="15.75" x14ac:dyDescent="0.25">
      <c r="A2463" s="2" t="s">
        <v>364</v>
      </c>
      <c r="B2463" s="2" t="s">
        <v>382</v>
      </c>
      <c r="C2463" s="2" t="s">
        <v>385</v>
      </c>
      <c r="J2463" s="4">
        <v>0.11288944690384128</v>
      </c>
    </row>
    <row r="2464" spans="1:10" ht="15.75" x14ac:dyDescent="0.25">
      <c r="A2464" s="2" t="s">
        <v>364</v>
      </c>
      <c r="B2464" s="2" t="s">
        <v>382</v>
      </c>
      <c r="C2464" s="2" t="s">
        <v>386</v>
      </c>
      <c r="J2464" s="7">
        <v>1467539</v>
      </c>
    </row>
    <row r="2465" spans="1:10" ht="15.75" x14ac:dyDescent="0.25">
      <c r="A2465" s="2" t="s">
        <v>364</v>
      </c>
      <c r="B2465" s="2" t="s">
        <v>382</v>
      </c>
      <c r="C2465" s="2" t="s">
        <v>387</v>
      </c>
      <c r="J2465" s="7">
        <v>1654290.9955</v>
      </c>
    </row>
    <row r="2466" spans="1:10" ht="15.75" x14ac:dyDescent="0.25">
      <c r="A2466" s="2" t="s">
        <v>364</v>
      </c>
      <c r="B2466" s="2" t="s">
        <v>382</v>
      </c>
      <c r="C2466" s="2" t="s">
        <v>388</v>
      </c>
      <c r="J2466"/>
    </row>
    <row r="2467" spans="1:10" ht="15.75" x14ac:dyDescent="0.25">
      <c r="A2467" s="2" t="s">
        <v>364</v>
      </c>
      <c r="B2467" s="2" t="s">
        <v>389</v>
      </c>
      <c r="C2467" s="2" t="s">
        <v>383</v>
      </c>
      <c r="J2467"/>
    </row>
    <row r="2468" spans="1:10" ht="15.75" x14ac:dyDescent="0.25">
      <c r="A2468" s="2" t="s">
        <v>364</v>
      </c>
      <c r="B2468" s="2" t="s">
        <v>389</v>
      </c>
      <c r="C2468" s="2" t="s">
        <v>164</v>
      </c>
      <c r="J2468" s="6">
        <v>0</v>
      </c>
    </row>
    <row r="2469" spans="1:10" ht="15.75" x14ac:dyDescent="0.25">
      <c r="A2469" s="2" t="s">
        <v>364</v>
      </c>
      <c r="B2469" s="2" t="s">
        <v>389</v>
      </c>
      <c r="C2469" s="2" t="s">
        <v>384</v>
      </c>
      <c r="J2469" s="7">
        <v>0</v>
      </c>
    </row>
    <row r="2470" spans="1:10" ht="15.75" x14ac:dyDescent="0.25">
      <c r="A2470" s="2" t="s">
        <v>364</v>
      </c>
      <c r="B2470" s="2" t="s">
        <v>389</v>
      </c>
      <c r="C2470" s="2" t="s">
        <v>385</v>
      </c>
      <c r="J2470" s="4" t="e">
        <v>#NUM!</v>
      </c>
    </row>
    <row r="2471" spans="1:10" ht="15.75" x14ac:dyDescent="0.25">
      <c r="A2471" s="2" t="s">
        <v>364</v>
      </c>
      <c r="B2471" s="2" t="s">
        <v>389</v>
      </c>
      <c r="C2471" s="2" t="s">
        <v>386</v>
      </c>
      <c r="J2471" s="7">
        <v>0</v>
      </c>
    </row>
    <row r="2472" spans="1:10" ht="15.75" x14ac:dyDescent="0.25">
      <c r="A2472" s="2" t="s">
        <v>364</v>
      </c>
      <c r="B2472" s="2" t="s">
        <v>389</v>
      </c>
      <c r="C2472" s="2" t="s">
        <v>387</v>
      </c>
      <c r="J2472" s="7">
        <v>0</v>
      </c>
    </row>
    <row r="2473" spans="1:10" ht="15.75" x14ac:dyDescent="0.25">
      <c r="A2473" s="2" t="s">
        <v>364</v>
      </c>
      <c r="B2473" s="2" t="s">
        <v>389</v>
      </c>
      <c r="C2473" s="2" t="s">
        <v>388</v>
      </c>
      <c r="J2473"/>
    </row>
    <row r="2474" spans="1:10" ht="15.75" x14ac:dyDescent="0.25">
      <c r="A2474" s="2" t="s">
        <v>364</v>
      </c>
      <c r="B2474" s="2" t="s">
        <v>390</v>
      </c>
      <c r="C2474" s="2" t="s">
        <v>383</v>
      </c>
      <c r="J2474"/>
    </row>
    <row r="2475" spans="1:10" ht="15.75" x14ac:dyDescent="0.25">
      <c r="A2475" s="2" t="s">
        <v>364</v>
      </c>
      <c r="B2475" s="2" t="s">
        <v>390</v>
      </c>
      <c r="C2475" s="2" t="s">
        <v>164</v>
      </c>
      <c r="J2475" s="6">
        <v>68088</v>
      </c>
    </row>
    <row r="2476" spans="1:10" ht="15.75" x14ac:dyDescent="0.25">
      <c r="A2476" s="2" t="s">
        <v>364</v>
      </c>
      <c r="B2476" s="2" t="s">
        <v>390</v>
      </c>
      <c r="C2476" s="2" t="s">
        <v>384</v>
      </c>
      <c r="J2476" s="7">
        <v>0</v>
      </c>
    </row>
    <row r="2477" spans="1:10" ht="15.75" x14ac:dyDescent="0.25">
      <c r="A2477" s="2" t="s">
        <v>364</v>
      </c>
      <c r="B2477" s="2" t="s">
        <v>390</v>
      </c>
      <c r="C2477" s="2" t="s">
        <v>385</v>
      </c>
      <c r="J2477" s="4">
        <v>0</v>
      </c>
    </row>
    <row r="2478" spans="1:10" ht="15.75" x14ac:dyDescent="0.25">
      <c r="A2478" s="2" t="s">
        <v>364</v>
      </c>
      <c r="B2478" s="2" t="s">
        <v>390</v>
      </c>
      <c r="C2478" s="2" t="s">
        <v>386</v>
      </c>
      <c r="J2478" s="7">
        <v>68088</v>
      </c>
    </row>
    <row r="2479" spans="1:10" ht="15.75" x14ac:dyDescent="0.25">
      <c r="A2479" s="2" t="s">
        <v>364</v>
      </c>
      <c r="B2479" s="2" t="s">
        <v>390</v>
      </c>
      <c r="C2479" s="2" t="s">
        <v>387</v>
      </c>
      <c r="J2479" s="7">
        <v>68088</v>
      </c>
    </row>
    <row r="2480" spans="1:10" ht="15.75" x14ac:dyDescent="0.25">
      <c r="A2480" s="2" t="s">
        <v>364</v>
      </c>
      <c r="B2480" s="2" t="s">
        <v>390</v>
      </c>
      <c r="C2480" s="2" t="s">
        <v>388</v>
      </c>
      <c r="J2480"/>
    </row>
    <row r="2481" spans="1:10" ht="15.75" x14ac:dyDescent="0.25">
      <c r="A2481" s="2" t="s">
        <v>364</v>
      </c>
      <c r="B2481" s="2" t="s">
        <v>391</v>
      </c>
      <c r="C2481" s="2" t="s">
        <v>383</v>
      </c>
      <c r="J2481"/>
    </row>
    <row r="2482" spans="1:10" ht="15.75" x14ac:dyDescent="0.25">
      <c r="A2482" s="2" t="s">
        <v>364</v>
      </c>
      <c r="B2482" s="2" t="s">
        <v>391</v>
      </c>
      <c r="C2482" s="2" t="s">
        <v>164</v>
      </c>
      <c r="J2482" s="6">
        <v>0</v>
      </c>
    </row>
    <row r="2483" spans="1:10" ht="15.75" x14ac:dyDescent="0.25">
      <c r="A2483" s="2" t="s">
        <v>364</v>
      </c>
      <c r="B2483" s="2" t="s">
        <v>391</v>
      </c>
      <c r="C2483" s="2" t="s">
        <v>384</v>
      </c>
      <c r="J2483" s="7">
        <v>0</v>
      </c>
    </row>
    <row r="2484" spans="1:10" ht="15.75" x14ac:dyDescent="0.25">
      <c r="A2484" s="2" t="s">
        <v>364</v>
      </c>
      <c r="B2484" s="2" t="s">
        <v>391</v>
      </c>
      <c r="C2484" s="2" t="s">
        <v>385</v>
      </c>
      <c r="J2484" s="4" t="e">
        <v>#NUM!</v>
      </c>
    </row>
    <row r="2485" spans="1:10" ht="15.75" x14ac:dyDescent="0.25">
      <c r="A2485" s="2" t="s">
        <v>364</v>
      </c>
      <c r="B2485" s="2" t="s">
        <v>391</v>
      </c>
      <c r="C2485" s="2" t="s">
        <v>386</v>
      </c>
      <c r="J2485" s="7">
        <v>0</v>
      </c>
    </row>
    <row r="2486" spans="1:10" ht="15.75" x14ac:dyDescent="0.25">
      <c r="A2486" s="2" t="s">
        <v>364</v>
      </c>
      <c r="B2486" s="2" t="s">
        <v>391</v>
      </c>
      <c r="C2486" s="2" t="s">
        <v>387</v>
      </c>
      <c r="J2486" s="7">
        <v>0</v>
      </c>
    </row>
    <row r="2487" spans="1:10" ht="15.75" x14ac:dyDescent="0.25">
      <c r="A2487" s="2" t="s">
        <v>364</v>
      </c>
      <c r="B2487" s="2" t="s">
        <v>391</v>
      </c>
      <c r="C2487" s="2" t="s">
        <v>388</v>
      </c>
      <c r="J2487"/>
    </row>
    <row r="2488" spans="1:10" ht="15.75" x14ac:dyDescent="0.25">
      <c r="A2488" s="2" t="s">
        <v>364</v>
      </c>
      <c r="B2488" s="2" t="s">
        <v>392</v>
      </c>
      <c r="C2488" s="2" t="s">
        <v>383</v>
      </c>
      <c r="J2488"/>
    </row>
    <row r="2489" spans="1:10" ht="15.75" x14ac:dyDescent="0.25">
      <c r="A2489" s="2" t="s">
        <v>364</v>
      </c>
      <c r="B2489" s="2" t="s">
        <v>392</v>
      </c>
      <c r="C2489" s="2" t="s">
        <v>164</v>
      </c>
      <c r="J2489" s="6">
        <v>1866423.78</v>
      </c>
    </row>
    <row r="2490" spans="1:10" ht="15.75" x14ac:dyDescent="0.25">
      <c r="A2490" s="2" t="s">
        <v>364</v>
      </c>
      <c r="B2490" s="2" t="s">
        <v>392</v>
      </c>
      <c r="C2490" s="2" t="s">
        <v>384</v>
      </c>
      <c r="J2490" s="7">
        <v>520844.78</v>
      </c>
    </row>
    <row r="2491" spans="1:10" ht="15.75" x14ac:dyDescent="0.25">
      <c r="A2491" s="2" t="s">
        <v>364</v>
      </c>
      <c r="B2491" s="2" t="s">
        <v>392</v>
      </c>
      <c r="C2491" s="2" t="s">
        <v>385</v>
      </c>
      <c r="J2491" s="4">
        <v>0.27906030001396576</v>
      </c>
    </row>
    <row r="2492" spans="1:10" ht="15.75" x14ac:dyDescent="0.25">
      <c r="A2492" s="2" t="s">
        <v>364</v>
      </c>
      <c r="B2492" s="2" t="s">
        <v>392</v>
      </c>
      <c r="C2492" s="2" t="s">
        <v>386</v>
      </c>
      <c r="J2492" s="7">
        <v>1345579</v>
      </c>
    </row>
    <row r="2493" spans="1:10" ht="15.75" x14ac:dyDescent="0.25">
      <c r="A2493" s="2" t="s">
        <v>364</v>
      </c>
      <c r="B2493" s="2" t="s">
        <v>392</v>
      </c>
      <c r="C2493" s="2" t="s">
        <v>387</v>
      </c>
      <c r="J2493" s="7">
        <v>1866423.78</v>
      </c>
    </row>
    <row r="2494" spans="1:10" ht="15.75" x14ac:dyDescent="0.25">
      <c r="A2494" s="2" t="s">
        <v>364</v>
      </c>
      <c r="B2494" s="2" t="s">
        <v>392</v>
      </c>
      <c r="C2494" s="2" t="s">
        <v>388</v>
      </c>
      <c r="J2494"/>
    </row>
    <row r="2495" spans="1:10" ht="15.75" x14ac:dyDescent="0.25">
      <c r="A2495" s="2" t="s">
        <v>364</v>
      </c>
      <c r="B2495" s="2" t="s">
        <v>393</v>
      </c>
      <c r="C2495" s="2" t="s">
        <v>383</v>
      </c>
      <c r="J2495"/>
    </row>
    <row r="2496" spans="1:10" ht="15.75" x14ac:dyDescent="0.25">
      <c r="A2496" s="2" t="s">
        <v>364</v>
      </c>
      <c r="B2496" s="2" t="s">
        <v>393</v>
      </c>
      <c r="C2496" s="2" t="s">
        <v>164</v>
      </c>
      <c r="J2496" s="6">
        <v>30900</v>
      </c>
    </row>
    <row r="2497" spans="1:10" ht="15.75" x14ac:dyDescent="0.25">
      <c r="A2497" s="2" t="s">
        <v>364</v>
      </c>
      <c r="B2497" s="2" t="s">
        <v>393</v>
      </c>
      <c r="C2497" s="2" t="s">
        <v>384</v>
      </c>
      <c r="J2497" s="7">
        <v>0</v>
      </c>
    </row>
    <row r="2498" spans="1:10" ht="15.75" x14ac:dyDescent="0.25">
      <c r="A2498" s="2" t="s">
        <v>364</v>
      </c>
      <c r="B2498" s="2" t="s">
        <v>393</v>
      </c>
      <c r="C2498" s="2" t="s">
        <v>385</v>
      </c>
      <c r="J2498" s="4">
        <v>0</v>
      </c>
    </row>
    <row r="2499" spans="1:10" ht="15.75" x14ac:dyDescent="0.25">
      <c r="A2499" s="2" t="s">
        <v>364</v>
      </c>
      <c r="B2499" s="2" t="s">
        <v>393</v>
      </c>
      <c r="C2499" s="2" t="s">
        <v>386</v>
      </c>
      <c r="J2499" s="7">
        <v>30900</v>
      </c>
    </row>
    <row r="2500" spans="1:10" ht="15.75" x14ac:dyDescent="0.25">
      <c r="A2500" s="2" t="s">
        <v>364</v>
      </c>
      <c r="B2500" s="2" t="s">
        <v>393</v>
      </c>
      <c r="C2500" s="2" t="s">
        <v>387</v>
      </c>
      <c r="J2500" s="7">
        <v>30900</v>
      </c>
    </row>
    <row r="2501" spans="1:10" ht="15.75" x14ac:dyDescent="0.25">
      <c r="A2501" s="2" t="s">
        <v>364</v>
      </c>
      <c r="B2501" s="2" t="s">
        <v>393</v>
      </c>
      <c r="C2501" s="2" t="s">
        <v>388</v>
      </c>
      <c r="J2501"/>
    </row>
    <row r="2502" spans="1:10" ht="15.75" x14ac:dyDescent="0.25">
      <c r="A2502" s="2" t="s">
        <v>364</v>
      </c>
      <c r="B2502" s="2" t="s">
        <v>394</v>
      </c>
      <c r="C2502" s="2" t="s">
        <v>383</v>
      </c>
      <c r="J2502"/>
    </row>
    <row r="2503" spans="1:10" ht="15.75" x14ac:dyDescent="0.25">
      <c r="A2503" s="2" t="s">
        <v>364</v>
      </c>
      <c r="B2503" s="2" t="s">
        <v>394</v>
      </c>
      <c r="C2503" s="2" t="s">
        <v>164</v>
      </c>
      <c r="J2503" s="6">
        <v>157766</v>
      </c>
    </row>
    <row r="2504" spans="1:10" ht="15.75" x14ac:dyDescent="0.25">
      <c r="A2504" s="2" t="s">
        <v>364</v>
      </c>
      <c r="B2504" s="2" t="s">
        <v>394</v>
      </c>
      <c r="C2504" s="2" t="s">
        <v>384</v>
      </c>
      <c r="J2504" s="7">
        <v>0</v>
      </c>
    </row>
    <row r="2505" spans="1:10" ht="15.75" x14ac:dyDescent="0.25">
      <c r="A2505" s="2" t="s">
        <v>364</v>
      </c>
      <c r="B2505" s="2" t="s">
        <v>394</v>
      </c>
      <c r="C2505" s="2" t="s">
        <v>385</v>
      </c>
      <c r="J2505" s="4">
        <v>0</v>
      </c>
    </row>
    <row r="2506" spans="1:10" ht="15.75" x14ac:dyDescent="0.25">
      <c r="A2506" s="2" t="s">
        <v>364</v>
      </c>
      <c r="B2506" s="2" t="s">
        <v>394</v>
      </c>
      <c r="C2506" s="2" t="s">
        <v>386</v>
      </c>
      <c r="J2506" s="7">
        <v>157766</v>
      </c>
    </row>
    <row r="2507" spans="1:10" ht="15.75" x14ac:dyDescent="0.25">
      <c r="A2507" s="2" t="s">
        <v>364</v>
      </c>
      <c r="B2507" s="2" t="s">
        <v>394</v>
      </c>
      <c r="C2507" s="2" t="s">
        <v>387</v>
      </c>
      <c r="J2507" s="7">
        <v>157766</v>
      </c>
    </row>
    <row r="2508" spans="1:10" ht="15.75" x14ac:dyDescent="0.25">
      <c r="A2508" s="2" t="s">
        <v>364</v>
      </c>
      <c r="B2508" s="2" t="s">
        <v>394</v>
      </c>
      <c r="C2508" s="2" t="s">
        <v>388</v>
      </c>
      <c r="J2508"/>
    </row>
    <row r="2509" spans="1:10" ht="15.75" x14ac:dyDescent="0.25">
      <c r="A2509" s="2" t="s">
        <v>364</v>
      </c>
      <c r="B2509" s="2" t="s">
        <v>395</v>
      </c>
      <c r="C2509" s="2" t="s">
        <v>383</v>
      </c>
      <c r="J2509" s="4">
        <v>1</v>
      </c>
    </row>
    <row r="2510" spans="1:10" ht="15.75" x14ac:dyDescent="0.25">
      <c r="A2510" s="2" t="s">
        <v>364</v>
      </c>
      <c r="B2510" s="2" t="s">
        <v>395</v>
      </c>
      <c r="C2510" s="2" t="s">
        <v>164</v>
      </c>
      <c r="J2510" s="6">
        <v>70450</v>
      </c>
    </row>
    <row r="2511" spans="1:10" ht="15.75" x14ac:dyDescent="0.25">
      <c r="A2511" s="2" t="s">
        <v>364</v>
      </c>
      <c r="B2511" s="2" t="s">
        <v>395</v>
      </c>
      <c r="C2511" s="2" t="s">
        <v>384</v>
      </c>
      <c r="J2511" s="7">
        <v>0</v>
      </c>
    </row>
    <row r="2512" spans="1:10" ht="15.75" x14ac:dyDescent="0.25">
      <c r="A2512" s="2" t="s">
        <v>364</v>
      </c>
      <c r="B2512" s="2" t="s">
        <v>395</v>
      </c>
      <c r="C2512" s="2" t="s">
        <v>385</v>
      </c>
      <c r="J2512" s="4">
        <v>0</v>
      </c>
    </row>
    <row r="2513" spans="1:10" ht="15.75" x14ac:dyDescent="0.25">
      <c r="A2513" s="2" t="s">
        <v>364</v>
      </c>
      <c r="B2513" s="2" t="s">
        <v>395</v>
      </c>
      <c r="C2513" s="2" t="s">
        <v>386</v>
      </c>
      <c r="J2513" s="7">
        <v>70450</v>
      </c>
    </row>
    <row r="2514" spans="1:10" ht="15.75" x14ac:dyDescent="0.25">
      <c r="A2514" s="2" t="s">
        <v>364</v>
      </c>
      <c r="B2514" s="2" t="s">
        <v>395</v>
      </c>
      <c r="C2514" s="2" t="s">
        <v>387</v>
      </c>
      <c r="J2514" s="7">
        <v>70450</v>
      </c>
    </row>
    <row r="2515" spans="1:10" ht="15.75" x14ac:dyDescent="0.25">
      <c r="A2515" s="2" t="s">
        <v>364</v>
      </c>
      <c r="B2515" s="2" t="s">
        <v>395</v>
      </c>
      <c r="C2515" s="2" t="s">
        <v>388</v>
      </c>
      <c r="J2515"/>
    </row>
    <row r="2516" spans="1:10" ht="15.75" x14ac:dyDescent="0.25">
      <c r="A2516" s="2" t="s">
        <v>364</v>
      </c>
      <c r="B2516" s="2" t="s">
        <v>396</v>
      </c>
      <c r="C2516" s="2" t="s">
        <v>383</v>
      </c>
      <c r="J2516" s="4">
        <v>0.62003755364806867</v>
      </c>
    </row>
    <row r="2517" spans="1:10" ht="15.75" x14ac:dyDescent="0.25">
      <c r="A2517" s="2" t="s">
        <v>364</v>
      </c>
      <c r="B2517" s="2" t="s">
        <v>396</v>
      </c>
      <c r="C2517" s="2" t="s">
        <v>164</v>
      </c>
      <c r="J2517" s="6">
        <v>7456</v>
      </c>
    </row>
    <row r="2518" spans="1:10" ht="15.75" x14ac:dyDescent="0.25">
      <c r="A2518" s="2" t="s">
        <v>364</v>
      </c>
      <c r="B2518" s="2" t="s">
        <v>396</v>
      </c>
      <c r="C2518" s="2" t="s">
        <v>384</v>
      </c>
      <c r="J2518" s="7">
        <v>0</v>
      </c>
    </row>
    <row r="2519" spans="1:10" ht="15.75" x14ac:dyDescent="0.25">
      <c r="A2519" s="2" t="s">
        <v>364</v>
      </c>
      <c r="B2519" s="2" t="s">
        <v>396</v>
      </c>
      <c r="C2519" s="2" t="s">
        <v>385</v>
      </c>
      <c r="J2519" s="4">
        <v>0</v>
      </c>
    </row>
    <row r="2520" spans="1:10" ht="15.75" x14ac:dyDescent="0.25">
      <c r="A2520" s="2" t="s">
        <v>364</v>
      </c>
      <c r="B2520" s="2" t="s">
        <v>396</v>
      </c>
      <c r="C2520" s="2" t="s">
        <v>386</v>
      </c>
      <c r="J2520" s="7">
        <v>7456</v>
      </c>
    </row>
    <row r="2521" spans="1:10" ht="15.75" x14ac:dyDescent="0.25">
      <c r="A2521" s="2" t="s">
        <v>364</v>
      </c>
      <c r="B2521" s="2" t="s">
        <v>396</v>
      </c>
      <c r="C2521" s="2" t="s">
        <v>387</v>
      </c>
      <c r="J2521" s="7">
        <v>7456</v>
      </c>
    </row>
    <row r="2522" spans="1:10" ht="15.75" x14ac:dyDescent="0.25">
      <c r="A2522" s="2" t="s">
        <v>364</v>
      </c>
      <c r="B2522" s="2" t="s">
        <v>396</v>
      </c>
      <c r="C2522" s="2" t="s">
        <v>388</v>
      </c>
      <c r="J2522"/>
    </row>
    <row r="2523" spans="1:10" ht="15.75" x14ac:dyDescent="0.25">
      <c r="A2523" s="2" t="s">
        <v>364</v>
      </c>
      <c r="B2523" s="2" t="s">
        <v>397</v>
      </c>
      <c r="C2523" s="2" t="s">
        <v>383</v>
      </c>
      <c r="J2523" s="4">
        <v>1.8541371941125123E-2</v>
      </c>
    </row>
    <row r="2524" spans="1:10" ht="15.75" x14ac:dyDescent="0.25">
      <c r="A2524" s="2" t="s">
        <v>364</v>
      </c>
      <c r="B2524" s="2" t="s">
        <v>397</v>
      </c>
      <c r="C2524" s="2" t="s">
        <v>164</v>
      </c>
      <c r="J2524" s="6">
        <v>265784</v>
      </c>
    </row>
    <row r="2525" spans="1:10" ht="15.75" x14ac:dyDescent="0.25">
      <c r="A2525" s="2" t="s">
        <v>364</v>
      </c>
      <c r="B2525" s="2" t="s">
        <v>397</v>
      </c>
      <c r="C2525" s="2" t="s">
        <v>384</v>
      </c>
      <c r="J2525" s="7">
        <v>0</v>
      </c>
    </row>
    <row r="2526" spans="1:10" ht="15.75" x14ac:dyDescent="0.25">
      <c r="A2526" s="2" t="s">
        <v>364</v>
      </c>
      <c r="B2526" s="2" t="s">
        <v>397</v>
      </c>
      <c r="C2526" s="2" t="s">
        <v>385</v>
      </c>
      <c r="J2526" s="4">
        <v>0</v>
      </c>
    </row>
    <row r="2527" spans="1:10" ht="15.75" x14ac:dyDescent="0.25">
      <c r="A2527" s="2" t="s">
        <v>364</v>
      </c>
      <c r="B2527" s="2" t="s">
        <v>397</v>
      </c>
      <c r="C2527" s="2" t="s">
        <v>386</v>
      </c>
      <c r="J2527" s="7">
        <v>265784</v>
      </c>
    </row>
    <row r="2528" spans="1:10" ht="15.75" x14ac:dyDescent="0.25">
      <c r="A2528" s="2" t="s">
        <v>364</v>
      </c>
      <c r="B2528" s="2" t="s">
        <v>397</v>
      </c>
      <c r="C2528" s="2" t="s">
        <v>387</v>
      </c>
      <c r="J2528" s="7">
        <v>265784</v>
      </c>
    </row>
    <row r="2529" spans="1:10" ht="15.75" x14ac:dyDescent="0.25">
      <c r="A2529" s="2" t="s">
        <v>364</v>
      </c>
      <c r="B2529" s="2" t="s">
        <v>397</v>
      </c>
      <c r="C2529" s="2" t="s">
        <v>388</v>
      </c>
      <c r="J2529"/>
    </row>
    <row r="2530" spans="1:10" ht="15.75" x14ac:dyDescent="0.25">
      <c r="A2530" s="2" t="s">
        <v>364</v>
      </c>
      <c r="B2530" s="2" t="s">
        <v>398</v>
      </c>
      <c r="C2530" s="2" t="s">
        <v>383</v>
      </c>
      <c r="J2530"/>
    </row>
    <row r="2531" spans="1:10" ht="15.75" x14ac:dyDescent="0.25">
      <c r="A2531" s="2" t="s">
        <v>364</v>
      </c>
      <c r="B2531" s="2" t="s">
        <v>398</v>
      </c>
      <c r="C2531" s="2" t="s">
        <v>164</v>
      </c>
      <c r="J2531"/>
    </row>
    <row r="2532" spans="1:10" ht="15.75" x14ac:dyDescent="0.25">
      <c r="A2532" s="2" t="s">
        <v>364</v>
      </c>
      <c r="B2532" s="2" t="s">
        <v>398</v>
      </c>
      <c r="C2532" s="2" t="s">
        <v>384</v>
      </c>
      <c r="J2532" s="7">
        <v>0</v>
      </c>
    </row>
    <row r="2533" spans="1:10" ht="15.75" x14ac:dyDescent="0.25">
      <c r="A2533" s="2" t="s">
        <v>364</v>
      </c>
      <c r="B2533" s="2" t="s">
        <v>398</v>
      </c>
      <c r="C2533" s="2" t="s">
        <v>385</v>
      </c>
      <c r="J2533" s="4">
        <v>0</v>
      </c>
    </row>
    <row r="2534" spans="1:10" ht="15.75" x14ac:dyDescent="0.25">
      <c r="A2534" s="2" t="s">
        <v>364</v>
      </c>
      <c r="B2534" s="2" t="s">
        <v>398</v>
      </c>
      <c r="C2534" s="2" t="s">
        <v>386</v>
      </c>
      <c r="J2534" s="7">
        <v>34</v>
      </c>
    </row>
    <row r="2535" spans="1:10" ht="15.75" x14ac:dyDescent="0.25">
      <c r="A2535" s="2" t="s">
        <v>364</v>
      </c>
      <c r="B2535" s="2" t="s">
        <v>398</v>
      </c>
      <c r="C2535" s="2" t="s">
        <v>387</v>
      </c>
      <c r="J2535" s="7">
        <v>34</v>
      </c>
    </row>
    <row r="2536" spans="1:10" ht="15.75" x14ac:dyDescent="0.25">
      <c r="A2536" s="2" t="s">
        <v>364</v>
      </c>
      <c r="B2536" s="2" t="s">
        <v>398</v>
      </c>
      <c r="C2536" s="2" t="s">
        <v>388</v>
      </c>
      <c r="J2536" s="6">
        <v>34</v>
      </c>
    </row>
    <row r="2537" spans="1:10" ht="15.75" x14ac:dyDescent="0.25">
      <c r="A2537" s="2" t="s">
        <v>364</v>
      </c>
      <c r="B2537" s="2" t="s">
        <v>399</v>
      </c>
      <c r="C2537" s="2" t="s">
        <v>383</v>
      </c>
      <c r="J2537"/>
    </row>
    <row r="2538" spans="1:10" ht="15.75" x14ac:dyDescent="0.25">
      <c r="A2538" s="2" t="s">
        <v>364</v>
      </c>
      <c r="B2538" s="2" t="s">
        <v>399</v>
      </c>
      <c r="C2538" s="2" t="s">
        <v>164</v>
      </c>
      <c r="J2538"/>
    </row>
    <row r="2539" spans="1:10" ht="15.75" x14ac:dyDescent="0.25">
      <c r="A2539" s="2" t="s">
        <v>364</v>
      </c>
      <c r="B2539" s="2" t="s">
        <v>399</v>
      </c>
      <c r="C2539" s="2" t="s">
        <v>384</v>
      </c>
      <c r="J2539" s="7">
        <v>0</v>
      </c>
    </row>
    <row r="2540" spans="1:10" ht="15.75" x14ac:dyDescent="0.25">
      <c r="A2540" s="2" t="s">
        <v>364</v>
      </c>
      <c r="B2540" s="2" t="s">
        <v>399</v>
      </c>
      <c r="C2540" s="2" t="s">
        <v>385</v>
      </c>
      <c r="J2540" s="4">
        <v>0</v>
      </c>
    </row>
    <row r="2541" spans="1:10" ht="15.75" x14ac:dyDescent="0.25">
      <c r="A2541" s="2" t="s">
        <v>364</v>
      </c>
      <c r="B2541" s="2" t="s">
        <v>399</v>
      </c>
      <c r="C2541" s="2" t="s">
        <v>386</v>
      </c>
      <c r="J2541" s="7">
        <v>68798</v>
      </c>
    </row>
    <row r="2542" spans="1:10" ht="15.75" x14ac:dyDescent="0.25">
      <c r="A2542" s="2" t="s">
        <v>364</v>
      </c>
      <c r="B2542" s="2" t="s">
        <v>399</v>
      </c>
      <c r="C2542" s="2" t="s">
        <v>387</v>
      </c>
      <c r="J2542" s="7">
        <v>68798</v>
      </c>
    </row>
    <row r="2543" spans="1:10" ht="15.75" x14ac:dyDescent="0.25">
      <c r="A2543" s="2" t="s">
        <v>364</v>
      </c>
      <c r="B2543" s="2" t="s">
        <v>399</v>
      </c>
      <c r="C2543" s="2" t="s">
        <v>388</v>
      </c>
      <c r="J2543" s="6">
        <v>68798</v>
      </c>
    </row>
    <row r="2544" spans="1:10" ht="15.75" x14ac:dyDescent="0.25">
      <c r="A2544" s="2" t="s">
        <v>364</v>
      </c>
      <c r="B2544" s="2" t="s">
        <v>400</v>
      </c>
      <c r="C2544" s="2" t="s">
        <v>383</v>
      </c>
      <c r="J2544"/>
    </row>
    <row r="2545" spans="1:10" ht="15.75" x14ac:dyDescent="0.25">
      <c r="A2545" s="2" t="s">
        <v>364</v>
      </c>
      <c r="B2545" s="2" t="s">
        <v>400</v>
      </c>
      <c r="C2545" s="2" t="s">
        <v>164</v>
      </c>
      <c r="J2545"/>
    </row>
    <row r="2546" spans="1:10" ht="15.75" x14ac:dyDescent="0.25">
      <c r="A2546" s="2" t="s">
        <v>364</v>
      </c>
      <c r="B2546" s="2" t="s">
        <v>400</v>
      </c>
      <c r="C2546" s="2" t="s">
        <v>384</v>
      </c>
      <c r="J2546" s="7">
        <v>0</v>
      </c>
    </row>
    <row r="2547" spans="1:10" ht="15.75" x14ac:dyDescent="0.25">
      <c r="A2547" s="2" t="s">
        <v>364</v>
      </c>
      <c r="B2547" s="2" t="s">
        <v>400</v>
      </c>
      <c r="C2547" s="2" t="s">
        <v>385</v>
      </c>
      <c r="J2547" s="4">
        <v>0</v>
      </c>
    </row>
    <row r="2548" spans="1:10" ht="15.75" x14ac:dyDescent="0.25">
      <c r="A2548" s="2" t="s">
        <v>364</v>
      </c>
      <c r="B2548" s="2" t="s">
        <v>400</v>
      </c>
      <c r="C2548" s="2" t="s">
        <v>386</v>
      </c>
      <c r="J2548" s="7">
        <v>44540</v>
      </c>
    </row>
    <row r="2549" spans="1:10" ht="15.75" x14ac:dyDescent="0.25">
      <c r="A2549" s="2" t="s">
        <v>364</v>
      </c>
      <c r="B2549" s="2" t="s">
        <v>400</v>
      </c>
      <c r="C2549" s="2" t="s">
        <v>387</v>
      </c>
      <c r="J2549" s="7">
        <v>44540</v>
      </c>
    </row>
    <row r="2550" spans="1:10" ht="15.75" x14ac:dyDescent="0.25">
      <c r="A2550" s="2" t="s">
        <v>364</v>
      </c>
      <c r="B2550" s="2" t="s">
        <v>400</v>
      </c>
      <c r="C2550" s="2" t="s">
        <v>388</v>
      </c>
      <c r="J2550" s="6">
        <v>44540</v>
      </c>
    </row>
    <row r="2551" spans="1:10" ht="15.75" x14ac:dyDescent="0.25">
      <c r="A2551" s="2" t="s">
        <v>369</v>
      </c>
      <c r="B2551" s="2" t="s">
        <v>382</v>
      </c>
      <c r="C2551" s="2" t="s">
        <v>383</v>
      </c>
      <c r="J2551" s="4">
        <v>4.0359495171274684E-2</v>
      </c>
    </row>
    <row r="2552" spans="1:10" ht="15.75" x14ac:dyDescent="0.25">
      <c r="A2552" s="2" t="s">
        <v>369</v>
      </c>
      <c r="B2552" s="2" t="s">
        <v>382</v>
      </c>
      <c r="C2552" s="2" t="s">
        <v>164</v>
      </c>
      <c r="J2552" s="6">
        <v>1056603.8999999999</v>
      </c>
    </row>
    <row r="2553" spans="1:10" ht="15.75" x14ac:dyDescent="0.25">
      <c r="A2553" s="2" t="s">
        <v>369</v>
      </c>
      <c r="B2553" s="2" t="s">
        <v>382</v>
      </c>
      <c r="C2553" s="2" t="s">
        <v>384</v>
      </c>
      <c r="J2553" s="7">
        <v>99957.9</v>
      </c>
    </row>
    <row r="2554" spans="1:10" ht="15.75" x14ac:dyDescent="0.25">
      <c r="A2554" s="2" t="s">
        <v>369</v>
      </c>
      <c r="B2554" s="2" t="s">
        <v>382</v>
      </c>
      <c r="C2554" s="2" t="s">
        <v>385</v>
      </c>
      <c r="J2554" s="4">
        <v>9.4603001181426644E-2</v>
      </c>
    </row>
    <row r="2555" spans="1:10" ht="15.75" x14ac:dyDescent="0.25">
      <c r="A2555" s="2" t="s">
        <v>369</v>
      </c>
      <c r="B2555" s="2" t="s">
        <v>382</v>
      </c>
      <c r="C2555" s="2" t="s">
        <v>386</v>
      </c>
      <c r="J2555" s="7">
        <v>956646</v>
      </c>
    </row>
    <row r="2556" spans="1:10" ht="15.75" x14ac:dyDescent="0.25">
      <c r="A2556" s="2" t="s">
        <v>369</v>
      </c>
      <c r="B2556" s="2" t="s">
        <v>382</v>
      </c>
      <c r="C2556" s="2" t="s">
        <v>387</v>
      </c>
      <c r="J2556" s="7">
        <v>1056603.8999999999</v>
      </c>
    </row>
    <row r="2557" spans="1:10" ht="15.75" x14ac:dyDescent="0.25">
      <c r="A2557" s="2" t="s">
        <v>369</v>
      </c>
      <c r="B2557" s="2" t="s">
        <v>382</v>
      </c>
      <c r="C2557" s="2" t="s">
        <v>388</v>
      </c>
      <c r="J2557"/>
    </row>
    <row r="2558" spans="1:10" ht="15.75" x14ac:dyDescent="0.25">
      <c r="A2558" s="2" t="s">
        <v>369</v>
      </c>
      <c r="B2558" s="2" t="s">
        <v>389</v>
      </c>
      <c r="C2558" s="2" t="s">
        <v>383</v>
      </c>
      <c r="J2558"/>
    </row>
    <row r="2559" spans="1:10" ht="15.75" x14ac:dyDescent="0.25">
      <c r="A2559" s="2" t="s">
        <v>369</v>
      </c>
      <c r="B2559" s="2" t="s">
        <v>389</v>
      </c>
      <c r="C2559" s="2" t="s">
        <v>164</v>
      </c>
      <c r="J2559" s="6">
        <v>0</v>
      </c>
    </row>
    <row r="2560" spans="1:10" ht="15.75" x14ac:dyDescent="0.25">
      <c r="A2560" s="2" t="s">
        <v>369</v>
      </c>
      <c r="B2560" s="2" t="s">
        <v>389</v>
      </c>
      <c r="C2560" s="2" t="s">
        <v>384</v>
      </c>
      <c r="J2560" s="7">
        <v>0</v>
      </c>
    </row>
    <row r="2561" spans="1:10" ht="15.75" x14ac:dyDescent="0.25">
      <c r="A2561" s="2" t="s">
        <v>369</v>
      </c>
      <c r="B2561" s="2" t="s">
        <v>389</v>
      </c>
      <c r="C2561" s="2" t="s">
        <v>385</v>
      </c>
      <c r="J2561" s="4" t="e">
        <v>#NUM!</v>
      </c>
    </row>
    <row r="2562" spans="1:10" ht="15.75" x14ac:dyDescent="0.25">
      <c r="A2562" s="2" t="s">
        <v>369</v>
      </c>
      <c r="B2562" s="2" t="s">
        <v>389</v>
      </c>
      <c r="C2562" s="2" t="s">
        <v>386</v>
      </c>
      <c r="J2562" s="7">
        <v>0</v>
      </c>
    </row>
    <row r="2563" spans="1:10" ht="15.75" x14ac:dyDescent="0.25">
      <c r="A2563" s="2" t="s">
        <v>369</v>
      </c>
      <c r="B2563" s="2" t="s">
        <v>389</v>
      </c>
      <c r="C2563" s="2" t="s">
        <v>387</v>
      </c>
      <c r="J2563" s="7">
        <v>0</v>
      </c>
    </row>
    <row r="2564" spans="1:10" ht="15.75" x14ac:dyDescent="0.25">
      <c r="A2564" s="2" t="s">
        <v>369</v>
      </c>
      <c r="B2564" s="2" t="s">
        <v>389</v>
      </c>
      <c r="C2564" s="2" t="s">
        <v>388</v>
      </c>
      <c r="J2564"/>
    </row>
    <row r="2565" spans="1:10" ht="15.75" x14ac:dyDescent="0.25">
      <c r="A2565" s="2" t="s">
        <v>369</v>
      </c>
      <c r="B2565" s="2" t="s">
        <v>390</v>
      </c>
      <c r="C2565" s="2" t="s">
        <v>383</v>
      </c>
      <c r="J2565"/>
    </row>
    <row r="2566" spans="1:10" ht="15.75" x14ac:dyDescent="0.25">
      <c r="A2566" s="2" t="s">
        <v>369</v>
      </c>
      <c r="B2566" s="2" t="s">
        <v>390</v>
      </c>
      <c r="C2566" s="2" t="s">
        <v>164</v>
      </c>
      <c r="J2566" s="6">
        <v>3672</v>
      </c>
    </row>
    <row r="2567" spans="1:10" ht="15.75" x14ac:dyDescent="0.25">
      <c r="A2567" s="2" t="s">
        <v>369</v>
      </c>
      <c r="B2567" s="2" t="s">
        <v>390</v>
      </c>
      <c r="C2567" s="2" t="s">
        <v>384</v>
      </c>
      <c r="J2567" s="7">
        <v>0</v>
      </c>
    </row>
    <row r="2568" spans="1:10" ht="15.75" x14ac:dyDescent="0.25">
      <c r="A2568" s="2" t="s">
        <v>369</v>
      </c>
      <c r="B2568" s="2" t="s">
        <v>390</v>
      </c>
      <c r="C2568" s="2" t="s">
        <v>385</v>
      </c>
      <c r="J2568" s="4">
        <v>0</v>
      </c>
    </row>
    <row r="2569" spans="1:10" ht="15.75" x14ac:dyDescent="0.25">
      <c r="A2569" s="2" t="s">
        <v>369</v>
      </c>
      <c r="B2569" s="2" t="s">
        <v>390</v>
      </c>
      <c r="C2569" s="2" t="s">
        <v>386</v>
      </c>
      <c r="J2569" s="7">
        <v>3672</v>
      </c>
    </row>
    <row r="2570" spans="1:10" ht="15.75" x14ac:dyDescent="0.25">
      <c r="A2570" s="2" t="s">
        <v>369</v>
      </c>
      <c r="B2570" s="2" t="s">
        <v>390</v>
      </c>
      <c r="C2570" s="2" t="s">
        <v>387</v>
      </c>
      <c r="J2570" s="7">
        <v>3672</v>
      </c>
    </row>
    <row r="2571" spans="1:10" ht="15.75" x14ac:dyDescent="0.25">
      <c r="A2571" s="2" t="s">
        <v>369</v>
      </c>
      <c r="B2571" s="2" t="s">
        <v>390</v>
      </c>
      <c r="C2571" s="2" t="s">
        <v>388</v>
      </c>
      <c r="J2571"/>
    </row>
    <row r="2572" spans="1:10" ht="15.75" x14ac:dyDescent="0.25">
      <c r="A2572" s="2" t="s">
        <v>369</v>
      </c>
      <c r="B2572" s="2" t="s">
        <v>391</v>
      </c>
      <c r="C2572" s="2" t="s">
        <v>383</v>
      </c>
      <c r="J2572"/>
    </row>
    <row r="2573" spans="1:10" ht="15.75" x14ac:dyDescent="0.25">
      <c r="A2573" s="2" t="s">
        <v>369</v>
      </c>
      <c r="B2573" s="2" t="s">
        <v>391</v>
      </c>
      <c r="C2573" s="2" t="s">
        <v>164</v>
      </c>
      <c r="J2573" s="6">
        <v>0</v>
      </c>
    </row>
    <row r="2574" spans="1:10" ht="15.75" x14ac:dyDescent="0.25">
      <c r="A2574" s="2" t="s">
        <v>369</v>
      </c>
      <c r="B2574" s="2" t="s">
        <v>391</v>
      </c>
      <c r="C2574" s="2" t="s">
        <v>384</v>
      </c>
      <c r="J2574" s="7">
        <v>0</v>
      </c>
    </row>
    <row r="2575" spans="1:10" ht="15.75" x14ac:dyDescent="0.25">
      <c r="A2575" s="2" t="s">
        <v>369</v>
      </c>
      <c r="B2575" s="2" t="s">
        <v>391</v>
      </c>
      <c r="C2575" s="2" t="s">
        <v>385</v>
      </c>
      <c r="J2575" s="4" t="e">
        <v>#NUM!</v>
      </c>
    </row>
    <row r="2576" spans="1:10" ht="15.75" x14ac:dyDescent="0.25">
      <c r="A2576" s="2" t="s">
        <v>369</v>
      </c>
      <c r="B2576" s="2" t="s">
        <v>391</v>
      </c>
      <c r="C2576" s="2" t="s">
        <v>386</v>
      </c>
      <c r="J2576" s="7">
        <v>0</v>
      </c>
    </row>
    <row r="2577" spans="1:10" ht="15.75" x14ac:dyDescent="0.25">
      <c r="A2577" s="2" t="s">
        <v>369</v>
      </c>
      <c r="B2577" s="2" t="s">
        <v>391</v>
      </c>
      <c r="C2577" s="2" t="s">
        <v>387</v>
      </c>
      <c r="J2577" s="7">
        <v>0</v>
      </c>
    </row>
    <row r="2578" spans="1:10" ht="15.75" x14ac:dyDescent="0.25">
      <c r="A2578" s="2" t="s">
        <v>369</v>
      </c>
      <c r="B2578" s="2" t="s">
        <v>391</v>
      </c>
      <c r="C2578" s="2" t="s">
        <v>388</v>
      </c>
      <c r="J2578"/>
    </row>
    <row r="2579" spans="1:10" ht="15.75" x14ac:dyDescent="0.25">
      <c r="A2579" s="2" t="s">
        <v>369</v>
      </c>
      <c r="B2579" s="2" t="s">
        <v>392</v>
      </c>
      <c r="C2579" s="2" t="s">
        <v>383</v>
      </c>
      <c r="J2579"/>
    </row>
    <row r="2580" spans="1:10" ht="15.75" x14ac:dyDescent="0.25">
      <c r="A2580" s="2" t="s">
        <v>369</v>
      </c>
      <c r="B2580" s="2" t="s">
        <v>392</v>
      </c>
      <c r="C2580" s="2" t="s">
        <v>164</v>
      </c>
      <c r="J2580" s="6">
        <v>257562.31</v>
      </c>
    </row>
    <row r="2581" spans="1:10" ht="15.75" x14ac:dyDescent="0.25">
      <c r="A2581" s="2" t="s">
        <v>369</v>
      </c>
      <c r="B2581" s="2" t="s">
        <v>392</v>
      </c>
      <c r="C2581" s="2" t="s">
        <v>384</v>
      </c>
      <c r="J2581" s="7">
        <v>198433.31</v>
      </c>
    </row>
    <row r="2582" spans="1:10" ht="15.75" x14ac:dyDescent="0.25">
      <c r="A2582" s="2" t="s">
        <v>369</v>
      </c>
      <c r="B2582" s="2" t="s">
        <v>392</v>
      </c>
      <c r="C2582" s="2" t="s">
        <v>385</v>
      </c>
      <c r="J2582" s="4">
        <v>0.77042836741136544</v>
      </c>
    </row>
    <row r="2583" spans="1:10" ht="15.75" x14ac:dyDescent="0.25">
      <c r="A2583" s="2" t="s">
        <v>369</v>
      </c>
      <c r="B2583" s="2" t="s">
        <v>392</v>
      </c>
      <c r="C2583" s="2" t="s">
        <v>386</v>
      </c>
      <c r="J2583" s="7">
        <v>59129</v>
      </c>
    </row>
    <row r="2584" spans="1:10" ht="15.75" x14ac:dyDescent="0.25">
      <c r="A2584" s="2" t="s">
        <v>369</v>
      </c>
      <c r="B2584" s="2" t="s">
        <v>392</v>
      </c>
      <c r="C2584" s="2" t="s">
        <v>387</v>
      </c>
      <c r="J2584" s="7">
        <v>257562.31</v>
      </c>
    </row>
    <row r="2585" spans="1:10" ht="15.75" x14ac:dyDescent="0.25">
      <c r="A2585" s="2" t="s">
        <v>369</v>
      </c>
      <c r="B2585" s="2" t="s">
        <v>392</v>
      </c>
      <c r="C2585" s="2" t="s">
        <v>388</v>
      </c>
      <c r="J2585"/>
    </row>
    <row r="2586" spans="1:10" ht="15.75" x14ac:dyDescent="0.25">
      <c r="A2586" s="2" t="s">
        <v>369</v>
      </c>
      <c r="B2586" s="2" t="s">
        <v>393</v>
      </c>
      <c r="C2586" s="2" t="s">
        <v>383</v>
      </c>
      <c r="J2586"/>
    </row>
    <row r="2587" spans="1:10" ht="15.75" x14ac:dyDescent="0.25">
      <c r="A2587" s="2" t="s">
        <v>369</v>
      </c>
      <c r="B2587" s="2" t="s">
        <v>393</v>
      </c>
      <c r="C2587" s="2" t="s">
        <v>164</v>
      </c>
      <c r="J2587" s="6">
        <v>11874</v>
      </c>
    </row>
    <row r="2588" spans="1:10" ht="15.75" x14ac:dyDescent="0.25">
      <c r="A2588" s="2" t="s">
        <v>369</v>
      </c>
      <c r="B2588" s="2" t="s">
        <v>393</v>
      </c>
      <c r="C2588" s="2" t="s">
        <v>384</v>
      </c>
      <c r="J2588" s="7">
        <v>0</v>
      </c>
    </row>
    <row r="2589" spans="1:10" ht="15.75" x14ac:dyDescent="0.25">
      <c r="A2589" s="2" t="s">
        <v>369</v>
      </c>
      <c r="B2589" s="2" t="s">
        <v>393</v>
      </c>
      <c r="C2589" s="2" t="s">
        <v>385</v>
      </c>
      <c r="J2589" s="4">
        <v>0</v>
      </c>
    </row>
    <row r="2590" spans="1:10" ht="15.75" x14ac:dyDescent="0.25">
      <c r="A2590" s="2" t="s">
        <v>369</v>
      </c>
      <c r="B2590" s="2" t="s">
        <v>393</v>
      </c>
      <c r="C2590" s="2" t="s">
        <v>386</v>
      </c>
      <c r="J2590" s="7">
        <v>11874</v>
      </c>
    </row>
    <row r="2591" spans="1:10" ht="15.75" x14ac:dyDescent="0.25">
      <c r="A2591" s="2" t="s">
        <v>369</v>
      </c>
      <c r="B2591" s="2" t="s">
        <v>393</v>
      </c>
      <c r="C2591" s="2" t="s">
        <v>387</v>
      </c>
      <c r="J2591" s="7">
        <v>11874</v>
      </c>
    </row>
    <row r="2592" spans="1:10" ht="15.75" x14ac:dyDescent="0.25">
      <c r="A2592" s="2" t="s">
        <v>369</v>
      </c>
      <c r="B2592" s="2" t="s">
        <v>393</v>
      </c>
      <c r="C2592" s="2" t="s">
        <v>388</v>
      </c>
      <c r="J2592"/>
    </row>
    <row r="2593" spans="1:10" ht="15.75" x14ac:dyDescent="0.25">
      <c r="A2593" s="2" t="s">
        <v>369</v>
      </c>
      <c r="B2593" s="2" t="s">
        <v>394</v>
      </c>
      <c r="C2593" s="2" t="s">
        <v>383</v>
      </c>
      <c r="J2593"/>
    </row>
    <row r="2594" spans="1:10" ht="15.75" x14ac:dyDescent="0.25">
      <c r="A2594" s="2" t="s">
        <v>369</v>
      </c>
      <c r="B2594" s="2" t="s">
        <v>394</v>
      </c>
      <c r="C2594" s="2" t="s">
        <v>164</v>
      </c>
      <c r="J2594" s="6">
        <v>6324</v>
      </c>
    </row>
    <row r="2595" spans="1:10" ht="15.75" x14ac:dyDescent="0.25">
      <c r="A2595" s="2" t="s">
        <v>369</v>
      </c>
      <c r="B2595" s="2" t="s">
        <v>394</v>
      </c>
      <c r="C2595" s="2" t="s">
        <v>384</v>
      </c>
      <c r="J2595" s="7">
        <v>0</v>
      </c>
    </row>
    <row r="2596" spans="1:10" ht="15.75" x14ac:dyDescent="0.25">
      <c r="A2596" s="2" t="s">
        <v>369</v>
      </c>
      <c r="B2596" s="2" t="s">
        <v>394</v>
      </c>
      <c r="C2596" s="2" t="s">
        <v>385</v>
      </c>
      <c r="J2596" s="4">
        <v>0</v>
      </c>
    </row>
    <row r="2597" spans="1:10" ht="15.75" x14ac:dyDescent="0.25">
      <c r="A2597" s="2" t="s">
        <v>369</v>
      </c>
      <c r="B2597" s="2" t="s">
        <v>394</v>
      </c>
      <c r="C2597" s="2" t="s">
        <v>386</v>
      </c>
      <c r="J2597" s="7">
        <v>6324</v>
      </c>
    </row>
    <row r="2598" spans="1:10" ht="15.75" x14ac:dyDescent="0.25">
      <c r="A2598" s="2" t="s">
        <v>369</v>
      </c>
      <c r="B2598" s="2" t="s">
        <v>394</v>
      </c>
      <c r="C2598" s="2" t="s">
        <v>387</v>
      </c>
      <c r="J2598" s="7">
        <v>6324</v>
      </c>
    </row>
    <row r="2599" spans="1:10" ht="15.75" x14ac:dyDescent="0.25">
      <c r="A2599" s="2" t="s">
        <v>369</v>
      </c>
      <c r="B2599" s="2" t="s">
        <v>394</v>
      </c>
      <c r="C2599" s="2" t="s">
        <v>388</v>
      </c>
      <c r="J2599"/>
    </row>
    <row r="2600" spans="1:10" ht="15.75" x14ac:dyDescent="0.25">
      <c r="A2600" s="2" t="s">
        <v>369</v>
      </c>
      <c r="B2600" s="2" t="s">
        <v>395</v>
      </c>
      <c r="C2600" s="2" t="s">
        <v>383</v>
      </c>
      <c r="J2600" s="4">
        <v>1</v>
      </c>
    </row>
    <row r="2601" spans="1:10" ht="15.75" x14ac:dyDescent="0.25">
      <c r="A2601" s="2" t="s">
        <v>369</v>
      </c>
      <c r="B2601" s="2" t="s">
        <v>395</v>
      </c>
      <c r="C2601" s="2" t="s">
        <v>164</v>
      </c>
      <c r="J2601" s="6">
        <v>31702</v>
      </c>
    </row>
    <row r="2602" spans="1:10" ht="15.75" x14ac:dyDescent="0.25">
      <c r="A2602" s="2" t="s">
        <v>369</v>
      </c>
      <c r="B2602" s="2" t="s">
        <v>395</v>
      </c>
      <c r="C2602" s="2" t="s">
        <v>384</v>
      </c>
      <c r="J2602" s="7">
        <v>0</v>
      </c>
    </row>
    <row r="2603" spans="1:10" ht="15.75" x14ac:dyDescent="0.25">
      <c r="A2603" s="2" t="s">
        <v>369</v>
      </c>
      <c r="B2603" s="2" t="s">
        <v>395</v>
      </c>
      <c r="C2603" s="2" t="s">
        <v>385</v>
      </c>
      <c r="J2603" s="4">
        <v>0</v>
      </c>
    </row>
    <row r="2604" spans="1:10" ht="15.75" x14ac:dyDescent="0.25">
      <c r="A2604" s="2" t="s">
        <v>369</v>
      </c>
      <c r="B2604" s="2" t="s">
        <v>395</v>
      </c>
      <c r="C2604" s="2" t="s">
        <v>386</v>
      </c>
      <c r="J2604" s="7">
        <v>31702</v>
      </c>
    </row>
    <row r="2605" spans="1:10" ht="15.75" x14ac:dyDescent="0.25">
      <c r="A2605" s="2" t="s">
        <v>369</v>
      </c>
      <c r="B2605" s="2" t="s">
        <v>395</v>
      </c>
      <c r="C2605" s="2" t="s">
        <v>387</v>
      </c>
      <c r="J2605" s="7">
        <v>31702</v>
      </c>
    </row>
    <row r="2606" spans="1:10" ht="15.75" x14ac:dyDescent="0.25">
      <c r="A2606" s="2" t="s">
        <v>369</v>
      </c>
      <c r="B2606" s="2" t="s">
        <v>395</v>
      </c>
      <c r="C2606" s="2" t="s">
        <v>388</v>
      </c>
      <c r="J2606"/>
    </row>
    <row r="2607" spans="1:10" ht="15.75" x14ac:dyDescent="0.25">
      <c r="A2607" s="2" t="s">
        <v>369</v>
      </c>
      <c r="B2607" s="2" t="s">
        <v>396</v>
      </c>
      <c r="C2607" s="2" t="s">
        <v>383</v>
      </c>
      <c r="J2607"/>
    </row>
    <row r="2608" spans="1:10" ht="15.75" x14ac:dyDescent="0.25">
      <c r="A2608" s="2" t="s">
        <v>369</v>
      </c>
      <c r="B2608" s="2" t="s">
        <v>396</v>
      </c>
      <c r="C2608" s="2" t="s">
        <v>164</v>
      </c>
      <c r="J2608" s="6">
        <v>6092</v>
      </c>
    </row>
    <row r="2609" spans="1:10" ht="15.75" x14ac:dyDescent="0.25">
      <c r="A2609" s="2" t="s">
        <v>369</v>
      </c>
      <c r="B2609" s="2" t="s">
        <v>396</v>
      </c>
      <c r="C2609" s="2" t="s">
        <v>384</v>
      </c>
      <c r="J2609" s="7">
        <v>0</v>
      </c>
    </row>
    <row r="2610" spans="1:10" ht="15.75" x14ac:dyDescent="0.25">
      <c r="A2610" s="2" t="s">
        <v>369</v>
      </c>
      <c r="B2610" s="2" t="s">
        <v>396</v>
      </c>
      <c r="C2610" s="2" t="s">
        <v>385</v>
      </c>
      <c r="J2610" s="4">
        <v>0</v>
      </c>
    </row>
    <row r="2611" spans="1:10" ht="15.75" x14ac:dyDescent="0.25">
      <c r="A2611" s="2" t="s">
        <v>369</v>
      </c>
      <c r="B2611" s="2" t="s">
        <v>396</v>
      </c>
      <c r="C2611" s="2" t="s">
        <v>386</v>
      </c>
      <c r="J2611" s="7">
        <v>6092</v>
      </c>
    </row>
    <row r="2612" spans="1:10" ht="15.75" x14ac:dyDescent="0.25">
      <c r="A2612" s="2" t="s">
        <v>369</v>
      </c>
      <c r="B2612" s="2" t="s">
        <v>396</v>
      </c>
      <c r="C2612" s="2" t="s">
        <v>387</v>
      </c>
      <c r="J2612" s="7">
        <v>6092</v>
      </c>
    </row>
    <row r="2613" spans="1:10" ht="15.75" x14ac:dyDescent="0.25">
      <c r="A2613" s="2" t="s">
        <v>369</v>
      </c>
      <c r="B2613" s="2" t="s">
        <v>396</v>
      </c>
      <c r="C2613" s="2" t="s">
        <v>388</v>
      </c>
      <c r="J2613"/>
    </row>
    <row r="2614" spans="1:10" ht="15.75" x14ac:dyDescent="0.25">
      <c r="A2614" s="2" t="s">
        <v>369</v>
      </c>
      <c r="B2614" s="2" t="s">
        <v>397</v>
      </c>
      <c r="C2614" s="2" t="s">
        <v>383</v>
      </c>
      <c r="J2614"/>
    </row>
    <row r="2615" spans="1:10" ht="15.75" x14ac:dyDescent="0.25">
      <c r="A2615" s="2" t="s">
        <v>369</v>
      </c>
      <c r="B2615" s="2" t="s">
        <v>397</v>
      </c>
      <c r="C2615" s="2" t="s">
        <v>164</v>
      </c>
      <c r="J2615" s="6">
        <v>47739</v>
      </c>
    </row>
    <row r="2616" spans="1:10" ht="15.75" x14ac:dyDescent="0.25">
      <c r="A2616" s="2" t="s">
        <v>369</v>
      </c>
      <c r="B2616" s="2" t="s">
        <v>397</v>
      </c>
      <c r="C2616" s="2" t="s">
        <v>384</v>
      </c>
      <c r="J2616" s="7">
        <v>0</v>
      </c>
    </row>
    <row r="2617" spans="1:10" ht="15.75" x14ac:dyDescent="0.25">
      <c r="A2617" s="2" t="s">
        <v>369</v>
      </c>
      <c r="B2617" s="2" t="s">
        <v>397</v>
      </c>
      <c r="C2617" s="2" t="s">
        <v>385</v>
      </c>
      <c r="J2617" s="4">
        <v>0</v>
      </c>
    </row>
    <row r="2618" spans="1:10" ht="15.75" x14ac:dyDescent="0.25">
      <c r="A2618" s="2" t="s">
        <v>369</v>
      </c>
      <c r="B2618" s="2" t="s">
        <v>397</v>
      </c>
      <c r="C2618" s="2" t="s">
        <v>386</v>
      </c>
      <c r="J2618" s="7">
        <v>47739</v>
      </c>
    </row>
    <row r="2619" spans="1:10" ht="15.75" x14ac:dyDescent="0.25">
      <c r="A2619" s="2" t="s">
        <v>369</v>
      </c>
      <c r="B2619" s="2" t="s">
        <v>397</v>
      </c>
      <c r="C2619" s="2" t="s">
        <v>387</v>
      </c>
      <c r="J2619" s="7">
        <v>47739</v>
      </c>
    </row>
    <row r="2620" spans="1:10" ht="15.75" x14ac:dyDescent="0.25">
      <c r="A2620" s="2" t="s">
        <v>369</v>
      </c>
      <c r="B2620" s="2" t="s">
        <v>397</v>
      </c>
      <c r="C2620" s="2" t="s">
        <v>388</v>
      </c>
      <c r="J2620"/>
    </row>
    <row r="2621" spans="1:10" ht="15.75" x14ac:dyDescent="0.25">
      <c r="A2621" s="2" t="s">
        <v>369</v>
      </c>
      <c r="B2621" s="2" t="s">
        <v>399</v>
      </c>
      <c r="C2621" s="2" t="s">
        <v>383</v>
      </c>
      <c r="J2621"/>
    </row>
    <row r="2622" spans="1:10" ht="15.75" x14ac:dyDescent="0.25">
      <c r="A2622" s="2" t="s">
        <v>369</v>
      </c>
      <c r="B2622" s="2" t="s">
        <v>399</v>
      </c>
      <c r="C2622" s="2" t="s">
        <v>164</v>
      </c>
      <c r="J2622"/>
    </row>
    <row r="2623" spans="1:10" ht="15.75" x14ac:dyDescent="0.25">
      <c r="A2623" s="2" t="s">
        <v>369</v>
      </c>
      <c r="B2623" s="2" t="s">
        <v>399</v>
      </c>
      <c r="C2623" s="2" t="s">
        <v>384</v>
      </c>
      <c r="J2623" s="7">
        <v>0</v>
      </c>
    </row>
    <row r="2624" spans="1:10" ht="15.75" x14ac:dyDescent="0.25">
      <c r="A2624" s="2" t="s">
        <v>369</v>
      </c>
      <c r="B2624" s="2" t="s">
        <v>399</v>
      </c>
      <c r="C2624" s="2" t="s">
        <v>385</v>
      </c>
      <c r="J2624" s="4">
        <v>0</v>
      </c>
    </row>
    <row r="2625" spans="1:10" ht="15.75" x14ac:dyDescent="0.25">
      <c r="A2625" s="2" t="s">
        <v>369</v>
      </c>
      <c r="B2625" s="2" t="s">
        <v>399</v>
      </c>
      <c r="C2625" s="2" t="s">
        <v>386</v>
      </c>
      <c r="J2625" s="7">
        <v>19114</v>
      </c>
    </row>
    <row r="2626" spans="1:10" ht="15.75" x14ac:dyDescent="0.25">
      <c r="A2626" s="2" t="s">
        <v>369</v>
      </c>
      <c r="B2626" s="2" t="s">
        <v>399</v>
      </c>
      <c r="C2626" s="2" t="s">
        <v>387</v>
      </c>
      <c r="J2626" s="7">
        <v>19114</v>
      </c>
    </row>
    <row r="2627" spans="1:10" ht="15.75" x14ac:dyDescent="0.25">
      <c r="A2627" s="2" t="s">
        <v>369</v>
      </c>
      <c r="B2627" s="2" t="s">
        <v>399</v>
      </c>
      <c r="C2627" s="2" t="s">
        <v>388</v>
      </c>
      <c r="J2627" s="6">
        <v>19114</v>
      </c>
    </row>
    <row r="2628" spans="1:10" ht="15.75" x14ac:dyDescent="0.25">
      <c r="A2628" s="2" t="s">
        <v>369</v>
      </c>
      <c r="B2628" s="2" t="s">
        <v>400</v>
      </c>
      <c r="C2628" s="2" t="s">
        <v>383</v>
      </c>
      <c r="J2628"/>
    </row>
    <row r="2629" spans="1:10" ht="15.75" x14ac:dyDescent="0.25">
      <c r="A2629" s="2" t="s">
        <v>369</v>
      </c>
      <c r="B2629" s="2" t="s">
        <v>400</v>
      </c>
      <c r="C2629" s="2" t="s">
        <v>164</v>
      </c>
      <c r="J2629"/>
    </row>
    <row r="2630" spans="1:10" ht="15.75" x14ac:dyDescent="0.25">
      <c r="A2630" s="2" t="s">
        <v>369</v>
      </c>
      <c r="B2630" s="2" t="s">
        <v>400</v>
      </c>
      <c r="C2630" s="2" t="s">
        <v>384</v>
      </c>
      <c r="J2630" s="7">
        <v>0</v>
      </c>
    </row>
    <row r="2631" spans="1:10" ht="15.75" x14ac:dyDescent="0.25">
      <c r="A2631" s="2" t="s">
        <v>369</v>
      </c>
      <c r="B2631" s="2" t="s">
        <v>400</v>
      </c>
      <c r="C2631" s="2" t="s">
        <v>385</v>
      </c>
      <c r="J2631" s="4">
        <v>0</v>
      </c>
    </row>
    <row r="2632" spans="1:10" ht="15.75" x14ac:dyDescent="0.25">
      <c r="A2632" s="2" t="s">
        <v>369</v>
      </c>
      <c r="B2632" s="2" t="s">
        <v>400</v>
      </c>
      <c r="C2632" s="2" t="s">
        <v>386</v>
      </c>
      <c r="J2632" s="7">
        <v>31620</v>
      </c>
    </row>
    <row r="2633" spans="1:10" ht="15.75" x14ac:dyDescent="0.25">
      <c r="A2633" s="2" t="s">
        <v>369</v>
      </c>
      <c r="B2633" s="2" t="s">
        <v>400</v>
      </c>
      <c r="C2633" s="2" t="s">
        <v>387</v>
      </c>
      <c r="J2633" s="7">
        <v>31620</v>
      </c>
    </row>
    <row r="2634" spans="1:10" ht="15.75" x14ac:dyDescent="0.25">
      <c r="A2634" s="2" t="s">
        <v>369</v>
      </c>
      <c r="B2634" s="2" t="s">
        <v>400</v>
      </c>
      <c r="C2634" s="2" t="s">
        <v>388</v>
      </c>
      <c r="J2634" s="6">
        <v>31620</v>
      </c>
    </row>
    <row r="2635" spans="1:10" ht="15.75" x14ac:dyDescent="0.25">
      <c r="A2635" s="2" t="s">
        <v>375</v>
      </c>
      <c r="B2635" s="2" t="s">
        <v>382</v>
      </c>
      <c r="C2635" s="2" t="s">
        <v>383</v>
      </c>
      <c r="J2635"/>
    </row>
    <row r="2636" spans="1:10" ht="15.75" x14ac:dyDescent="0.25">
      <c r="A2636" s="2" t="s">
        <v>375</v>
      </c>
      <c r="B2636" s="2" t="s">
        <v>382</v>
      </c>
      <c r="C2636" s="2" t="s">
        <v>164</v>
      </c>
      <c r="J2636" s="6">
        <v>221192.5</v>
      </c>
    </row>
    <row r="2637" spans="1:10" ht="15.75" x14ac:dyDescent="0.25">
      <c r="A2637" s="2" t="s">
        <v>375</v>
      </c>
      <c r="B2637" s="2" t="s">
        <v>382</v>
      </c>
      <c r="C2637" s="2" t="s">
        <v>384</v>
      </c>
      <c r="J2637" s="7">
        <v>15972.5</v>
      </c>
    </row>
    <row r="2638" spans="1:10" ht="15.75" x14ac:dyDescent="0.25">
      <c r="A2638" s="2" t="s">
        <v>375</v>
      </c>
      <c r="B2638" s="2" t="s">
        <v>382</v>
      </c>
      <c r="C2638" s="2" t="s">
        <v>385</v>
      </c>
      <c r="J2638" s="4">
        <v>7.2210857058896669E-2</v>
      </c>
    </row>
    <row r="2639" spans="1:10" ht="15.75" x14ac:dyDescent="0.25">
      <c r="A2639" s="2" t="s">
        <v>375</v>
      </c>
      <c r="B2639" s="2" t="s">
        <v>382</v>
      </c>
      <c r="C2639" s="2" t="s">
        <v>386</v>
      </c>
      <c r="J2639" s="7">
        <v>205220</v>
      </c>
    </row>
    <row r="2640" spans="1:10" ht="15.75" x14ac:dyDescent="0.25">
      <c r="A2640" s="2" t="s">
        <v>375</v>
      </c>
      <c r="B2640" s="2" t="s">
        <v>382</v>
      </c>
      <c r="C2640" s="2" t="s">
        <v>387</v>
      </c>
      <c r="J2640" s="7">
        <v>221192.5</v>
      </c>
    </row>
    <row r="2641" spans="1:10" ht="15.75" x14ac:dyDescent="0.25">
      <c r="A2641" s="2" t="s">
        <v>375</v>
      </c>
      <c r="B2641" s="2" t="s">
        <v>382</v>
      </c>
      <c r="C2641" s="2" t="s">
        <v>388</v>
      </c>
      <c r="J2641"/>
    </row>
    <row r="2642" spans="1:10" ht="15.75" x14ac:dyDescent="0.25">
      <c r="A2642" s="2" t="s">
        <v>375</v>
      </c>
      <c r="B2642" s="2" t="s">
        <v>389</v>
      </c>
      <c r="C2642" s="2" t="s">
        <v>383</v>
      </c>
      <c r="J2642"/>
    </row>
    <row r="2643" spans="1:10" ht="15.75" x14ac:dyDescent="0.25">
      <c r="A2643" s="2" t="s">
        <v>375</v>
      </c>
      <c r="B2643" s="2" t="s">
        <v>389</v>
      </c>
      <c r="C2643" s="2" t="s">
        <v>164</v>
      </c>
      <c r="J2643" s="6">
        <v>0</v>
      </c>
    </row>
    <row r="2644" spans="1:10" ht="15.75" x14ac:dyDescent="0.25">
      <c r="A2644" s="2" t="s">
        <v>375</v>
      </c>
      <c r="B2644" s="2" t="s">
        <v>389</v>
      </c>
      <c r="C2644" s="2" t="s">
        <v>384</v>
      </c>
      <c r="J2644" s="7">
        <v>0</v>
      </c>
    </row>
    <row r="2645" spans="1:10" ht="15.75" x14ac:dyDescent="0.25">
      <c r="A2645" s="2" t="s">
        <v>375</v>
      </c>
      <c r="B2645" s="2" t="s">
        <v>389</v>
      </c>
      <c r="C2645" s="2" t="s">
        <v>385</v>
      </c>
      <c r="J2645" s="4" t="e">
        <v>#NUM!</v>
      </c>
    </row>
    <row r="2646" spans="1:10" ht="15.75" x14ac:dyDescent="0.25">
      <c r="A2646" s="2" t="s">
        <v>375</v>
      </c>
      <c r="B2646" s="2" t="s">
        <v>389</v>
      </c>
      <c r="C2646" s="2" t="s">
        <v>386</v>
      </c>
      <c r="J2646" s="7">
        <v>0</v>
      </c>
    </row>
    <row r="2647" spans="1:10" ht="15.75" x14ac:dyDescent="0.25">
      <c r="A2647" s="2" t="s">
        <v>375</v>
      </c>
      <c r="B2647" s="2" t="s">
        <v>389</v>
      </c>
      <c r="C2647" s="2" t="s">
        <v>387</v>
      </c>
      <c r="J2647" s="7">
        <v>0</v>
      </c>
    </row>
    <row r="2648" spans="1:10" ht="15.75" x14ac:dyDescent="0.25">
      <c r="A2648" s="2" t="s">
        <v>375</v>
      </c>
      <c r="B2648" s="2" t="s">
        <v>389</v>
      </c>
      <c r="C2648" s="2" t="s">
        <v>388</v>
      </c>
      <c r="J2648"/>
    </row>
    <row r="2649" spans="1:10" ht="15.75" x14ac:dyDescent="0.25">
      <c r="A2649" s="2" t="s">
        <v>375</v>
      </c>
      <c r="B2649" s="2" t="s">
        <v>390</v>
      </c>
      <c r="C2649" s="2" t="s">
        <v>383</v>
      </c>
      <c r="J2649"/>
    </row>
    <row r="2650" spans="1:10" ht="15.75" x14ac:dyDescent="0.25">
      <c r="A2650" s="2" t="s">
        <v>375</v>
      </c>
      <c r="B2650" s="2" t="s">
        <v>390</v>
      </c>
      <c r="C2650" s="2" t="s">
        <v>164</v>
      </c>
      <c r="J2650" s="6">
        <v>12069</v>
      </c>
    </row>
    <row r="2651" spans="1:10" ht="15.75" x14ac:dyDescent="0.25">
      <c r="A2651" s="2" t="s">
        <v>375</v>
      </c>
      <c r="B2651" s="2" t="s">
        <v>390</v>
      </c>
      <c r="C2651" s="2" t="s">
        <v>384</v>
      </c>
      <c r="J2651" s="7">
        <v>0</v>
      </c>
    </row>
    <row r="2652" spans="1:10" ht="15.75" x14ac:dyDescent="0.25">
      <c r="A2652" s="2" t="s">
        <v>375</v>
      </c>
      <c r="B2652" s="2" t="s">
        <v>390</v>
      </c>
      <c r="C2652" s="2" t="s">
        <v>385</v>
      </c>
      <c r="J2652" s="4">
        <v>0</v>
      </c>
    </row>
    <row r="2653" spans="1:10" ht="15.75" x14ac:dyDescent="0.25">
      <c r="A2653" s="2" t="s">
        <v>375</v>
      </c>
      <c r="B2653" s="2" t="s">
        <v>390</v>
      </c>
      <c r="C2653" s="2" t="s">
        <v>386</v>
      </c>
      <c r="J2653" s="7">
        <v>12069</v>
      </c>
    </row>
    <row r="2654" spans="1:10" ht="15.75" x14ac:dyDescent="0.25">
      <c r="A2654" s="2" t="s">
        <v>375</v>
      </c>
      <c r="B2654" s="2" t="s">
        <v>390</v>
      </c>
      <c r="C2654" s="2" t="s">
        <v>387</v>
      </c>
      <c r="J2654" s="7">
        <v>12069</v>
      </c>
    </row>
    <row r="2655" spans="1:10" ht="15.75" x14ac:dyDescent="0.25">
      <c r="A2655" s="2" t="s">
        <v>375</v>
      </c>
      <c r="B2655" s="2" t="s">
        <v>390</v>
      </c>
      <c r="C2655" s="2" t="s">
        <v>388</v>
      </c>
      <c r="J2655"/>
    </row>
    <row r="2656" spans="1:10" ht="15.75" x14ac:dyDescent="0.25">
      <c r="A2656" s="2" t="s">
        <v>375</v>
      </c>
      <c r="B2656" s="2" t="s">
        <v>391</v>
      </c>
      <c r="C2656" s="2" t="s">
        <v>383</v>
      </c>
      <c r="J2656"/>
    </row>
    <row r="2657" spans="1:10" ht="15.75" x14ac:dyDescent="0.25">
      <c r="A2657" s="2" t="s">
        <v>375</v>
      </c>
      <c r="B2657" s="2" t="s">
        <v>391</v>
      </c>
      <c r="C2657" s="2" t="s">
        <v>164</v>
      </c>
      <c r="J2657" s="6">
        <v>0</v>
      </c>
    </row>
    <row r="2658" spans="1:10" ht="15.75" x14ac:dyDescent="0.25">
      <c r="A2658" s="2" t="s">
        <v>375</v>
      </c>
      <c r="B2658" s="2" t="s">
        <v>391</v>
      </c>
      <c r="C2658" s="2" t="s">
        <v>384</v>
      </c>
      <c r="J2658" s="7">
        <v>0</v>
      </c>
    </row>
    <row r="2659" spans="1:10" ht="15.75" x14ac:dyDescent="0.25">
      <c r="A2659" s="2" t="s">
        <v>375</v>
      </c>
      <c r="B2659" s="2" t="s">
        <v>391</v>
      </c>
      <c r="C2659" s="2" t="s">
        <v>385</v>
      </c>
      <c r="J2659" s="4" t="e">
        <v>#NUM!</v>
      </c>
    </row>
    <row r="2660" spans="1:10" ht="15.75" x14ac:dyDescent="0.25">
      <c r="A2660" s="2" t="s">
        <v>375</v>
      </c>
      <c r="B2660" s="2" t="s">
        <v>391</v>
      </c>
      <c r="C2660" s="2" t="s">
        <v>386</v>
      </c>
      <c r="J2660" s="7">
        <v>0</v>
      </c>
    </row>
    <row r="2661" spans="1:10" ht="15.75" x14ac:dyDescent="0.25">
      <c r="A2661" s="2" t="s">
        <v>375</v>
      </c>
      <c r="B2661" s="2" t="s">
        <v>391</v>
      </c>
      <c r="C2661" s="2" t="s">
        <v>387</v>
      </c>
      <c r="J2661" s="7">
        <v>0</v>
      </c>
    </row>
    <row r="2662" spans="1:10" ht="15.75" x14ac:dyDescent="0.25">
      <c r="A2662" s="2" t="s">
        <v>375</v>
      </c>
      <c r="B2662" s="2" t="s">
        <v>391</v>
      </c>
      <c r="C2662" s="2" t="s">
        <v>388</v>
      </c>
      <c r="J2662"/>
    </row>
    <row r="2663" spans="1:10" ht="15.75" x14ac:dyDescent="0.25">
      <c r="A2663" s="2" t="s">
        <v>375</v>
      </c>
      <c r="B2663" s="2" t="s">
        <v>392</v>
      </c>
      <c r="C2663" s="2" t="s">
        <v>383</v>
      </c>
      <c r="J2663"/>
    </row>
    <row r="2664" spans="1:10" ht="15.75" x14ac:dyDescent="0.25">
      <c r="A2664" s="2" t="s">
        <v>375</v>
      </c>
      <c r="B2664" s="2" t="s">
        <v>392</v>
      </c>
      <c r="C2664" s="2" t="s">
        <v>164</v>
      </c>
      <c r="J2664" s="6">
        <v>513748.24320000003</v>
      </c>
    </row>
    <row r="2665" spans="1:10" ht="15.75" x14ac:dyDescent="0.25">
      <c r="A2665" s="2" t="s">
        <v>375</v>
      </c>
      <c r="B2665" s="2" t="s">
        <v>392</v>
      </c>
      <c r="C2665" s="2" t="s">
        <v>384</v>
      </c>
      <c r="J2665" s="7">
        <v>131836.2432</v>
      </c>
    </row>
    <row r="2666" spans="1:10" ht="15.75" x14ac:dyDescent="0.25">
      <c r="A2666" s="2" t="s">
        <v>375</v>
      </c>
      <c r="B2666" s="2" t="s">
        <v>392</v>
      </c>
      <c r="C2666" s="2" t="s">
        <v>385</v>
      </c>
      <c r="J2666" s="4">
        <v>0.25661643605597051</v>
      </c>
    </row>
    <row r="2667" spans="1:10" ht="15.75" x14ac:dyDescent="0.25">
      <c r="A2667" s="2" t="s">
        <v>375</v>
      </c>
      <c r="B2667" s="2" t="s">
        <v>392</v>
      </c>
      <c r="C2667" s="2" t="s">
        <v>386</v>
      </c>
      <c r="J2667" s="7">
        <v>381912</v>
      </c>
    </row>
    <row r="2668" spans="1:10" ht="15.75" x14ac:dyDescent="0.25">
      <c r="A2668" s="2" t="s">
        <v>375</v>
      </c>
      <c r="B2668" s="2" t="s">
        <v>392</v>
      </c>
      <c r="C2668" s="2" t="s">
        <v>387</v>
      </c>
      <c r="J2668" s="7">
        <v>513748.24320000003</v>
      </c>
    </row>
    <row r="2669" spans="1:10" ht="15.75" x14ac:dyDescent="0.25">
      <c r="A2669" s="2" t="s">
        <v>375</v>
      </c>
      <c r="B2669" s="2" t="s">
        <v>392</v>
      </c>
      <c r="C2669" s="2" t="s">
        <v>388</v>
      </c>
      <c r="J2669"/>
    </row>
    <row r="2670" spans="1:10" ht="15.75" x14ac:dyDescent="0.25">
      <c r="A2670" s="2" t="s">
        <v>375</v>
      </c>
      <c r="B2670" s="2" t="s">
        <v>393</v>
      </c>
      <c r="C2670" s="2" t="s">
        <v>383</v>
      </c>
      <c r="J2670"/>
    </row>
    <row r="2671" spans="1:10" ht="15.75" x14ac:dyDescent="0.25">
      <c r="A2671" s="2" t="s">
        <v>375</v>
      </c>
      <c r="B2671" s="2" t="s">
        <v>393</v>
      </c>
      <c r="C2671" s="2" t="s">
        <v>164</v>
      </c>
      <c r="J2671" s="6">
        <v>0</v>
      </c>
    </row>
    <row r="2672" spans="1:10" ht="15.75" x14ac:dyDescent="0.25">
      <c r="A2672" s="2" t="s">
        <v>375</v>
      </c>
      <c r="B2672" s="2" t="s">
        <v>393</v>
      </c>
      <c r="C2672" s="2" t="s">
        <v>384</v>
      </c>
      <c r="J2672" s="7">
        <v>0</v>
      </c>
    </row>
    <row r="2673" spans="1:10" ht="15.75" x14ac:dyDescent="0.25">
      <c r="A2673" s="2" t="s">
        <v>375</v>
      </c>
      <c r="B2673" s="2" t="s">
        <v>393</v>
      </c>
      <c r="C2673" s="2" t="s">
        <v>385</v>
      </c>
      <c r="J2673" s="4" t="e">
        <v>#NUM!</v>
      </c>
    </row>
    <row r="2674" spans="1:10" ht="15.75" x14ac:dyDescent="0.25">
      <c r="A2674" s="2" t="s">
        <v>375</v>
      </c>
      <c r="B2674" s="2" t="s">
        <v>393</v>
      </c>
      <c r="C2674" s="2" t="s">
        <v>386</v>
      </c>
      <c r="J2674" s="7">
        <v>0</v>
      </c>
    </row>
    <row r="2675" spans="1:10" ht="15.75" x14ac:dyDescent="0.25">
      <c r="A2675" s="2" t="s">
        <v>375</v>
      </c>
      <c r="B2675" s="2" t="s">
        <v>393</v>
      </c>
      <c r="C2675" s="2" t="s">
        <v>387</v>
      </c>
      <c r="J2675" s="7">
        <v>0</v>
      </c>
    </row>
    <row r="2676" spans="1:10" ht="15.75" x14ac:dyDescent="0.25">
      <c r="A2676" s="2" t="s">
        <v>375</v>
      </c>
      <c r="B2676" s="2" t="s">
        <v>393</v>
      </c>
      <c r="C2676" s="2" t="s">
        <v>388</v>
      </c>
      <c r="J2676"/>
    </row>
    <row r="2677" spans="1:10" ht="15.75" x14ac:dyDescent="0.25">
      <c r="A2677" s="2" t="s">
        <v>375</v>
      </c>
      <c r="B2677" s="2" t="s">
        <v>394</v>
      </c>
      <c r="C2677" s="2" t="s">
        <v>383</v>
      </c>
      <c r="J2677"/>
    </row>
    <row r="2678" spans="1:10" ht="15.75" x14ac:dyDescent="0.25">
      <c r="A2678" s="2" t="s">
        <v>375</v>
      </c>
      <c r="B2678" s="2" t="s">
        <v>394</v>
      </c>
      <c r="C2678" s="2" t="s">
        <v>164</v>
      </c>
      <c r="J2678" s="6">
        <v>47740</v>
      </c>
    </row>
    <row r="2679" spans="1:10" ht="15.75" x14ac:dyDescent="0.25">
      <c r="A2679" s="2" t="s">
        <v>375</v>
      </c>
      <c r="B2679" s="2" t="s">
        <v>394</v>
      </c>
      <c r="C2679" s="2" t="s">
        <v>384</v>
      </c>
      <c r="J2679" s="7">
        <v>0</v>
      </c>
    </row>
    <row r="2680" spans="1:10" ht="15.75" x14ac:dyDescent="0.25">
      <c r="A2680" s="2" t="s">
        <v>375</v>
      </c>
      <c r="B2680" s="2" t="s">
        <v>394</v>
      </c>
      <c r="C2680" s="2" t="s">
        <v>385</v>
      </c>
      <c r="J2680" s="4">
        <v>0</v>
      </c>
    </row>
    <row r="2681" spans="1:10" ht="15.75" x14ac:dyDescent="0.25">
      <c r="A2681" s="2" t="s">
        <v>375</v>
      </c>
      <c r="B2681" s="2" t="s">
        <v>394</v>
      </c>
      <c r="C2681" s="2" t="s">
        <v>386</v>
      </c>
      <c r="J2681" s="7">
        <v>47740</v>
      </c>
    </row>
    <row r="2682" spans="1:10" ht="15.75" x14ac:dyDescent="0.25">
      <c r="A2682" s="2" t="s">
        <v>375</v>
      </c>
      <c r="B2682" s="2" t="s">
        <v>394</v>
      </c>
      <c r="C2682" s="2" t="s">
        <v>387</v>
      </c>
      <c r="J2682" s="7">
        <v>47740</v>
      </c>
    </row>
    <row r="2683" spans="1:10" ht="15.75" x14ac:dyDescent="0.25">
      <c r="A2683" s="2" t="s">
        <v>375</v>
      </c>
      <c r="B2683" s="2" t="s">
        <v>394</v>
      </c>
      <c r="C2683" s="2" t="s">
        <v>388</v>
      </c>
      <c r="J2683"/>
    </row>
    <row r="2684" spans="1:10" ht="15.75" x14ac:dyDescent="0.25">
      <c r="A2684" s="2" t="s">
        <v>375</v>
      </c>
      <c r="B2684" s="2" t="s">
        <v>395</v>
      </c>
      <c r="C2684" s="2" t="s">
        <v>383</v>
      </c>
      <c r="J2684" s="4">
        <v>1</v>
      </c>
    </row>
    <row r="2685" spans="1:10" ht="15.75" x14ac:dyDescent="0.25">
      <c r="A2685" s="2" t="s">
        <v>375</v>
      </c>
      <c r="B2685" s="2" t="s">
        <v>395</v>
      </c>
      <c r="C2685" s="2" t="s">
        <v>164</v>
      </c>
      <c r="J2685" s="6">
        <v>36666</v>
      </c>
    </row>
    <row r="2686" spans="1:10" ht="15.75" x14ac:dyDescent="0.25">
      <c r="A2686" s="2" t="s">
        <v>375</v>
      </c>
      <c r="B2686" s="2" t="s">
        <v>395</v>
      </c>
      <c r="C2686" s="2" t="s">
        <v>384</v>
      </c>
      <c r="J2686" s="7">
        <v>0</v>
      </c>
    </row>
    <row r="2687" spans="1:10" ht="15.75" x14ac:dyDescent="0.25">
      <c r="A2687" s="2" t="s">
        <v>375</v>
      </c>
      <c r="B2687" s="2" t="s">
        <v>395</v>
      </c>
      <c r="C2687" s="2" t="s">
        <v>385</v>
      </c>
      <c r="J2687" s="4">
        <v>0</v>
      </c>
    </row>
    <row r="2688" spans="1:10" ht="15.75" x14ac:dyDescent="0.25">
      <c r="A2688" s="2" t="s">
        <v>375</v>
      </c>
      <c r="B2688" s="2" t="s">
        <v>395</v>
      </c>
      <c r="C2688" s="2" t="s">
        <v>386</v>
      </c>
      <c r="J2688" s="7">
        <v>36666</v>
      </c>
    </row>
    <row r="2689" spans="1:10" ht="15.75" x14ac:dyDescent="0.25">
      <c r="A2689" s="2" t="s">
        <v>375</v>
      </c>
      <c r="B2689" s="2" t="s">
        <v>395</v>
      </c>
      <c r="C2689" s="2" t="s">
        <v>387</v>
      </c>
      <c r="J2689" s="7">
        <v>36666</v>
      </c>
    </row>
    <row r="2690" spans="1:10" ht="15.75" x14ac:dyDescent="0.25">
      <c r="A2690" s="2" t="s">
        <v>375</v>
      </c>
      <c r="B2690" s="2" t="s">
        <v>395</v>
      </c>
      <c r="C2690" s="2" t="s">
        <v>388</v>
      </c>
      <c r="J2690"/>
    </row>
    <row r="2691" spans="1:10" ht="15.75" x14ac:dyDescent="0.25">
      <c r="A2691" s="2" t="s">
        <v>375</v>
      </c>
      <c r="B2691" s="2" t="s">
        <v>396</v>
      </c>
      <c r="C2691" s="2" t="s">
        <v>383</v>
      </c>
      <c r="J2691"/>
    </row>
    <row r="2692" spans="1:10" ht="15.75" x14ac:dyDescent="0.25">
      <c r="A2692" s="2" t="s">
        <v>375</v>
      </c>
      <c r="B2692" s="2" t="s">
        <v>396</v>
      </c>
      <c r="C2692" s="2" t="s">
        <v>164</v>
      </c>
      <c r="J2692" s="6">
        <v>0</v>
      </c>
    </row>
    <row r="2693" spans="1:10" ht="15.75" x14ac:dyDescent="0.25">
      <c r="A2693" s="2" t="s">
        <v>375</v>
      </c>
      <c r="B2693" s="2" t="s">
        <v>396</v>
      </c>
      <c r="C2693" s="2" t="s">
        <v>384</v>
      </c>
      <c r="J2693" s="7">
        <v>0</v>
      </c>
    </row>
    <row r="2694" spans="1:10" ht="15.75" x14ac:dyDescent="0.25">
      <c r="A2694" s="2" t="s">
        <v>375</v>
      </c>
      <c r="B2694" s="2" t="s">
        <v>396</v>
      </c>
      <c r="C2694" s="2" t="s">
        <v>385</v>
      </c>
      <c r="J2694" s="4" t="e">
        <v>#NUM!</v>
      </c>
    </row>
    <row r="2695" spans="1:10" ht="15.75" x14ac:dyDescent="0.25">
      <c r="A2695" s="2" t="s">
        <v>375</v>
      </c>
      <c r="B2695" s="2" t="s">
        <v>396</v>
      </c>
      <c r="C2695" s="2" t="s">
        <v>386</v>
      </c>
      <c r="J2695" s="7">
        <v>0</v>
      </c>
    </row>
    <row r="2696" spans="1:10" ht="15.75" x14ac:dyDescent="0.25">
      <c r="A2696" s="2" t="s">
        <v>375</v>
      </c>
      <c r="B2696" s="2" t="s">
        <v>396</v>
      </c>
      <c r="C2696" s="2" t="s">
        <v>387</v>
      </c>
      <c r="J2696" s="7">
        <v>0</v>
      </c>
    </row>
    <row r="2697" spans="1:10" ht="15.75" x14ac:dyDescent="0.25">
      <c r="A2697" s="2" t="s">
        <v>375</v>
      </c>
      <c r="B2697" s="2" t="s">
        <v>396</v>
      </c>
      <c r="C2697" s="2" t="s">
        <v>388</v>
      </c>
      <c r="J2697"/>
    </row>
    <row r="2698" spans="1:10" ht="15.75" x14ac:dyDescent="0.25">
      <c r="A2698" s="2" t="s">
        <v>375</v>
      </c>
      <c r="B2698" s="2" t="s">
        <v>397</v>
      </c>
      <c r="C2698" s="2" t="s">
        <v>383</v>
      </c>
      <c r="J2698"/>
    </row>
    <row r="2699" spans="1:10" ht="15.75" x14ac:dyDescent="0.25">
      <c r="A2699" s="2" t="s">
        <v>375</v>
      </c>
      <c r="B2699" s="2" t="s">
        <v>397</v>
      </c>
      <c r="C2699" s="2" t="s">
        <v>164</v>
      </c>
      <c r="J2699" s="6">
        <v>3325</v>
      </c>
    </row>
    <row r="2700" spans="1:10" ht="15.75" x14ac:dyDescent="0.25">
      <c r="A2700" s="2" t="s">
        <v>375</v>
      </c>
      <c r="B2700" s="2" t="s">
        <v>397</v>
      </c>
      <c r="C2700" s="2" t="s">
        <v>384</v>
      </c>
      <c r="J2700" s="7">
        <v>0</v>
      </c>
    </row>
    <row r="2701" spans="1:10" ht="15.75" x14ac:dyDescent="0.25">
      <c r="A2701" s="2" t="s">
        <v>375</v>
      </c>
      <c r="B2701" s="2" t="s">
        <v>397</v>
      </c>
      <c r="C2701" s="2" t="s">
        <v>385</v>
      </c>
      <c r="J2701" s="4">
        <v>0</v>
      </c>
    </row>
    <row r="2702" spans="1:10" ht="15.75" x14ac:dyDescent="0.25">
      <c r="A2702" s="2" t="s">
        <v>375</v>
      </c>
      <c r="B2702" s="2" t="s">
        <v>397</v>
      </c>
      <c r="C2702" s="2" t="s">
        <v>386</v>
      </c>
      <c r="J2702" s="7">
        <v>3325</v>
      </c>
    </row>
    <row r="2703" spans="1:10" ht="15.75" x14ac:dyDescent="0.25">
      <c r="A2703" s="2" t="s">
        <v>375</v>
      </c>
      <c r="B2703" s="2" t="s">
        <v>397</v>
      </c>
      <c r="C2703" s="2" t="s">
        <v>387</v>
      </c>
      <c r="J2703" s="7">
        <v>3325</v>
      </c>
    </row>
    <row r="2704" spans="1:10" ht="15.75" x14ac:dyDescent="0.25">
      <c r="A2704" s="2" t="s">
        <v>375</v>
      </c>
      <c r="B2704" s="2" t="s">
        <v>397</v>
      </c>
      <c r="C2704" s="2" t="s">
        <v>388</v>
      </c>
      <c r="J2704"/>
    </row>
    <row r="2705" spans="1:10" ht="15.75" x14ac:dyDescent="0.25">
      <c r="A2705" s="2" t="s">
        <v>375</v>
      </c>
      <c r="B2705" s="2" t="s">
        <v>399</v>
      </c>
      <c r="C2705" s="2" t="s">
        <v>383</v>
      </c>
      <c r="J2705"/>
    </row>
    <row r="2706" spans="1:10" ht="15.75" x14ac:dyDescent="0.25">
      <c r="A2706" s="2" t="s">
        <v>375</v>
      </c>
      <c r="B2706" s="2" t="s">
        <v>399</v>
      </c>
      <c r="C2706" s="2" t="s">
        <v>164</v>
      </c>
      <c r="J2706" s="6">
        <v>58147</v>
      </c>
    </row>
    <row r="2707" spans="1:10" ht="15.75" x14ac:dyDescent="0.25">
      <c r="A2707" s="2" t="s">
        <v>375</v>
      </c>
      <c r="B2707" s="2" t="s">
        <v>399</v>
      </c>
      <c r="C2707" s="2" t="s">
        <v>384</v>
      </c>
      <c r="J2707" s="7">
        <v>0</v>
      </c>
    </row>
    <row r="2708" spans="1:10" ht="15.75" x14ac:dyDescent="0.25">
      <c r="A2708" s="2" t="s">
        <v>375</v>
      </c>
      <c r="B2708" s="2" t="s">
        <v>399</v>
      </c>
      <c r="C2708" s="2" t="s">
        <v>385</v>
      </c>
      <c r="J2708" s="4">
        <v>0</v>
      </c>
    </row>
    <row r="2709" spans="1:10" ht="15.75" x14ac:dyDescent="0.25">
      <c r="A2709" s="2" t="s">
        <v>375</v>
      </c>
      <c r="B2709" s="2" t="s">
        <v>399</v>
      </c>
      <c r="C2709" s="2" t="s">
        <v>386</v>
      </c>
      <c r="J2709" s="7">
        <v>58147</v>
      </c>
    </row>
    <row r="2710" spans="1:10" ht="15.75" x14ac:dyDescent="0.25">
      <c r="A2710" s="2" t="s">
        <v>375</v>
      </c>
      <c r="B2710" s="2" t="s">
        <v>399</v>
      </c>
      <c r="C2710" s="2" t="s">
        <v>387</v>
      </c>
      <c r="J2710" s="7">
        <v>58147</v>
      </c>
    </row>
    <row r="2711" spans="1:10" ht="15.75" x14ac:dyDescent="0.25">
      <c r="A2711" s="2" t="s">
        <v>375</v>
      </c>
      <c r="B2711" s="2" t="s">
        <v>399</v>
      </c>
      <c r="C2711" s="2" t="s">
        <v>388</v>
      </c>
      <c r="J2711"/>
    </row>
    <row r="2712" spans="1:10" ht="15.75" x14ac:dyDescent="0.25">
      <c r="A2712" s="2" t="s">
        <v>375</v>
      </c>
      <c r="B2712" s="2" t="s">
        <v>400</v>
      </c>
      <c r="C2712" s="2" t="s">
        <v>383</v>
      </c>
      <c r="J2712"/>
    </row>
    <row r="2713" spans="1:10" ht="15.75" x14ac:dyDescent="0.25">
      <c r="A2713" s="2" t="s">
        <v>375</v>
      </c>
      <c r="B2713" s="2" t="s">
        <v>400</v>
      </c>
      <c r="C2713" s="2" t="s">
        <v>164</v>
      </c>
      <c r="J2713"/>
    </row>
    <row r="2714" spans="1:10" ht="15.75" x14ac:dyDescent="0.25">
      <c r="A2714" s="2" t="s">
        <v>375</v>
      </c>
      <c r="B2714" s="2" t="s">
        <v>400</v>
      </c>
      <c r="C2714" s="2" t="s">
        <v>384</v>
      </c>
      <c r="J2714" s="7">
        <v>0</v>
      </c>
    </row>
    <row r="2715" spans="1:10" ht="15.75" x14ac:dyDescent="0.25">
      <c r="A2715" s="2" t="s">
        <v>375</v>
      </c>
      <c r="B2715" s="2" t="s">
        <v>400</v>
      </c>
      <c r="C2715" s="2" t="s">
        <v>385</v>
      </c>
      <c r="J2715" s="4" t="e">
        <v>#NUM!</v>
      </c>
    </row>
    <row r="2716" spans="1:10" ht="15.75" x14ac:dyDescent="0.25">
      <c r="A2716" s="2" t="s">
        <v>375</v>
      </c>
      <c r="B2716" s="2" t="s">
        <v>400</v>
      </c>
      <c r="C2716" s="2" t="s">
        <v>386</v>
      </c>
      <c r="J2716" s="7">
        <v>0</v>
      </c>
    </row>
    <row r="2717" spans="1:10" ht="15.75" x14ac:dyDescent="0.25">
      <c r="A2717" s="2" t="s">
        <v>375</v>
      </c>
      <c r="B2717" s="2" t="s">
        <v>400</v>
      </c>
      <c r="C2717" s="2" t="s">
        <v>387</v>
      </c>
      <c r="J2717" s="7">
        <v>0</v>
      </c>
    </row>
    <row r="2718" spans="1:10" ht="15.75" x14ac:dyDescent="0.25">
      <c r="A2718" s="2" t="s">
        <v>375</v>
      </c>
      <c r="B2718" s="2" t="s">
        <v>400</v>
      </c>
      <c r="C2718" s="2" t="s">
        <v>388</v>
      </c>
      <c r="J2718" s="6">
        <v>0</v>
      </c>
    </row>
    <row r="2719" spans="1:10" ht="15.75" x14ac:dyDescent="0.25">
      <c r="A2719" s="2" t="s">
        <v>378</v>
      </c>
      <c r="B2719" s="2" t="s">
        <v>382</v>
      </c>
      <c r="C2719" s="2" t="s">
        <v>383</v>
      </c>
      <c r="J2719"/>
    </row>
    <row r="2720" spans="1:10" ht="15.75" x14ac:dyDescent="0.25">
      <c r="A2720" s="2" t="s">
        <v>378</v>
      </c>
      <c r="B2720" s="2" t="s">
        <v>382</v>
      </c>
      <c r="C2720" s="2" t="s">
        <v>164</v>
      </c>
      <c r="J2720" s="6">
        <v>78699</v>
      </c>
    </row>
    <row r="2721" spans="1:10" ht="15.75" x14ac:dyDescent="0.25">
      <c r="A2721" s="2" t="s">
        <v>378</v>
      </c>
      <c r="B2721" s="2" t="s">
        <v>382</v>
      </c>
      <c r="C2721" s="2" t="s">
        <v>384</v>
      </c>
      <c r="J2721" s="7">
        <v>0</v>
      </c>
    </row>
    <row r="2722" spans="1:10" ht="15.75" x14ac:dyDescent="0.25">
      <c r="A2722" s="2" t="s">
        <v>378</v>
      </c>
      <c r="B2722" s="2" t="s">
        <v>382</v>
      </c>
      <c r="C2722" s="2" t="s">
        <v>385</v>
      </c>
      <c r="J2722" s="4">
        <v>0</v>
      </c>
    </row>
    <row r="2723" spans="1:10" ht="15.75" x14ac:dyDescent="0.25">
      <c r="A2723" s="2" t="s">
        <v>378</v>
      </c>
      <c r="B2723" s="2" t="s">
        <v>382</v>
      </c>
      <c r="C2723" s="2" t="s">
        <v>386</v>
      </c>
      <c r="J2723" s="7">
        <v>78699</v>
      </c>
    </row>
    <row r="2724" spans="1:10" ht="15.75" x14ac:dyDescent="0.25">
      <c r="A2724" s="2" t="s">
        <v>378</v>
      </c>
      <c r="B2724" s="2" t="s">
        <v>382</v>
      </c>
      <c r="C2724" s="2" t="s">
        <v>387</v>
      </c>
      <c r="J2724" s="7">
        <v>78699</v>
      </c>
    </row>
    <row r="2725" spans="1:10" ht="15.75" x14ac:dyDescent="0.25">
      <c r="A2725" s="2" t="s">
        <v>378</v>
      </c>
      <c r="B2725" s="2" t="s">
        <v>382</v>
      </c>
      <c r="C2725" s="2" t="s">
        <v>388</v>
      </c>
      <c r="J2725"/>
    </row>
    <row r="2726" spans="1:10" ht="15.75" x14ac:dyDescent="0.25">
      <c r="A2726" s="2" t="s">
        <v>378</v>
      </c>
      <c r="B2726" s="2" t="s">
        <v>389</v>
      </c>
      <c r="C2726" s="2" t="s">
        <v>383</v>
      </c>
      <c r="J2726"/>
    </row>
    <row r="2727" spans="1:10" ht="15.75" x14ac:dyDescent="0.25">
      <c r="A2727" s="2" t="s">
        <v>378</v>
      </c>
      <c r="B2727" s="2" t="s">
        <v>389</v>
      </c>
      <c r="C2727" s="2" t="s">
        <v>164</v>
      </c>
      <c r="J2727" s="6">
        <v>0</v>
      </c>
    </row>
    <row r="2728" spans="1:10" ht="15.75" x14ac:dyDescent="0.25">
      <c r="A2728" s="2" t="s">
        <v>378</v>
      </c>
      <c r="B2728" s="2" t="s">
        <v>389</v>
      </c>
      <c r="C2728" s="2" t="s">
        <v>384</v>
      </c>
      <c r="J2728" s="7">
        <v>0</v>
      </c>
    </row>
    <row r="2729" spans="1:10" ht="15.75" x14ac:dyDescent="0.25">
      <c r="A2729" s="2" t="s">
        <v>378</v>
      </c>
      <c r="B2729" s="2" t="s">
        <v>389</v>
      </c>
      <c r="C2729" s="2" t="s">
        <v>385</v>
      </c>
      <c r="J2729" s="4" t="e">
        <v>#NUM!</v>
      </c>
    </row>
    <row r="2730" spans="1:10" ht="15.75" x14ac:dyDescent="0.25">
      <c r="A2730" s="2" t="s">
        <v>378</v>
      </c>
      <c r="B2730" s="2" t="s">
        <v>389</v>
      </c>
      <c r="C2730" s="2" t="s">
        <v>386</v>
      </c>
      <c r="J2730" s="7">
        <v>0</v>
      </c>
    </row>
    <row r="2731" spans="1:10" ht="15.75" x14ac:dyDescent="0.25">
      <c r="A2731" s="2" t="s">
        <v>378</v>
      </c>
      <c r="B2731" s="2" t="s">
        <v>389</v>
      </c>
      <c r="C2731" s="2" t="s">
        <v>387</v>
      </c>
      <c r="J2731" s="7">
        <v>0</v>
      </c>
    </row>
    <row r="2732" spans="1:10" ht="15.75" x14ac:dyDescent="0.25">
      <c r="A2732" s="2" t="s">
        <v>378</v>
      </c>
      <c r="B2732" s="2" t="s">
        <v>389</v>
      </c>
      <c r="C2732" s="2" t="s">
        <v>388</v>
      </c>
      <c r="J2732"/>
    </row>
    <row r="2733" spans="1:10" ht="15.75" x14ac:dyDescent="0.25">
      <c r="A2733" s="2" t="s">
        <v>378</v>
      </c>
      <c r="B2733" s="2" t="s">
        <v>391</v>
      </c>
      <c r="C2733" s="2" t="s">
        <v>383</v>
      </c>
      <c r="J2733"/>
    </row>
    <row r="2734" spans="1:10" ht="15.75" x14ac:dyDescent="0.25">
      <c r="A2734" s="2" t="s">
        <v>378</v>
      </c>
      <c r="B2734" s="2" t="s">
        <v>391</v>
      </c>
      <c r="C2734" s="2" t="s">
        <v>164</v>
      </c>
      <c r="J2734" s="6">
        <v>0</v>
      </c>
    </row>
    <row r="2735" spans="1:10" ht="15.75" x14ac:dyDescent="0.25">
      <c r="A2735" s="2" t="s">
        <v>378</v>
      </c>
      <c r="B2735" s="2" t="s">
        <v>391</v>
      </c>
      <c r="C2735" s="2" t="s">
        <v>384</v>
      </c>
      <c r="J2735" s="7">
        <v>0</v>
      </c>
    </row>
    <row r="2736" spans="1:10" ht="15.75" x14ac:dyDescent="0.25">
      <c r="A2736" s="2" t="s">
        <v>378</v>
      </c>
      <c r="B2736" s="2" t="s">
        <v>391</v>
      </c>
      <c r="C2736" s="2" t="s">
        <v>385</v>
      </c>
      <c r="J2736" s="4" t="e">
        <v>#NUM!</v>
      </c>
    </row>
    <row r="2737" spans="1:10" ht="15.75" x14ac:dyDescent="0.25">
      <c r="A2737" s="2" t="s">
        <v>378</v>
      </c>
      <c r="B2737" s="2" t="s">
        <v>391</v>
      </c>
      <c r="C2737" s="2" t="s">
        <v>386</v>
      </c>
      <c r="J2737" s="7">
        <v>0</v>
      </c>
    </row>
    <row r="2738" spans="1:10" ht="15.75" x14ac:dyDescent="0.25">
      <c r="A2738" s="2" t="s">
        <v>378</v>
      </c>
      <c r="B2738" s="2" t="s">
        <v>391</v>
      </c>
      <c r="C2738" s="2" t="s">
        <v>387</v>
      </c>
      <c r="J2738" s="7">
        <v>0</v>
      </c>
    </row>
    <row r="2739" spans="1:10" ht="15.75" x14ac:dyDescent="0.25">
      <c r="A2739" s="2" t="s">
        <v>378</v>
      </c>
      <c r="B2739" s="2" t="s">
        <v>391</v>
      </c>
      <c r="C2739" s="2" t="s">
        <v>388</v>
      </c>
      <c r="J2739"/>
    </row>
    <row r="2740" spans="1:10" ht="15.75" x14ac:dyDescent="0.25">
      <c r="A2740" s="2" t="s">
        <v>378</v>
      </c>
      <c r="B2740" s="2" t="s">
        <v>392</v>
      </c>
      <c r="C2740" s="2" t="s">
        <v>383</v>
      </c>
      <c r="J2740"/>
    </row>
    <row r="2741" spans="1:10" ht="15.75" x14ac:dyDescent="0.25">
      <c r="A2741" s="2" t="s">
        <v>378</v>
      </c>
      <c r="B2741" s="2" t="s">
        <v>392</v>
      </c>
      <c r="C2741" s="2" t="s">
        <v>164</v>
      </c>
      <c r="J2741" s="6">
        <v>336401.53</v>
      </c>
    </row>
    <row r="2742" spans="1:10" ht="15.75" x14ac:dyDescent="0.25">
      <c r="A2742" s="2" t="s">
        <v>378</v>
      </c>
      <c r="B2742" s="2" t="s">
        <v>392</v>
      </c>
      <c r="C2742" s="2" t="s">
        <v>384</v>
      </c>
      <c r="J2742" s="7">
        <v>84087.53</v>
      </c>
    </row>
    <row r="2743" spans="1:10" ht="15.75" x14ac:dyDescent="0.25">
      <c r="A2743" s="2" t="s">
        <v>378</v>
      </c>
      <c r="B2743" s="2" t="s">
        <v>392</v>
      </c>
      <c r="C2743" s="2" t="s">
        <v>385</v>
      </c>
      <c r="J2743" s="4">
        <v>0.24996179416900988</v>
      </c>
    </row>
    <row r="2744" spans="1:10" ht="15.75" x14ac:dyDescent="0.25">
      <c r="A2744" s="2" t="s">
        <v>378</v>
      </c>
      <c r="B2744" s="2" t="s">
        <v>392</v>
      </c>
      <c r="C2744" s="2" t="s">
        <v>386</v>
      </c>
      <c r="J2744" s="7">
        <v>252314</v>
      </c>
    </row>
    <row r="2745" spans="1:10" ht="15.75" x14ac:dyDescent="0.25">
      <c r="A2745" s="2" t="s">
        <v>378</v>
      </c>
      <c r="B2745" s="2" t="s">
        <v>392</v>
      </c>
      <c r="C2745" s="2" t="s">
        <v>387</v>
      </c>
      <c r="J2745" s="7">
        <v>336401.53</v>
      </c>
    </row>
    <row r="2746" spans="1:10" ht="15.75" x14ac:dyDescent="0.25">
      <c r="A2746" s="2" t="s">
        <v>378</v>
      </c>
      <c r="B2746" s="2" t="s">
        <v>392</v>
      </c>
      <c r="C2746" s="2" t="s">
        <v>388</v>
      </c>
      <c r="J2746"/>
    </row>
    <row r="2747" spans="1:10" ht="15.75" x14ac:dyDescent="0.25">
      <c r="A2747" s="2" t="s">
        <v>378</v>
      </c>
      <c r="B2747" s="2" t="s">
        <v>393</v>
      </c>
      <c r="C2747" s="2" t="s">
        <v>383</v>
      </c>
      <c r="J2747"/>
    </row>
    <row r="2748" spans="1:10" ht="15.75" x14ac:dyDescent="0.25">
      <c r="A2748" s="2" t="s">
        <v>378</v>
      </c>
      <c r="B2748" s="2" t="s">
        <v>393</v>
      </c>
      <c r="C2748" s="2" t="s">
        <v>164</v>
      </c>
      <c r="J2748" s="6">
        <v>0</v>
      </c>
    </row>
    <row r="2749" spans="1:10" ht="15.75" x14ac:dyDescent="0.25">
      <c r="A2749" s="2" t="s">
        <v>378</v>
      </c>
      <c r="B2749" s="2" t="s">
        <v>393</v>
      </c>
      <c r="C2749" s="2" t="s">
        <v>384</v>
      </c>
      <c r="J2749" s="7">
        <v>0</v>
      </c>
    </row>
    <row r="2750" spans="1:10" ht="15.75" x14ac:dyDescent="0.25">
      <c r="A2750" s="2" t="s">
        <v>378</v>
      </c>
      <c r="B2750" s="2" t="s">
        <v>393</v>
      </c>
      <c r="C2750" s="2" t="s">
        <v>385</v>
      </c>
      <c r="J2750" s="4" t="e">
        <v>#NUM!</v>
      </c>
    </row>
    <row r="2751" spans="1:10" ht="15.75" x14ac:dyDescent="0.25">
      <c r="A2751" s="2" t="s">
        <v>378</v>
      </c>
      <c r="B2751" s="2" t="s">
        <v>393</v>
      </c>
      <c r="C2751" s="2" t="s">
        <v>386</v>
      </c>
      <c r="J2751" s="7">
        <v>0</v>
      </c>
    </row>
    <row r="2752" spans="1:10" ht="15.75" x14ac:dyDescent="0.25">
      <c r="A2752" s="2" t="s">
        <v>378</v>
      </c>
      <c r="B2752" s="2" t="s">
        <v>393</v>
      </c>
      <c r="C2752" s="2" t="s">
        <v>387</v>
      </c>
      <c r="J2752" s="7">
        <v>0</v>
      </c>
    </row>
    <row r="2753" spans="1:10" ht="15.75" x14ac:dyDescent="0.25">
      <c r="A2753" s="2" t="s">
        <v>378</v>
      </c>
      <c r="B2753" s="2" t="s">
        <v>393</v>
      </c>
      <c r="C2753" s="2" t="s">
        <v>388</v>
      </c>
      <c r="J2753"/>
    </row>
    <row r="2754" spans="1:10" ht="15.75" x14ac:dyDescent="0.25">
      <c r="A2754" s="2" t="s">
        <v>378</v>
      </c>
      <c r="B2754" s="2" t="s">
        <v>394</v>
      </c>
      <c r="C2754" s="2" t="s">
        <v>383</v>
      </c>
      <c r="J2754"/>
    </row>
    <row r="2755" spans="1:10" ht="15.75" x14ac:dyDescent="0.25">
      <c r="A2755" s="2" t="s">
        <v>378</v>
      </c>
      <c r="B2755" s="2" t="s">
        <v>394</v>
      </c>
      <c r="C2755" s="2" t="s">
        <v>164</v>
      </c>
      <c r="J2755" s="6">
        <v>13029</v>
      </c>
    </row>
    <row r="2756" spans="1:10" ht="15.75" x14ac:dyDescent="0.25">
      <c r="A2756" s="2" t="s">
        <v>378</v>
      </c>
      <c r="B2756" s="2" t="s">
        <v>394</v>
      </c>
      <c r="C2756" s="2" t="s">
        <v>384</v>
      </c>
      <c r="J2756" s="7">
        <v>0</v>
      </c>
    </row>
    <row r="2757" spans="1:10" ht="15.75" x14ac:dyDescent="0.25">
      <c r="A2757" s="2" t="s">
        <v>378</v>
      </c>
      <c r="B2757" s="2" t="s">
        <v>394</v>
      </c>
      <c r="C2757" s="2" t="s">
        <v>385</v>
      </c>
      <c r="J2757" s="4">
        <v>0</v>
      </c>
    </row>
    <row r="2758" spans="1:10" ht="15.75" x14ac:dyDescent="0.25">
      <c r="A2758" s="2" t="s">
        <v>378</v>
      </c>
      <c r="B2758" s="2" t="s">
        <v>394</v>
      </c>
      <c r="C2758" s="2" t="s">
        <v>386</v>
      </c>
      <c r="J2758" s="7">
        <v>13029</v>
      </c>
    </row>
    <row r="2759" spans="1:10" ht="15.75" x14ac:dyDescent="0.25">
      <c r="A2759" s="2" t="s">
        <v>378</v>
      </c>
      <c r="B2759" s="2" t="s">
        <v>394</v>
      </c>
      <c r="C2759" s="2" t="s">
        <v>387</v>
      </c>
      <c r="J2759" s="7">
        <v>13029</v>
      </c>
    </row>
    <row r="2760" spans="1:10" ht="15.75" x14ac:dyDescent="0.25">
      <c r="A2760" s="2" t="s">
        <v>378</v>
      </c>
      <c r="B2760" s="2" t="s">
        <v>394</v>
      </c>
      <c r="C2760" s="2" t="s">
        <v>388</v>
      </c>
      <c r="J2760"/>
    </row>
    <row r="2761" spans="1:10" ht="15.75" x14ac:dyDescent="0.25">
      <c r="A2761" s="2" t="s">
        <v>378</v>
      </c>
      <c r="B2761" s="2" t="s">
        <v>396</v>
      </c>
      <c r="C2761" s="2" t="s">
        <v>383</v>
      </c>
      <c r="J2761"/>
    </row>
    <row r="2762" spans="1:10" ht="15.75" x14ac:dyDescent="0.25">
      <c r="A2762" s="2" t="s">
        <v>378</v>
      </c>
      <c r="B2762" s="2" t="s">
        <v>396</v>
      </c>
      <c r="C2762" s="2" t="s">
        <v>164</v>
      </c>
      <c r="J2762" s="6">
        <v>0</v>
      </c>
    </row>
    <row r="2763" spans="1:10" ht="15.75" x14ac:dyDescent="0.25">
      <c r="A2763" s="2" t="s">
        <v>378</v>
      </c>
      <c r="B2763" s="2" t="s">
        <v>396</v>
      </c>
      <c r="C2763" s="2" t="s">
        <v>384</v>
      </c>
      <c r="J2763" s="7">
        <v>0</v>
      </c>
    </row>
    <row r="2764" spans="1:10" ht="15.75" x14ac:dyDescent="0.25">
      <c r="A2764" s="2" t="s">
        <v>378</v>
      </c>
      <c r="B2764" s="2" t="s">
        <v>396</v>
      </c>
      <c r="C2764" s="2" t="s">
        <v>385</v>
      </c>
      <c r="J2764" s="4" t="e">
        <v>#NUM!</v>
      </c>
    </row>
    <row r="2765" spans="1:10" ht="15.75" x14ac:dyDescent="0.25">
      <c r="A2765" s="2" t="s">
        <v>378</v>
      </c>
      <c r="B2765" s="2" t="s">
        <v>396</v>
      </c>
      <c r="C2765" s="2" t="s">
        <v>386</v>
      </c>
      <c r="J2765" s="7">
        <v>0</v>
      </c>
    </row>
    <row r="2766" spans="1:10" ht="15.75" x14ac:dyDescent="0.25">
      <c r="A2766" s="2" t="s">
        <v>378</v>
      </c>
      <c r="B2766" s="2" t="s">
        <v>396</v>
      </c>
      <c r="C2766" s="2" t="s">
        <v>387</v>
      </c>
      <c r="J2766" s="7">
        <v>0</v>
      </c>
    </row>
    <row r="2767" spans="1:10" ht="15.75" x14ac:dyDescent="0.25">
      <c r="A2767" s="2" t="s">
        <v>378</v>
      </c>
      <c r="B2767" s="2" t="s">
        <v>396</v>
      </c>
      <c r="C2767" s="2" t="s">
        <v>388</v>
      </c>
      <c r="J2767"/>
    </row>
    <row r="2768" spans="1:10" ht="15.75" x14ac:dyDescent="0.25">
      <c r="A2768" s="2" t="s">
        <v>378</v>
      </c>
      <c r="B2768" s="2" t="s">
        <v>397</v>
      </c>
      <c r="C2768" s="2" t="s">
        <v>383</v>
      </c>
      <c r="J2768"/>
    </row>
    <row r="2769" spans="1:10" ht="15.75" x14ac:dyDescent="0.25">
      <c r="A2769" s="2" t="s">
        <v>378</v>
      </c>
      <c r="B2769" s="2" t="s">
        <v>397</v>
      </c>
      <c r="C2769" s="2" t="s">
        <v>164</v>
      </c>
      <c r="J2769" s="6">
        <v>0</v>
      </c>
    </row>
    <row r="2770" spans="1:10" ht="15.75" x14ac:dyDescent="0.25">
      <c r="A2770" s="2" t="s">
        <v>378</v>
      </c>
      <c r="B2770" s="2" t="s">
        <v>397</v>
      </c>
      <c r="C2770" s="2" t="s">
        <v>384</v>
      </c>
      <c r="J2770" s="7">
        <v>0</v>
      </c>
    </row>
    <row r="2771" spans="1:10" ht="15.75" x14ac:dyDescent="0.25">
      <c r="A2771" s="2" t="s">
        <v>378</v>
      </c>
      <c r="B2771" s="2" t="s">
        <v>397</v>
      </c>
      <c r="C2771" s="2" t="s">
        <v>385</v>
      </c>
      <c r="J2771" s="4" t="e">
        <v>#NUM!</v>
      </c>
    </row>
    <row r="2772" spans="1:10" ht="15.75" x14ac:dyDescent="0.25">
      <c r="A2772" s="2" t="s">
        <v>378</v>
      </c>
      <c r="B2772" s="2" t="s">
        <v>397</v>
      </c>
      <c r="C2772" s="2" t="s">
        <v>386</v>
      </c>
      <c r="J2772" s="7">
        <v>0</v>
      </c>
    </row>
    <row r="2773" spans="1:10" ht="15.75" x14ac:dyDescent="0.25">
      <c r="A2773" s="2" t="s">
        <v>378</v>
      </c>
      <c r="B2773" s="2" t="s">
        <v>397</v>
      </c>
      <c r="C2773" s="2" t="s">
        <v>387</v>
      </c>
      <c r="J2773" s="7">
        <v>0</v>
      </c>
    </row>
    <row r="2774" spans="1:10" ht="15.75" x14ac:dyDescent="0.25">
      <c r="A2774" s="2" t="s">
        <v>378</v>
      </c>
      <c r="B2774" s="2" t="s">
        <v>397</v>
      </c>
      <c r="C2774" s="2" t="s">
        <v>388</v>
      </c>
      <c r="J2774"/>
    </row>
    <row r="2775" spans="1:10" ht="15.75" x14ac:dyDescent="0.25">
      <c r="A2775" s="2" t="s">
        <v>378</v>
      </c>
      <c r="B2775" s="2" t="s">
        <v>392</v>
      </c>
      <c r="C2775" s="2" t="s">
        <v>383</v>
      </c>
      <c r="J2775"/>
    </row>
    <row r="2776" spans="1:10" ht="15.75" x14ac:dyDescent="0.25">
      <c r="A2776" s="2" t="s">
        <v>378</v>
      </c>
      <c r="B2776" s="2" t="s">
        <v>392</v>
      </c>
      <c r="C2776" s="2" t="s">
        <v>164</v>
      </c>
      <c r="J2776" s="6">
        <v>336401.53</v>
      </c>
    </row>
    <row r="2777" spans="1:10" ht="15.75" x14ac:dyDescent="0.25">
      <c r="A2777" s="2" t="s">
        <v>378</v>
      </c>
      <c r="B2777" s="2" t="s">
        <v>392</v>
      </c>
      <c r="C2777" s="2" t="s">
        <v>384</v>
      </c>
      <c r="J2777" s="7">
        <v>84087.53</v>
      </c>
    </row>
    <row r="2778" spans="1:10" ht="15.75" x14ac:dyDescent="0.25">
      <c r="A2778" s="2" t="s">
        <v>378</v>
      </c>
      <c r="B2778" s="2" t="s">
        <v>392</v>
      </c>
      <c r="C2778" s="2" t="s">
        <v>385</v>
      </c>
      <c r="J2778" s="4">
        <v>0.24996179416900988</v>
      </c>
    </row>
    <row r="2779" spans="1:10" ht="15.75" x14ac:dyDescent="0.25">
      <c r="A2779" s="2" t="s">
        <v>378</v>
      </c>
      <c r="B2779" s="2" t="s">
        <v>392</v>
      </c>
      <c r="C2779" s="2" t="s">
        <v>386</v>
      </c>
      <c r="J2779" s="7">
        <v>252314</v>
      </c>
    </row>
    <row r="2780" spans="1:10" ht="15.75" x14ac:dyDescent="0.25">
      <c r="A2780" s="2" t="s">
        <v>378</v>
      </c>
      <c r="B2780" s="2" t="s">
        <v>392</v>
      </c>
      <c r="C2780" s="2" t="s">
        <v>387</v>
      </c>
      <c r="J2780" s="7">
        <v>336401.53</v>
      </c>
    </row>
    <row r="2781" spans="1:10" ht="15.75" x14ac:dyDescent="0.25">
      <c r="A2781" s="2" t="s">
        <v>378</v>
      </c>
      <c r="B2781" s="2" t="s">
        <v>392</v>
      </c>
      <c r="C2781" s="2" t="s">
        <v>388</v>
      </c>
      <c r="J2781"/>
    </row>
    <row r="2782" spans="1:10" ht="15.75" x14ac:dyDescent="0.25">
      <c r="A2782" s="2" t="s">
        <v>378</v>
      </c>
      <c r="B2782" s="2" t="s">
        <v>393</v>
      </c>
      <c r="C2782" s="2" t="s">
        <v>383</v>
      </c>
      <c r="J2782"/>
    </row>
    <row r="2783" spans="1:10" ht="15.75" x14ac:dyDescent="0.25">
      <c r="A2783" s="2" t="s">
        <v>378</v>
      </c>
      <c r="B2783" s="2" t="s">
        <v>393</v>
      </c>
      <c r="C2783" s="2" t="s">
        <v>164</v>
      </c>
      <c r="J2783" s="6">
        <v>0</v>
      </c>
    </row>
    <row r="2784" spans="1:10" ht="15.75" x14ac:dyDescent="0.25">
      <c r="A2784" s="2" t="s">
        <v>378</v>
      </c>
      <c r="B2784" s="2" t="s">
        <v>393</v>
      </c>
      <c r="C2784" s="2" t="s">
        <v>384</v>
      </c>
      <c r="J2784" s="7">
        <v>0</v>
      </c>
    </row>
    <row r="2785" spans="1:10" ht="15.75" x14ac:dyDescent="0.25">
      <c r="A2785" s="2" t="s">
        <v>378</v>
      </c>
      <c r="B2785" s="2" t="s">
        <v>393</v>
      </c>
      <c r="C2785" s="2" t="s">
        <v>385</v>
      </c>
      <c r="J2785" s="4" t="e">
        <v>#NUM!</v>
      </c>
    </row>
    <row r="2786" spans="1:10" ht="15.75" x14ac:dyDescent="0.25">
      <c r="A2786" s="2" t="s">
        <v>378</v>
      </c>
      <c r="B2786" s="2" t="s">
        <v>393</v>
      </c>
      <c r="C2786" s="2" t="s">
        <v>386</v>
      </c>
      <c r="J2786" s="7">
        <v>0</v>
      </c>
    </row>
    <row r="2787" spans="1:10" ht="15.75" x14ac:dyDescent="0.25">
      <c r="A2787" s="2" t="s">
        <v>378</v>
      </c>
      <c r="B2787" s="2" t="s">
        <v>393</v>
      </c>
      <c r="C2787" s="2" t="s">
        <v>387</v>
      </c>
      <c r="J2787" s="7">
        <v>0</v>
      </c>
    </row>
    <row r="2788" spans="1:10" ht="15.75" x14ac:dyDescent="0.25">
      <c r="A2788" s="2" t="s">
        <v>378</v>
      </c>
      <c r="B2788" s="2" t="s">
        <v>393</v>
      </c>
      <c r="C2788" s="2" t="s">
        <v>388</v>
      </c>
      <c r="J2788"/>
    </row>
    <row r="2789" spans="1:10" ht="15.75" x14ac:dyDescent="0.25">
      <c r="A2789" s="2" t="s">
        <v>378</v>
      </c>
      <c r="B2789" s="2" t="s">
        <v>394</v>
      </c>
      <c r="C2789" s="2" t="s">
        <v>383</v>
      </c>
      <c r="J2789"/>
    </row>
    <row r="2790" spans="1:10" ht="15.75" x14ac:dyDescent="0.25">
      <c r="A2790" s="2" t="s">
        <v>378</v>
      </c>
      <c r="B2790" s="2" t="s">
        <v>394</v>
      </c>
      <c r="C2790" s="2" t="s">
        <v>164</v>
      </c>
      <c r="J2790" s="6">
        <v>13029</v>
      </c>
    </row>
    <row r="2791" spans="1:10" ht="15.75" x14ac:dyDescent="0.25">
      <c r="A2791" s="2" t="s">
        <v>378</v>
      </c>
      <c r="B2791" s="2" t="s">
        <v>394</v>
      </c>
      <c r="C2791" s="2" t="s">
        <v>384</v>
      </c>
      <c r="J2791" s="7">
        <v>0</v>
      </c>
    </row>
    <row r="2792" spans="1:10" ht="15.75" x14ac:dyDescent="0.25">
      <c r="A2792" s="2" t="s">
        <v>378</v>
      </c>
      <c r="B2792" s="2" t="s">
        <v>394</v>
      </c>
      <c r="C2792" s="2" t="s">
        <v>385</v>
      </c>
      <c r="J2792" s="4">
        <v>0</v>
      </c>
    </row>
    <row r="2793" spans="1:10" ht="15.75" x14ac:dyDescent="0.25">
      <c r="A2793" s="2" t="s">
        <v>378</v>
      </c>
      <c r="B2793" s="2" t="s">
        <v>394</v>
      </c>
      <c r="C2793" s="2" t="s">
        <v>386</v>
      </c>
      <c r="J2793" s="7">
        <v>13029</v>
      </c>
    </row>
    <row r="2794" spans="1:10" ht="15.75" x14ac:dyDescent="0.25">
      <c r="A2794" s="2" t="s">
        <v>378</v>
      </c>
      <c r="B2794" s="2" t="s">
        <v>394</v>
      </c>
      <c r="C2794" s="2" t="s">
        <v>387</v>
      </c>
      <c r="J2794" s="7">
        <v>13029</v>
      </c>
    </row>
    <row r="2795" spans="1:10" ht="15.75" x14ac:dyDescent="0.25">
      <c r="A2795" s="2" t="s">
        <v>378</v>
      </c>
      <c r="B2795" s="2" t="s">
        <v>394</v>
      </c>
      <c r="C2795" s="2" t="s">
        <v>388</v>
      </c>
      <c r="J2795"/>
    </row>
    <row r="2796" spans="1:10" ht="15.75" x14ac:dyDescent="0.25">
      <c r="A2796" s="2" t="s">
        <v>378</v>
      </c>
      <c r="B2796" s="2" t="s">
        <v>396</v>
      </c>
      <c r="C2796" s="2" t="s">
        <v>383</v>
      </c>
      <c r="J2796"/>
    </row>
    <row r="2797" spans="1:10" ht="15.75" x14ac:dyDescent="0.25">
      <c r="A2797" s="2" t="s">
        <v>378</v>
      </c>
      <c r="B2797" s="2" t="s">
        <v>396</v>
      </c>
      <c r="C2797" s="2" t="s">
        <v>164</v>
      </c>
      <c r="J2797" s="6">
        <v>0</v>
      </c>
    </row>
    <row r="2798" spans="1:10" ht="15.75" x14ac:dyDescent="0.25">
      <c r="A2798" s="2" t="s">
        <v>378</v>
      </c>
      <c r="B2798" s="2" t="s">
        <v>396</v>
      </c>
      <c r="C2798" s="2" t="s">
        <v>384</v>
      </c>
      <c r="J2798" s="7">
        <v>0</v>
      </c>
    </row>
    <row r="2799" spans="1:10" ht="15.75" x14ac:dyDescent="0.25">
      <c r="A2799" s="2" t="s">
        <v>378</v>
      </c>
      <c r="B2799" s="2" t="s">
        <v>396</v>
      </c>
      <c r="C2799" s="2" t="s">
        <v>385</v>
      </c>
      <c r="J2799" s="4" t="e">
        <v>#NUM!</v>
      </c>
    </row>
    <row r="2800" spans="1:10" ht="15.75" x14ac:dyDescent="0.25">
      <c r="A2800" s="2" t="s">
        <v>378</v>
      </c>
      <c r="B2800" s="2" t="s">
        <v>396</v>
      </c>
      <c r="C2800" s="2" t="s">
        <v>386</v>
      </c>
      <c r="J2800" s="7">
        <v>0</v>
      </c>
    </row>
    <row r="2801" spans="1:10" ht="15.75" x14ac:dyDescent="0.25">
      <c r="A2801" s="2" t="s">
        <v>378</v>
      </c>
      <c r="B2801" s="2" t="s">
        <v>396</v>
      </c>
      <c r="C2801" s="2" t="s">
        <v>387</v>
      </c>
      <c r="J2801" s="7">
        <v>0</v>
      </c>
    </row>
    <row r="2802" spans="1:10" ht="15.75" x14ac:dyDescent="0.25">
      <c r="A2802" s="2" t="s">
        <v>378</v>
      </c>
      <c r="B2802" s="2" t="s">
        <v>396</v>
      </c>
      <c r="C2802" s="2" t="s">
        <v>388</v>
      </c>
      <c r="J2802"/>
    </row>
    <row r="2803" spans="1:10" ht="15.75" x14ac:dyDescent="0.25">
      <c r="A2803" s="2" t="s">
        <v>378</v>
      </c>
      <c r="B2803" s="2" t="s">
        <v>397</v>
      </c>
      <c r="C2803" s="2" t="s">
        <v>383</v>
      </c>
      <c r="J2803"/>
    </row>
    <row r="2804" spans="1:10" ht="15.75" x14ac:dyDescent="0.25">
      <c r="A2804" s="2" t="s">
        <v>378</v>
      </c>
      <c r="B2804" s="2" t="s">
        <v>397</v>
      </c>
      <c r="C2804" s="2" t="s">
        <v>164</v>
      </c>
      <c r="J2804" s="6">
        <v>0</v>
      </c>
    </row>
    <row r="2805" spans="1:10" ht="15.75" x14ac:dyDescent="0.25">
      <c r="A2805" s="2" t="s">
        <v>378</v>
      </c>
      <c r="B2805" s="2" t="s">
        <v>397</v>
      </c>
      <c r="C2805" s="2" t="s">
        <v>384</v>
      </c>
      <c r="J2805" s="7">
        <v>0</v>
      </c>
    </row>
    <row r="2806" spans="1:10" ht="15.75" x14ac:dyDescent="0.25">
      <c r="A2806" s="2" t="s">
        <v>378</v>
      </c>
      <c r="B2806" s="2" t="s">
        <v>397</v>
      </c>
      <c r="C2806" s="2" t="s">
        <v>385</v>
      </c>
      <c r="J2806" s="4" t="e">
        <v>#NUM!</v>
      </c>
    </row>
    <row r="2807" spans="1:10" ht="15.75" x14ac:dyDescent="0.25">
      <c r="A2807" s="2" t="s">
        <v>378</v>
      </c>
      <c r="B2807" s="2" t="s">
        <v>397</v>
      </c>
      <c r="C2807" s="2" t="s">
        <v>386</v>
      </c>
      <c r="J2807" s="7">
        <v>0</v>
      </c>
    </row>
    <row r="2808" spans="1:10" ht="15.75" x14ac:dyDescent="0.25">
      <c r="A2808" s="2" t="s">
        <v>378</v>
      </c>
      <c r="B2808" s="2" t="s">
        <v>397</v>
      </c>
      <c r="C2808" s="2" t="s">
        <v>387</v>
      </c>
      <c r="J2808" s="7">
        <v>0</v>
      </c>
    </row>
    <row r="2809" spans="1:10" ht="15.75" x14ac:dyDescent="0.25">
      <c r="A2809" s="2" t="s">
        <v>378</v>
      </c>
      <c r="B2809" s="2" t="s">
        <v>397</v>
      </c>
      <c r="C2809" s="2" t="s">
        <v>388</v>
      </c>
      <c r="J2809"/>
    </row>
    <row r="2810" spans="1:10" ht="15.75" x14ac:dyDescent="0.25">
      <c r="A2810" s="2" t="s">
        <v>378</v>
      </c>
      <c r="B2810" s="2" t="s">
        <v>399</v>
      </c>
      <c r="C2810" s="2" t="s">
        <v>383</v>
      </c>
      <c r="J2810"/>
    </row>
    <row r="2811" spans="1:10" ht="15.75" x14ac:dyDescent="0.25">
      <c r="A2811" s="2" t="s">
        <v>378</v>
      </c>
      <c r="B2811" s="2" t="s">
        <v>399</v>
      </c>
      <c r="C2811" s="2" t="s">
        <v>164</v>
      </c>
      <c r="J2811" s="6">
        <v>0</v>
      </c>
    </row>
    <row r="2812" spans="1:10" ht="15.75" x14ac:dyDescent="0.25">
      <c r="A2812" s="2" t="s">
        <v>378</v>
      </c>
      <c r="B2812" s="2" t="s">
        <v>399</v>
      </c>
      <c r="C2812" s="2" t="s">
        <v>384</v>
      </c>
      <c r="J2812" s="7">
        <v>0</v>
      </c>
    </row>
    <row r="2813" spans="1:10" ht="15.75" x14ac:dyDescent="0.25">
      <c r="A2813" s="2" t="s">
        <v>378</v>
      </c>
      <c r="B2813" s="2" t="s">
        <v>399</v>
      </c>
      <c r="C2813" s="2" t="s">
        <v>385</v>
      </c>
      <c r="J2813" s="4" t="e">
        <v>#NUM!</v>
      </c>
    </row>
    <row r="2814" spans="1:10" ht="15.75" x14ac:dyDescent="0.25">
      <c r="A2814" s="2" t="s">
        <v>378</v>
      </c>
      <c r="B2814" s="2" t="s">
        <v>399</v>
      </c>
      <c r="C2814" s="2" t="s">
        <v>386</v>
      </c>
      <c r="J2814" s="7">
        <v>0</v>
      </c>
    </row>
    <row r="2815" spans="1:10" ht="15.75" x14ac:dyDescent="0.25">
      <c r="A2815" s="2" t="s">
        <v>378</v>
      </c>
      <c r="B2815" s="2" t="s">
        <v>399</v>
      </c>
      <c r="C2815" s="2" t="s">
        <v>387</v>
      </c>
      <c r="J2815" s="7">
        <v>0</v>
      </c>
    </row>
    <row r="2816" spans="1:10" ht="15.75" x14ac:dyDescent="0.25">
      <c r="A2816" s="2" t="s">
        <v>378</v>
      </c>
      <c r="B2816" s="2" t="s">
        <v>399</v>
      </c>
      <c r="C2816" s="2" t="s">
        <v>388</v>
      </c>
      <c r="J2816" s="6">
        <v>0</v>
      </c>
    </row>
    <row r="2817" spans="1:10" ht="15.75" x14ac:dyDescent="0.25">
      <c r="A2817" s="2" t="s">
        <v>378</v>
      </c>
      <c r="B2817" s="2" t="s">
        <v>400</v>
      </c>
      <c r="C2817" s="2" t="s">
        <v>383</v>
      </c>
      <c r="J2817"/>
    </row>
    <row r="2818" spans="1:10" ht="15.75" x14ac:dyDescent="0.25">
      <c r="A2818" s="2" t="s">
        <v>378</v>
      </c>
      <c r="B2818" s="2" t="s">
        <v>400</v>
      </c>
      <c r="C2818" s="2" t="s">
        <v>164</v>
      </c>
      <c r="J2818"/>
    </row>
    <row r="2819" spans="1:10" ht="15.75" x14ac:dyDescent="0.25">
      <c r="A2819" s="2" t="s">
        <v>378</v>
      </c>
      <c r="B2819" s="2" t="s">
        <v>400</v>
      </c>
      <c r="C2819" s="2" t="s">
        <v>384</v>
      </c>
      <c r="J2819" s="7">
        <v>0</v>
      </c>
    </row>
    <row r="2820" spans="1:10" ht="15.75" x14ac:dyDescent="0.25">
      <c r="A2820" s="2" t="s">
        <v>378</v>
      </c>
      <c r="B2820" s="2" t="s">
        <v>400</v>
      </c>
      <c r="C2820" s="2" t="s">
        <v>385</v>
      </c>
      <c r="J2820" s="4" t="e">
        <v>#NUM!</v>
      </c>
    </row>
    <row r="2821" spans="1:10" ht="15.75" x14ac:dyDescent="0.25">
      <c r="A2821" s="2" t="s">
        <v>378</v>
      </c>
      <c r="B2821" s="2" t="s">
        <v>400</v>
      </c>
      <c r="C2821" s="2" t="s">
        <v>386</v>
      </c>
      <c r="J2821" s="7">
        <v>0</v>
      </c>
    </row>
    <row r="2822" spans="1:10" ht="15.75" x14ac:dyDescent="0.25">
      <c r="A2822" s="2" t="s">
        <v>378</v>
      </c>
      <c r="B2822" s="2" t="s">
        <v>400</v>
      </c>
      <c r="C2822" s="2" t="s">
        <v>387</v>
      </c>
      <c r="J2822" s="7">
        <v>0</v>
      </c>
    </row>
    <row r="2823" spans="1:10" ht="15.75" x14ac:dyDescent="0.25">
      <c r="A2823" s="2" t="s">
        <v>378</v>
      </c>
      <c r="B2823" s="2" t="s">
        <v>400</v>
      </c>
      <c r="C2823" s="2" t="s">
        <v>388</v>
      </c>
      <c r="J2823" s="6">
        <v>0</v>
      </c>
    </row>
    <row r="2825" spans="1:10" x14ac:dyDescent="0.2">
      <c r="A2825" s="1" t="s">
        <v>407</v>
      </c>
    </row>
    <row r="2826" spans="1:10" ht="15.75" x14ac:dyDescent="0.25">
      <c r="A2826" s="3" t="s">
        <v>215</v>
      </c>
      <c r="C2826" s="3" t="s">
        <v>408</v>
      </c>
      <c r="E2826" s="3" t="s">
        <v>52</v>
      </c>
      <c r="F2826" s="3" t="s">
        <v>108</v>
      </c>
      <c r="H2826" s="3" t="s">
        <v>220</v>
      </c>
      <c r="I2826" s="3" t="s">
        <v>409</v>
      </c>
      <c r="J2826" s="3" t="s">
        <v>221</v>
      </c>
    </row>
    <row r="2827" spans="1:10" ht="15.75" x14ac:dyDescent="0.25">
      <c r="A2827" s="2" t="s">
        <v>222</v>
      </c>
      <c r="C2827" t="s">
        <v>410</v>
      </c>
      <c r="E2827" s="10">
        <v>67060998</v>
      </c>
      <c r="F2827" s="10">
        <v>4963820.9899668004</v>
      </c>
      <c r="H2827" s="10">
        <v>12524482</v>
      </c>
      <c r="I2827" s="10"/>
      <c r="J2827" s="10">
        <v>84549300.98996681</v>
      </c>
    </row>
    <row r="2828" spans="1:10" ht="15.75" x14ac:dyDescent="0.25">
      <c r="A2828" s="2" t="s">
        <v>222</v>
      </c>
      <c r="C2828" t="s">
        <v>411</v>
      </c>
      <c r="E2828" s="10">
        <v>446341353.97438997</v>
      </c>
      <c r="F2828" s="10">
        <v>71035167.423481882</v>
      </c>
      <c r="H2828" s="10">
        <v>161439135.13814992</v>
      </c>
      <c r="I2828" s="10"/>
      <c r="J2828" s="10">
        <v>678815656.53602219</v>
      </c>
    </row>
    <row r="2829" spans="1:10" ht="15.75" x14ac:dyDescent="0.25">
      <c r="A2829" s="2" t="s">
        <v>222</v>
      </c>
      <c r="C2829" t="s">
        <v>412</v>
      </c>
      <c r="E2829" s="7">
        <v>106685636.30580001</v>
      </c>
      <c r="F2829" s="7">
        <v>51465457.643200003</v>
      </c>
      <c r="H2829" s="7">
        <v>33374775.737599999</v>
      </c>
      <c r="I2829" s="7"/>
      <c r="J2829" s="7">
        <v>191525869.6866</v>
      </c>
    </row>
    <row r="2830" spans="1:10" ht="15.75" x14ac:dyDescent="0.25">
      <c r="A2830" s="2" t="s">
        <v>222</v>
      </c>
      <c r="C2830" t="s">
        <v>413</v>
      </c>
      <c r="E2830" s="11">
        <v>4301687</v>
      </c>
      <c r="F2830" s="11">
        <v>94692</v>
      </c>
      <c r="H2830" s="11">
        <v>139065</v>
      </c>
      <c r="I2830" s="11"/>
      <c r="J2830" s="11">
        <v>4535444</v>
      </c>
    </row>
    <row r="2831" spans="1:10" ht="15.75" x14ac:dyDescent="0.25">
      <c r="A2831" s="2" t="s">
        <v>222</v>
      </c>
      <c r="C2831" t="s">
        <v>414</v>
      </c>
      <c r="E2831"/>
      <c r="F2831"/>
      <c r="H2831"/>
      <c r="I2831"/>
      <c r="J2831"/>
    </row>
    <row r="2832" spans="1:10" ht="15.75" x14ac:dyDescent="0.25">
      <c r="A2832" s="2" t="s">
        <v>222</v>
      </c>
      <c r="C2832" t="s">
        <v>415</v>
      </c>
      <c r="E2832" s="10">
        <v>4076868</v>
      </c>
      <c r="F2832" s="10">
        <v>92006</v>
      </c>
      <c r="H2832" s="10">
        <v>133033</v>
      </c>
      <c r="I2832" s="10"/>
      <c r="J2832" s="10">
        <v>4301907</v>
      </c>
    </row>
    <row r="2833" spans="1:10" ht="15.75" x14ac:dyDescent="0.25">
      <c r="A2833" s="2" t="s">
        <v>222</v>
      </c>
      <c r="C2833" t="s">
        <v>416</v>
      </c>
      <c r="E2833"/>
      <c r="F2833"/>
      <c r="H2833"/>
      <c r="I2833"/>
      <c r="J2833"/>
    </row>
    <row r="2834" spans="1:10" ht="15.75" x14ac:dyDescent="0.25">
      <c r="A2834" s="2" t="s">
        <v>222</v>
      </c>
      <c r="C2834" t="s">
        <v>417</v>
      </c>
      <c r="E2834" s="10">
        <v>3942907</v>
      </c>
      <c r="F2834" s="10">
        <v>86495</v>
      </c>
      <c r="H2834" s="10">
        <v>128486</v>
      </c>
      <c r="I2834" s="10"/>
      <c r="J2834" s="10">
        <v>4157888</v>
      </c>
    </row>
    <row r="2835" spans="1:10" ht="15.75" x14ac:dyDescent="0.25">
      <c r="A2835" s="2" t="s">
        <v>222</v>
      </c>
      <c r="C2835" t="s">
        <v>418</v>
      </c>
      <c r="E2835" s="10">
        <v>3459712</v>
      </c>
      <c r="F2835" s="10">
        <v>9007</v>
      </c>
      <c r="H2835" s="10">
        <v>116224</v>
      </c>
      <c r="I2835" s="10"/>
      <c r="J2835" s="10">
        <v>3584943</v>
      </c>
    </row>
    <row r="2836" spans="1:10" ht="15.75" x14ac:dyDescent="0.25">
      <c r="A2836" s="2" t="s">
        <v>283</v>
      </c>
      <c r="C2836" t="s">
        <v>410</v>
      </c>
      <c r="E2836" s="10">
        <v>26139916.339000002</v>
      </c>
      <c r="F2836" s="10">
        <v>187953</v>
      </c>
      <c r="H2836" s="10">
        <v>11290958.255241843</v>
      </c>
      <c r="I2836" s="10">
        <v>1040718</v>
      </c>
      <c r="J2836" s="10">
        <v>38659545.594241843</v>
      </c>
    </row>
    <row r="2837" spans="1:10" ht="15.75" x14ac:dyDescent="0.25">
      <c r="A2837" s="2" t="s">
        <v>283</v>
      </c>
      <c r="C2837" t="s">
        <v>411</v>
      </c>
      <c r="E2837" s="10">
        <v>157926883.2187385</v>
      </c>
      <c r="F2837" s="10">
        <v>2137010</v>
      </c>
      <c r="H2837" s="10">
        <v>266335720.17921156</v>
      </c>
      <c r="I2837" s="10"/>
      <c r="J2837" s="10">
        <v>426399613.39794981</v>
      </c>
    </row>
    <row r="2838" spans="1:10" ht="15.75" x14ac:dyDescent="0.25">
      <c r="A2838" s="2" t="s">
        <v>283</v>
      </c>
      <c r="C2838" t="s">
        <v>412</v>
      </c>
      <c r="E2838" s="7">
        <v>31526939.340500001</v>
      </c>
      <c r="F2838" s="7">
        <v>932203.47</v>
      </c>
      <c r="H2838" s="7">
        <v>33615843.8697</v>
      </c>
      <c r="I2838" s="7"/>
      <c r="J2838" s="7">
        <v>66074986.680200003</v>
      </c>
    </row>
    <row r="2839" spans="1:10" ht="15.75" x14ac:dyDescent="0.25">
      <c r="A2839" s="2" t="s">
        <v>283</v>
      </c>
      <c r="C2839" t="s">
        <v>413</v>
      </c>
      <c r="E2839" s="11">
        <v>1150037</v>
      </c>
      <c r="F2839" s="11">
        <v>10480</v>
      </c>
      <c r="H2839" s="11">
        <v>114948</v>
      </c>
      <c r="I2839" s="11"/>
      <c r="J2839" s="11">
        <v>1275465</v>
      </c>
    </row>
    <row r="2840" spans="1:10" ht="15.75" x14ac:dyDescent="0.25">
      <c r="A2840" s="2" t="s">
        <v>283</v>
      </c>
      <c r="C2840" t="s">
        <v>414</v>
      </c>
      <c r="E2840" s="10">
        <v>16788117.582999993</v>
      </c>
      <c r="F2840" s="10">
        <v>144445.79800000001</v>
      </c>
      <c r="H2840" s="10">
        <v>3887958.6669999994</v>
      </c>
      <c r="I2840" s="10"/>
      <c r="J2840" s="10">
        <v>20820522.048000008</v>
      </c>
    </row>
    <row r="2841" spans="1:10" ht="15.75" x14ac:dyDescent="0.25">
      <c r="A2841" s="2" t="s">
        <v>283</v>
      </c>
      <c r="C2841" t="s">
        <v>415</v>
      </c>
      <c r="E2841" s="10">
        <v>1139023</v>
      </c>
      <c r="F2841" s="10">
        <v>9581</v>
      </c>
      <c r="H2841" s="10">
        <v>114298</v>
      </c>
      <c r="I2841" s="10"/>
      <c r="J2841" s="10">
        <v>1262902</v>
      </c>
    </row>
    <row r="2842" spans="1:10" ht="15.75" x14ac:dyDescent="0.25">
      <c r="A2842" s="2" t="s">
        <v>283</v>
      </c>
      <c r="C2842" t="s">
        <v>416</v>
      </c>
      <c r="E2842" s="10">
        <v>16616270.85500001</v>
      </c>
      <c r="F2842" s="10">
        <v>102354.59999999999</v>
      </c>
      <c r="H2842" s="10">
        <v>3178363.1569999997</v>
      </c>
      <c r="I2842" s="10"/>
      <c r="J2842" s="10">
        <v>19896988.612000003</v>
      </c>
    </row>
    <row r="2843" spans="1:10" ht="15.75" x14ac:dyDescent="0.25">
      <c r="A2843" s="2" t="s">
        <v>283</v>
      </c>
      <c r="C2843" t="s">
        <v>417</v>
      </c>
      <c r="E2843" s="10">
        <v>922457</v>
      </c>
      <c r="F2843" s="10">
        <v>9309.0439999999999</v>
      </c>
      <c r="H2843" s="10">
        <v>99325.217999999993</v>
      </c>
      <c r="I2843" s="10"/>
      <c r="J2843" s="10">
        <v>1031091.262</v>
      </c>
    </row>
    <row r="2844" spans="1:10" ht="15.75" x14ac:dyDescent="0.25">
      <c r="A2844" s="2" t="s">
        <v>283</v>
      </c>
      <c r="C2844" t="s">
        <v>418</v>
      </c>
      <c r="E2844" s="10">
        <v>503133</v>
      </c>
      <c r="F2844" s="10">
        <v>0</v>
      </c>
      <c r="H2844" s="10">
        <v>99325.217999999993</v>
      </c>
      <c r="I2844" s="10"/>
      <c r="J2844" s="10">
        <v>602458.21799999999</v>
      </c>
    </row>
    <row r="2845" spans="1:10" ht="15.75" x14ac:dyDescent="0.25">
      <c r="A2845" s="2" t="s">
        <v>310</v>
      </c>
      <c r="C2845" t="s">
        <v>410</v>
      </c>
      <c r="E2845" s="10">
        <v>14573493</v>
      </c>
      <c r="F2845" s="10">
        <v>155203</v>
      </c>
      <c r="H2845" s="10"/>
      <c r="I2845" s="10"/>
      <c r="J2845" s="10">
        <v>14728696</v>
      </c>
    </row>
    <row r="2846" spans="1:10" ht="15.75" x14ac:dyDescent="0.25">
      <c r="A2846" s="2" t="s">
        <v>310</v>
      </c>
      <c r="C2846" t="s">
        <v>411</v>
      </c>
      <c r="E2846" s="10">
        <v>122885076.30000001</v>
      </c>
      <c r="F2846" s="10">
        <v>465609</v>
      </c>
      <c r="H2846" s="10"/>
      <c r="I2846" s="10"/>
      <c r="J2846" s="10">
        <v>123350685.30000001</v>
      </c>
    </row>
    <row r="2847" spans="1:10" ht="15.75" x14ac:dyDescent="0.25">
      <c r="A2847" s="2" t="s">
        <v>310</v>
      </c>
      <c r="C2847" t="s">
        <v>412</v>
      </c>
      <c r="E2847" s="7">
        <v>12084090.783500001</v>
      </c>
      <c r="F2847" s="7">
        <v>385849.13069999998</v>
      </c>
      <c r="H2847" s="7"/>
      <c r="I2847" s="7"/>
      <c r="J2847" s="7">
        <v>12469939.9142</v>
      </c>
    </row>
    <row r="2848" spans="1:10" ht="15.75" x14ac:dyDescent="0.25">
      <c r="A2848" s="2" t="s">
        <v>310</v>
      </c>
      <c r="C2848" t="s">
        <v>413</v>
      </c>
      <c r="E2848" s="11">
        <v>632622</v>
      </c>
      <c r="F2848" s="11">
        <v>15276</v>
      </c>
      <c r="H2848" s="11"/>
      <c r="I2848" s="11"/>
      <c r="J2848" s="11">
        <v>647898</v>
      </c>
    </row>
    <row r="2849" spans="1:10" ht="15.75" x14ac:dyDescent="0.25">
      <c r="A2849" s="2" t="s">
        <v>310</v>
      </c>
      <c r="C2849" t="s">
        <v>414</v>
      </c>
      <c r="E2849" s="10">
        <v>16158591.741341205</v>
      </c>
      <c r="F2849" s="10">
        <v>44296.046857100002</v>
      </c>
      <c r="H2849" s="10"/>
      <c r="I2849" s="10"/>
      <c r="J2849" s="10">
        <v>16202887.788198305</v>
      </c>
    </row>
    <row r="2850" spans="1:10" ht="15.75" x14ac:dyDescent="0.25">
      <c r="A2850" s="2" t="s">
        <v>310</v>
      </c>
      <c r="C2850" t="s">
        <v>415</v>
      </c>
      <c r="E2850" s="10">
        <v>616601</v>
      </c>
      <c r="F2850" s="10">
        <v>13159</v>
      </c>
      <c r="H2850" s="10"/>
      <c r="I2850" s="10"/>
      <c r="J2850" s="10">
        <v>629760</v>
      </c>
    </row>
    <row r="2851" spans="1:10" ht="15.75" x14ac:dyDescent="0.25">
      <c r="A2851" s="2" t="s">
        <v>310</v>
      </c>
      <c r="C2851" t="s">
        <v>416</v>
      </c>
      <c r="E2851" s="10">
        <v>15798077.163000001</v>
      </c>
      <c r="F2851" s="10">
        <v>38849.404999999999</v>
      </c>
      <c r="H2851" s="10"/>
      <c r="I2851" s="10"/>
      <c r="J2851" s="10">
        <v>15836926.568000002</v>
      </c>
    </row>
    <row r="2852" spans="1:10" ht="15.75" x14ac:dyDescent="0.25">
      <c r="A2852" s="2" t="s">
        <v>310</v>
      </c>
      <c r="C2852" t="s">
        <v>417</v>
      </c>
      <c r="E2852" s="10">
        <v>598492</v>
      </c>
      <c r="F2852" s="10">
        <v>12672</v>
      </c>
      <c r="H2852" s="10"/>
      <c r="I2852" s="10"/>
      <c r="J2852" s="10">
        <v>611164</v>
      </c>
    </row>
    <row r="2853" spans="1:10" ht="15.75" x14ac:dyDescent="0.25">
      <c r="A2853" s="2" t="s">
        <v>310</v>
      </c>
      <c r="C2853" t="s">
        <v>418</v>
      </c>
      <c r="E2853" s="10">
        <v>470499</v>
      </c>
      <c r="F2853" s="10">
        <v>12483</v>
      </c>
      <c r="H2853" s="10"/>
      <c r="I2853" s="10"/>
      <c r="J2853" s="10">
        <v>482982</v>
      </c>
    </row>
    <row r="2854" spans="1:10" ht="15.75" x14ac:dyDescent="0.25">
      <c r="A2854" s="2" t="s">
        <v>312</v>
      </c>
      <c r="C2854" t="s">
        <v>410</v>
      </c>
      <c r="E2854" s="10">
        <v>3915927</v>
      </c>
      <c r="F2854" s="10"/>
      <c r="H2854" s="10">
        <v>79762</v>
      </c>
      <c r="I2854" s="10"/>
      <c r="J2854" s="10">
        <v>3995689</v>
      </c>
    </row>
    <row r="2855" spans="1:10" ht="15.75" x14ac:dyDescent="0.25">
      <c r="A2855" s="2" t="s">
        <v>312</v>
      </c>
      <c r="C2855" t="s">
        <v>411</v>
      </c>
      <c r="E2855" s="10">
        <v>33442016.579999998</v>
      </c>
      <c r="F2855" s="10"/>
      <c r="H2855" s="10">
        <v>681167.48000000045</v>
      </c>
      <c r="I2855" s="10"/>
      <c r="J2855" s="10">
        <v>34123184.060000002</v>
      </c>
    </row>
    <row r="2856" spans="1:10" ht="15.75" x14ac:dyDescent="0.25">
      <c r="A2856" s="2" t="s">
        <v>312</v>
      </c>
      <c r="C2856" t="s">
        <v>412</v>
      </c>
      <c r="E2856" s="7">
        <v>4023592.88</v>
      </c>
      <c r="F2856" s="7"/>
      <c r="H2856" s="7">
        <v>620468.31999999995</v>
      </c>
      <c r="I2856" s="7"/>
      <c r="J2856" s="7">
        <v>4644061.2</v>
      </c>
    </row>
    <row r="2857" spans="1:10" ht="15.75" x14ac:dyDescent="0.25">
      <c r="A2857" s="2" t="s">
        <v>312</v>
      </c>
      <c r="C2857" t="s">
        <v>413</v>
      </c>
      <c r="E2857" s="11">
        <v>304302</v>
      </c>
      <c r="F2857" s="11"/>
      <c r="H2857" s="11">
        <v>1140</v>
      </c>
      <c r="I2857" s="11"/>
      <c r="J2857" s="11">
        <v>305442</v>
      </c>
    </row>
    <row r="2858" spans="1:10" ht="15.75" x14ac:dyDescent="0.25">
      <c r="A2858" s="2" t="s">
        <v>312</v>
      </c>
      <c r="C2858" t="s">
        <v>414</v>
      </c>
      <c r="E2858" s="10">
        <v>6029764.7297999989</v>
      </c>
      <c r="F2858" s="10"/>
      <c r="H2858" s="10">
        <v>159600</v>
      </c>
      <c r="I2858" s="10"/>
      <c r="J2858" s="10">
        <v>6189364.729799998</v>
      </c>
    </row>
    <row r="2859" spans="1:10" ht="15.75" x14ac:dyDescent="0.25">
      <c r="A2859" s="2" t="s">
        <v>312</v>
      </c>
      <c r="C2859" t="s">
        <v>415</v>
      </c>
      <c r="E2859" s="10">
        <v>288007</v>
      </c>
      <c r="F2859" s="10"/>
      <c r="H2859" s="10">
        <v>1129</v>
      </c>
      <c r="I2859" s="10"/>
      <c r="J2859" s="10">
        <v>289136</v>
      </c>
    </row>
    <row r="2860" spans="1:10" ht="15.75" x14ac:dyDescent="0.25">
      <c r="A2860" s="2" t="s">
        <v>312</v>
      </c>
      <c r="C2860" t="s">
        <v>416</v>
      </c>
      <c r="E2860" s="10">
        <v>5853600.3876000009</v>
      </c>
      <c r="F2860" s="10"/>
      <c r="H2860" s="10">
        <v>158060</v>
      </c>
      <c r="I2860" s="10"/>
      <c r="J2860" s="10">
        <v>6011660.3876</v>
      </c>
    </row>
    <row r="2861" spans="1:10" ht="15.75" x14ac:dyDescent="0.25">
      <c r="A2861" s="2" t="s">
        <v>312</v>
      </c>
      <c r="C2861" t="s">
        <v>417</v>
      </c>
      <c r="E2861" s="10">
        <v>278608</v>
      </c>
      <c r="F2861" s="10"/>
      <c r="H2861" s="10">
        <v>1119</v>
      </c>
      <c r="I2861" s="10"/>
      <c r="J2861" s="10">
        <v>279727</v>
      </c>
    </row>
    <row r="2862" spans="1:10" ht="15.75" x14ac:dyDescent="0.25">
      <c r="A2862" s="2" t="s">
        <v>312</v>
      </c>
      <c r="C2862" t="s">
        <v>418</v>
      </c>
      <c r="E2862" s="10">
        <v>249241</v>
      </c>
      <c r="F2862" s="10"/>
      <c r="H2862" s="10">
        <v>838</v>
      </c>
      <c r="I2862" s="10"/>
      <c r="J2862" s="10">
        <v>250079</v>
      </c>
    </row>
    <row r="2863" spans="1:10" ht="15.75" x14ac:dyDescent="0.25">
      <c r="A2863" s="2" t="s">
        <v>318</v>
      </c>
      <c r="C2863" t="s">
        <v>410</v>
      </c>
      <c r="E2863" s="10">
        <v>5294327</v>
      </c>
      <c r="F2863" s="10">
        <v>74070</v>
      </c>
      <c r="H2863" s="10"/>
      <c r="I2863" s="10"/>
      <c r="J2863" s="10">
        <v>5368397</v>
      </c>
    </row>
    <row r="2864" spans="1:10" ht="15.75" x14ac:dyDescent="0.25">
      <c r="A2864" s="2" t="s">
        <v>318</v>
      </c>
      <c r="C2864" t="s">
        <v>411</v>
      </c>
      <c r="E2864" s="10">
        <v>32180320.426523417</v>
      </c>
      <c r="F2864" s="10">
        <v>672555.92</v>
      </c>
      <c r="H2864" s="10"/>
      <c r="I2864" s="10"/>
      <c r="J2864" s="10">
        <v>32852876.346523426</v>
      </c>
    </row>
    <row r="2865" spans="1:10" ht="15.75" x14ac:dyDescent="0.25">
      <c r="A2865" s="2" t="s">
        <v>318</v>
      </c>
      <c r="C2865" t="s">
        <v>412</v>
      </c>
      <c r="E2865" s="7">
        <v>6442529.8405999998</v>
      </c>
      <c r="F2865" s="7">
        <v>779418.48</v>
      </c>
      <c r="H2865" s="7"/>
      <c r="I2865" s="7"/>
      <c r="J2865" s="7">
        <v>7221948.3206000002</v>
      </c>
    </row>
    <row r="2866" spans="1:10" ht="15.75" x14ac:dyDescent="0.25">
      <c r="A2866" s="2" t="s">
        <v>318</v>
      </c>
      <c r="C2866" t="s">
        <v>413</v>
      </c>
      <c r="E2866" s="11">
        <v>447576</v>
      </c>
      <c r="F2866" s="11"/>
      <c r="H2866" s="11"/>
      <c r="I2866" s="11"/>
      <c r="J2866" s="11">
        <v>447576</v>
      </c>
    </row>
    <row r="2867" spans="1:10" ht="15.75" x14ac:dyDescent="0.25">
      <c r="A2867" s="2" t="s">
        <v>318</v>
      </c>
      <c r="C2867" t="s">
        <v>414</v>
      </c>
      <c r="E2867" s="10">
        <v>5867963.8899999978</v>
      </c>
      <c r="F2867" s="10"/>
      <c r="H2867" s="10"/>
      <c r="I2867" s="10"/>
      <c r="J2867" s="10">
        <v>5867963.8899999978</v>
      </c>
    </row>
    <row r="2868" spans="1:10" ht="15.75" x14ac:dyDescent="0.25">
      <c r="A2868" s="2" t="s">
        <v>318</v>
      </c>
      <c r="C2868" t="s">
        <v>415</v>
      </c>
      <c r="E2868" s="10">
        <v>444679</v>
      </c>
      <c r="F2868" s="10"/>
      <c r="H2868" s="10"/>
      <c r="I2868" s="10"/>
      <c r="J2868" s="10">
        <v>444679</v>
      </c>
    </row>
    <row r="2869" spans="1:10" ht="15.75" x14ac:dyDescent="0.25">
      <c r="A2869" s="2" t="s">
        <v>318</v>
      </c>
      <c r="C2869" t="s">
        <v>416</v>
      </c>
      <c r="E2869" s="10">
        <v>5832363.1299999999</v>
      </c>
      <c r="F2869" s="10"/>
      <c r="H2869" s="10"/>
      <c r="I2869" s="10"/>
      <c r="J2869" s="10">
        <v>5832363.1299999999</v>
      </c>
    </row>
    <row r="2870" spans="1:10" ht="15.75" x14ac:dyDescent="0.25">
      <c r="A2870" s="2" t="s">
        <v>318</v>
      </c>
      <c r="C2870" t="s">
        <v>417</v>
      </c>
      <c r="E2870" s="10">
        <v>342111</v>
      </c>
      <c r="F2870" s="10"/>
      <c r="H2870" s="10"/>
      <c r="I2870" s="10"/>
      <c r="J2870" s="10">
        <v>342111</v>
      </c>
    </row>
    <row r="2871" spans="1:10" ht="15.75" x14ac:dyDescent="0.25">
      <c r="A2871" s="2" t="s">
        <v>318</v>
      </c>
      <c r="C2871" t="s">
        <v>418</v>
      </c>
      <c r="E2871" s="10">
        <v>119069</v>
      </c>
      <c r="F2871" s="10"/>
      <c r="H2871" s="10"/>
      <c r="I2871" s="10"/>
      <c r="J2871" s="10">
        <v>119069</v>
      </c>
    </row>
    <row r="2872" spans="1:10" ht="15.75" x14ac:dyDescent="0.25">
      <c r="A2872" s="2" t="s">
        <v>327</v>
      </c>
      <c r="C2872" t="s">
        <v>410</v>
      </c>
      <c r="E2872" s="10">
        <v>3694984</v>
      </c>
      <c r="F2872" s="10">
        <v>32744</v>
      </c>
      <c r="H2872" s="10"/>
      <c r="I2872" s="10"/>
      <c r="J2872" s="10">
        <v>3727728</v>
      </c>
    </row>
    <row r="2873" spans="1:10" ht="15.75" x14ac:dyDescent="0.25">
      <c r="A2873" s="2" t="s">
        <v>327</v>
      </c>
      <c r="C2873" t="s">
        <v>411</v>
      </c>
      <c r="E2873" s="10">
        <v>32761521.239999998</v>
      </c>
      <c r="F2873" s="10">
        <v>115422.175</v>
      </c>
      <c r="H2873" s="10"/>
      <c r="I2873" s="10"/>
      <c r="J2873" s="10">
        <v>32876943.414999999</v>
      </c>
    </row>
    <row r="2874" spans="1:10" ht="15.75" x14ac:dyDescent="0.25">
      <c r="A2874" s="2" t="s">
        <v>327</v>
      </c>
      <c r="C2874" t="s">
        <v>412</v>
      </c>
      <c r="E2874" s="7">
        <v>2187300.4284999999</v>
      </c>
      <c r="F2874" s="7">
        <v>45274</v>
      </c>
      <c r="H2874" s="7"/>
      <c r="I2874" s="7"/>
      <c r="J2874" s="7">
        <v>2232574.4284999999</v>
      </c>
    </row>
    <row r="2875" spans="1:10" ht="15.75" x14ac:dyDescent="0.25">
      <c r="A2875" s="2" t="s">
        <v>327</v>
      </c>
      <c r="C2875" t="s">
        <v>413</v>
      </c>
      <c r="E2875" s="11">
        <v>468545</v>
      </c>
      <c r="F2875" s="11"/>
      <c r="H2875" s="11"/>
      <c r="I2875" s="11"/>
      <c r="J2875" s="11">
        <v>468545</v>
      </c>
    </row>
    <row r="2876" spans="1:10" ht="15.75" x14ac:dyDescent="0.25">
      <c r="A2876" s="2" t="s">
        <v>327</v>
      </c>
      <c r="C2876" t="s">
        <v>414</v>
      </c>
      <c r="E2876" s="10">
        <v>5651047.0349900005</v>
      </c>
      <c r="F2876" s="10"/>
      <c r="H2876" s="10"/>
      <c r="I2876" s="10"/>
      <c r="J2876" s="10">
        <v>5651047.0349900005</v>
      </c>
    </row>
    <row r="2877" spans="1:10" ht="15.75" x14ac:dyDescent="0.25">
      <c r="A2877" s="2" t="s">
        <v>327</v>
      </c>
      <c r="C2877" t="s">
        <v>415</v>
      </c>
      <c r="E2877" s="10">
        <v>440873</v>
      </c>
      <c r="F2877" s="10"/>
      <c r="H2877" s="10"/>
      <c r="I2877" s="10"/>
      <c r="J2877" s="10">
        <v>440873</v>
      </c>
    </row>
    <row r="2878" spans="1:10" ht="15.75" x14ac:dyDescent="0.25">
      <c r="A2878" s="2" t="s">
        <v>327</v>
      </c>
      <c r="C2878" t="s">
        <v>416</v>
      </c>
      <c r="E2878" s="10">
        <v>5802937.7243299996</v>
      </c>
      <c r="F2878" s="10"/>
      <c r="H2878" s="10"/>
      <c r="I2878" s="10"/>
      <c r="J2878" s="10">
        <v>5802937.7243299996</v>
      </c>
    </row>
    <row r="2879" spans="1:10" ht="15.75" x14ac:dyDescent="0.25">
      <c r="A2879" s="2" t="s">
        <v>327</v>
      </c>
      <c r="C2879" t="s">
        <v>417</v>
      </c>
      <c r="E2879" s="10">
        <v>351911</v>
      </c>
      <c r="F2879" s="10"/>
      <c r="H2879" s="10"/>
      <c r="I2879" s="10"/>
      <c r="J2879" s="10">
        <v>351911</v>
      </c>
    </row>
    <row r="2880" spans="1:10" ht="15.75" x14ac:dyDescent="0.25">
      <c r="A2880" s="2" t="s">
        <v>327</v>
      </c>
      <c r="C2880" t="s">
        <v>418</v>
      </c>
      <c r="E2880" s="10">
        <v>0</v>
      </c>
      <c r="F2880" s="10"/>
      <c r="H2880" s="10"/>
      <c r="I2880" s="10"/>
      <c r="J2880" s="10">
        <v>0</v>
      </c>
    </row>
    <row r="2881" spans="1:10" ht="15.75" x14ac:dyDescent="0.25">
      <c r="A2881" s="2" t="s">
        <v>336</v>
      </c>
      <c r="C2881" t="s">
        <v>410</v>
      </c>
      <c r="E2881" s="10">
        <v>1078317.6000000001</v>
      </c>
      <c r="F2881" s="10"/>
      <c r="H2881" s="10"/>
      <c r="I2881" s="10"/>
      <c r="J2881" s="10">
        <v>1078317.6000000001</v>
      </c>
    </row>
    <row r="2882" spans="1:10" ht="15.75" x14ac:dyDescent="0.25">
      <c r="A2882" s="2" t="s">
        <v>336</v>
      </c>
      <c r="C2882" t="s">
        <v>411</v>
      </c>
      <c r="E2882" s="10">
        <v>11682623</v>
      </c>
      <c r="F2882" s="10"/>
      <c r="H2882" s="10"/>
      <c r="I2882" s="10"/>
      <c r="J2882" s="10">
        <v>11682623</v>
      </c>
    </row>
    <row r="2883" spans="1:10" ht="15.75" x14ac:dyDescent="0.25">
      <c r="A2883" s="2" t="s">
        <v>336</v>
      </c>
      <c r="C2883" t="s">
        <v>412</v>
      </c>
      <c r="E2883" s="7">
        <v>639146.22640000004</v>
      </c>
      <c r="F2883" s="7"/>
      <c r="H2883" s="7"/>
      <c r="I2883" s="7"/>
      <c r="J2883" s="7">
        <v>639146.22640000004</v>
      </c>
    </row>
    <row r="2884" spans="1:10" ht="15.75" x14ac:dyDescent="0.25">
      <c r="A2884" s="2" t="s">
        <v>336</v>
      </c>
      <c r="C2884" t="s">
        <v>413</v>
      </c>
      <c r="E2884" s="11">
        <v>176506</v>
      </c>
      <c r="F2884" s="11"/>
      <c r="H2884" s="11"/>
      <c r="I2884" s="11"/>
      <c r="J2884" s="11">
        <v>176506</v>
      </c>
    </row>
    <row r="2885" spans="1:10" ht="15.75" x14ac:dyDescent="0.25">
      <c r="A2885" s="2" t="s">
        <v>336</v>
      </c>
      <c r="C2885" t="s">
        <v>414</v>
      </c>
      <c r="E2885" s="10">
        <v>2116355.94</v>
      </c>
      <c r="F2885" s="10"/>
      <c r="H2885" s="10"/>
      <c r="I2885" s="10"/>
      <c r="J2885" s="10">
        <v>2116355.94</v>
      </c>
    </row>
    <row r="2886" spans="1:10" ht="15.75" x14ac:dyDescent="0.25">
      <c r="A2886" s="2" t="s">
        <v>336</v>
      </c>
      <c r="C2886" t="s">
        <v>415</v>
      </c>
      <c r="E2886" s="10">
        <v>176506</v>
      </c>
      <c r="F2886" s="10"/>
      <c r="H2886" s="10"/>
      <c r="I2886" s="10"/>
      <c r="J2886" s="10">
        <v>176506</v>
      </c>
    </row>
    <row r="2887" spans="1:10" ht="15.75" x14ac:dyDescent="0.25">
      <c r="A2887" s="2" t="s">
        <v>336</v>
      </c>
      <c r="C2887" t="s">
        <v>416</v>
      </c>
      <c r="E2887" s="10">
        <v>2119358.94</v>
      </c>
      <c r="F2887" s="10"/>
      <c r="H2887" s="10"/>
      <c r="I2887" s="10"/>
      <c r="J2887" s="10">
        <v>2119358.94</v>
      </c>
    </row>
    <row r="2888" spans="1:10" ht="15.75" x14ac:dyDescent="0.25">
      <c r="A2888" s="2" t="s">
        <v>336</v>
      </c>
      <c r="C2888" t="s">
        <v>417</v>
      </c>
      <c r="E2888" s="10">
        <v>168160</v>
      </c>
      <c r="F2888" s="10"/>
      <c r="H2888" s="10"/>
      <c r="I2888" s="10"/>
      <c r="J2888" s="10">
        <v>168160</v>
      </c>
    </row>
    <row r="2889" spans="1:10" ht="15.75" x14ac:dyDescent="0.25">
      <c r="A2889" s="2" t="s">
        <v>336</v>
      </c>
      <c r="C2889" t="s">
        <v>418</v>
      </c>
      <c r="E2889" s="10">
        <v>155235</v>
      </c>
      <c r="F2889" s="10"/>
      <c r="H2889" s="10"/>
      <c r="I2889" s="10"/>
      <c r="J2889" s="10">
        <v>155235</v>
      </c>
    </row>
    <row r="2890" spans="1:10" ht="15.75" x14ac:dyDescent="0.25">
      <c r="A2890" s="2" t="s">
        <v>338</v>
      </c>
      <c r="C2890" t="s">
        <v>410</v>
      </c>
      <c r="E2890" s="10">
        <v>772768</v>
      </c>
      <c r="F2890" s="10"/>
      <c r="H2890" s="10"/>
      <c r="I2890" s="10"/>
      <c r="J2890" s="10">
        <v>772768</v>
      </c>
    </row>
    <row r="2891" spans="1:10" ht="15.75" x14ac:dyDescent="0.25">
      <c r="A2891" s="2" t="s">
        <v>338</v>
      </c>
      <c r="C2891" t="s">
        <v>411</v>
      </c>
      <c r="E2891" s="10">
        <v>8232286.3943369985</v>
      </c>
      <c r="F2891" s="10"/>
      <c r="H2891" s="10"/>
      <c r="I2891" s="10"/>
      <c r="J2891" s="10">
        <v>8232286.3943369985</v>
      </c>
    </row>
    <row r="2892" spans="1:10" ht="15.75" x14ac:dyDescent="0.25">
      <c r="A2892" s="2" t="s">
        <v>338</v>
      </c>
      <c r="C2892" t="s">
        <v>412</v>
      </c>
      <c r="E2892" s="7">
        <v>752704</v>
      </c>
      <c r="F2892" s="7"/>
      <c r="H2892" s="7"/>
      <c r="I2892" s="7"/>
      <c r="J2892" s="7">
        <v>752704</v>
      </c>
    </row>
    <row r="2893" spans="1:10" ht="15.75" x14ac:dyDescent="0.25">
      <c r="A2893" s="2" t="s">
        <v>338</v>
      </c>
      <c r="C2893" t="s">
        <v>413</v>
      </c>
      <c r="E2893" s="11">
        <v>46348</v>
      </c>
      <c r="F2893" s="11"/>
      <c r="H2893" s="11"/>
      <c r="I2893" s="11"/>
      <c r="J2893" s="11">
        <v>46348</v>
      </c>
    </row>
    <row r="2894" spans="1:10" ht="15.75" x14ac:dyDescent="0.25">
      <c r="A2894" s="2" t="s">
        <v>338</v>
      </c>
      <c r="C2894" t="s">
        <v>414</v>
      </c>
      <c r="E2894" s="10">
        <v>824775</v>
      </c>
      <c r="F2894" s="10"/>
      <c r="H2894" s="10"/>
      <c r="I2894" s="10"/>
      <c r="J2894" s="10">
        <v>824775</v>
      </c>
    </row>
    <row r="2895" spans="1:10" ht="15.75" x14ac:dyDescent="0.25">
      <c r="A2895" s="2" t="s">
        <v>338</v>
      </c>
      <c r="C2895" t="s">
        <v>415</v>
      </c>
      <c r="E2895" s="10">
        <v>46347</v>
      </c>
      <c r="F2895" s="10"/>
      <c r="H2895" s="10"/>
      <c r="I2895" s="10"/>
      <c r="J2895" s="10">
        <v>46347</v>
      </c>
    </row>
    <row r="2896" spans="1:10" ht="15.75" x14ac:dyDescent="0.25">
      <c r="A2896" s="2" t="s">
        <v>338</v>
      </c>
      <c r="C2896" t="s">
        <v>416</v>
      </c>
      <c r="E2896" s="10">
        <v>824761</v>
      </c>
      <c r="F2896" s="10"/>
      <c r="H2896" s="10"/>
      <c r="I2896" s="10"/>
      <c r="J2896" s="10">
        <v>824761</v>
      </c>
    </row>
    <row r="2897" spans="1:10" ht="15.75" x14ac:dyDescent="0.25">
      <c r="A2897" s="2" t="s">
        <v>338</v>
      </c>
      <c r="C2897" t="s">
        <v>417</v>
      </c>
      <c r="E2897" s="10">
        <v>31456.26</v>
      </c>
      <c r="F2897" s="10"/>
      <c r="H2897" s="10"/>
      <c r="I2897" s="10"/>
      <c r="J2897" s="10">
        <v>31456.26</v>
      </c>
    </row>
    <row r="2898" spans="1:10" ht="15.75" x14ac:dyDescent="0.25">
      <c r="A2898" s="2" t="s">
        <v>338</v>
      </c>
      <c r="C2898" t="s">
        <v>418</v>
      </c>
      <c r="E2898" s="10">
        <v>14709.269999999999</v>
      </c>
      <c r="F2898" s="10"/>
      <c r="H2898" s="10"/>
      <c r="I2898" s="10"/>
      <c r="J2898" s="10">
        <v>14709.269999999999</v>
      </c>
    </row>
    <row r="2899" spans="1:10" ht="15.75" x14ac:dyDescent="0.25">
      <c r="A2899" s="2" t="s">
        <v>346</v>
      </c>
      <c r="C2899" t="s">
        <v>410</v>
      </c>
      <c r="E2899" s="10">
        <v>899751</v>
      </c>
      <c r="F2899" s="10"/>
      <c r="H2899" s="10"/>
      <c r="I2899" s="10"/>
      <c r="J2899" s="10">
        <v>899751</v>
      </c>
    </row>
    <row r="2900" spans="1:10" ht="15.75" x14ac:dyDescent="0.25">
      <c r="A2900" s="2" t="s">
        <v>346</v>
      </c>
      <c r="C2900" t="s">
        <v>411</v>
      </c>
      <c r="E2900" s="10">
        <v>7827833.7000000039</v>
      </c>
      <c r="F2900" s="10"/>
      <c r="H2900" s="10"/>
      <c r="I2900" s="10"/>
      <c r="J2900" s="10">
        <v>7827833.7000000039</v>
      </c>
    </row>
    <row r="2901" spans="1:10" ht="15.75" x14ac:dyDescent="0.25">
      <c r="A2901" s="2" t="s">
        <v>346</v>
      </c>
      <c r="C2901" t="s">
        <v>412</v>
      </c>
      <c r="E2901" s="7">
        <v>893658.78419999999</v>
      </c>
      <c r="F2901" s="7"/>
      <c r="H2901" s="7"/>
      <c r="I2901" s="7"/>
      <c r="J2901" s="7">
        <v>893658.78419999999</v>
      </c>
    </row>
    <row r="2902" spans="1:10" ht="15.75" x14ac:dyDescent="0.25">
      <c r="A2902" s="2" t="s">
        <v>346</v>
      </c>
      <c r="C2902" t="s">
        <v>413</v>
      </c>
      <c r="E2902" s="11">
        <v>71757</v>
      </c>
      <c r="F2902" s="11"/>
      <c r="H2902" s="11"/>
      <c r="I2902" s="11"/>
      <c r="J2902" s="11">
        <v>71757</v>
      </c>
    </row>
    <row r="2903" spans="1:10" ht="15.75" x14ac:dyDescent="0.25">
      <c r="A2903" s="2" t="s">
        <v>346</v>
      </c>
      <c r="C2903" t="s">
        <v>414</v>
      </c>
      <c r="E2903" s="10">
        <v>1269992.7</v>
      </c>
      <c r="F2903" s="10"/>
      <c r="H2903" s="10"/>
      <c r="I2903" s="10"/>
      <c r="J2903" s="10">
        <v>1269992.7</v>
      </c>
    </row>
    <row r="2904" spans="1:10" ht="15.75" x14ac:dyDescent="0.25">
      <c r="A2904" s="2" t="s">
        <v>346</v>
      </c>
      <c r="C2904" t="s">
        <v>415</v>
      </c>
      <c r="E2904" s="10">
        <v>71751</v>
      </c>
      <c r="F2904" s="10"/>
      <c r="H2904" s="10"/>
      <c r="I2904" s="10"/>
      <c r="J2904" s="10">
        <v>71751</v>
      </c>
    </row>
    <row r="2905" spans="1:10" ht="15.75" x14ac:dyDescent="0.25">
      <c r="A2905" s="2" t="s">
        <v>346</v>
      </c>
      <c r="C2905" t="s">
        <v>416</v>
      </c>
      <c r="E2905" s="10">
        <v>1270098.8999999999</v>
      </c>
      <c r="F2905" s="10"/>
      <c r="H2905" s="10"/>
      <c r="I2905" s="10"/>
      <c r="J2905" s="10">
        <v>1270098.8999999999</v>
      </c>
    </row>
    <row r="2906" spans="1:10" ht="15.75" x14ac:dyDescent="0.25">
      <c r="A2906" s="2" t="s">
        <v>346</v>
      </c>
      <c r="C2906" t="s">
        <v>417</v>
      </c>
      <c r="E2906" s="10">
        <v>64701</v>
      </c>
      <c r="F2906" s="10"/>
      <c r="H2906" s="10"/>
      <c r="I2906" s="10"/>
      <c r="J2906" s="10">
        <v>64701</v>
      </c>
    </row>
    <row r="2907" spans="1:10" ht="15.75" x14ac:dyDescent="0.25">
      <c r="A2907" s="2" t="s">
        <v>346</v>
      </c>
      <c r="C2907" t="s">
        <v>418</v>
      </c>
      <c r="E2907" s="10">
        <v>56101</v>
      </c>
      <c r="F2907" s="10"/>
      <c r="H2907" s="10"/>
      <c r="I2907" s="10"/>
      <c r="J2907" s="10">
        <v>56101</v>
      </c>
    </row>
    <row r="2908" spans="1:10" ht="15.75" x14ac:dyDescent="0.25">
      <c r="A2908" s="2" t="s">
        <v>357</v>
      </c>
      <c r="C2908" t="s">
        <v>410</v>
      </c>
      <c r="E2908" s="10">
        <v>490816</v>
      </c>
      <c r="F2908" s="10"/>
      <c r="H2908" s="10"/>
      <c r="I2908" s="10"/>
      <c r="J2908" s="10">
        <v>490816</v>
      </c>
    </row>
    <row r="2909" spans="1:10" ht="15.75" x14ac:dyDescent="0.25">
      <c r="A2909" s="2" t="s">
        <v>357</v>
      </c>
      <c r="C2909" t="s">
        <v>411</v>
      </c>
      <c r="E2909" s="10">
        <v>5058481.0697530825</v>
      </c>
      <c r="F2909" s="10"/>
      <c r="H2909" s="10"/>
      <c r="I2909" s="10"/>
      <c r="J2909" s="10">
        <v>5058481.0697530825</v>
      </c>
    </row>
    <row r="2910" spans="1:10" ht="15.75" x14ac:dyDescent="0.25">
      <c r="A2910" s="2" t="s">
        <v>357</v>
      </c>
      <c r="C2910" t="s">
        <v>412</v>
      </c>
      <c r="E2910" s="7">
        <v>525953.1</v>
      </c>
      <c r="F2910" s="7"/>
      <c r="H2910" s="7"/>
      <c r="I2910" s="7"/>
      <c r="J2910" s="7">
        <v>525953.1</v>
      </c>
    </row>
    <row r="2911" spans="1:10" ht="15.75" x14ac:dyDescent="0.25">
      <c r="A2911" s="2" t="s">
        <v>357</v>
      </c>
      <c r="C2911" t="s">
        <v>413</v>
      </c>
      <c r="E2911" s="11">
        <v>68207</v>
      </c>
      <c r="F2911" s="11"/>
      <c r="H2911" s="11"/>
      <c r="I2911" s="11"/>
      <c r="J2911" s="11">
        <v>68207</v>
      </c>
    </row>
    <row r="2912" spans="1:10" ht="15.75" x14ac:dyDescent="0.25">
      <c r="A2912" s="2" t="s">
        <v>357</v>
      </c>
      <c r="C2912" t="s">
        <v>414</v>
      </c>
      <c r="E2912" s="10">
        <v>923760.79166499991</v>
      </c>
      <c r="F2912" s="10"/>
      <c r="H2912" s="10"/>
      <c r="I2912" s="10"/>
      <c r="J2912" s="10">
        <v>923760.79166499991</v>
      </c>
    </row>
    <row r="2913" spans="1:10" ht="15.75" x14ac:dyDescent="0.25">
      <c r="A2913" s="2" t="s">
        <v>357</v>
      </c>
      <c r="C2913" t="s">
        <v>415</v>
      </c>
      <c r="E2913" s="10">
        <v>68074</v>
      </c>
      <c r="F2913" s="10"/>
      <c r="H2913" s="10"/>
      <c r="I2913" s="10"/>
      <c r="J2913" s="10">
        <v>68074</v>
      </c>
    </row>
    <row r="2914" spans="1:10" ht="15.75" x14ac:dyDescent="0.25">
      <c r="A2914" s="2" t="s">
        <v>357</v>
      </c>
      <c r="C2914" t="s">
        <v>416</v>
      </c>
      <c r="E2914" s="10">
        <v>919999.36422899994</v>
      </c>
      <c r="F2914" s="10"/>
      <c r="H2914" s="10"/>
      <c r="I2914" s="10"/>
      <c r="J2914" s="10">
        <v>919999.36422899994</v>
      </c>
    </row>
    <row r="2915" spans="1:10" ht="15.75" x14ac:dyDescent="0.25">
      <c r="A2915" s="2" t="s">
        <v>357</v>
      </c>
      <c r="C2915" t="s">
        <v>417</v>
      </c>
      <c r="E2915" s="10">
        <v>56850</v>
      </c>
      <c r="F2915" s="10"/>
      <c r="H2915" s="10"/>
      <c r="I2915" s="10"/>
      <c r="J2915" s="10">
        <v>56850</v>
      </c>
    </row>
    <row r="2916" spans="1:10" ht="15.75" x14ac:dyDescent="0.25">
      <c r="A2916" s="2" t="s">
        <v>357</v>
      </c>
      <c r="C2916" t="s">
        <v>418</v>
      </c>
      <c r="E2916" s="10">
        <v>22143</v>
      </c>
      <c r="F2916" s="10"/>
      <c r="H2916" s="10"/>
      <c r="I2916" s="10"/>
      <c r="J2916" s="10">
        <v>22143</v>
      </c>
    </row>
    <row r="2917" spans="1:10" ht="15.75" x14ac:dyDescent="0.25">
      <c r="A2917" s="2" t="s">
        <v>360</v>
      </c>
      <c r="C2917" t="s">
        <v>410</v>
      </c>
      <c r="E2917" s="10">
        <v>405076</v>
      </c>
      <c r="F2917" s="10">
        <v>30153</v>
      </c>
      <c r="H2917" s="10"/>
      <c r="I2917" s="10"/>
      <c r="J2917" s="10">
        <v>435229</v>
      </c>
    </row>
    <row r="2918" spans="1:10" ht="15.75" x14ac:dyDescent="0.25">
      <c r="A2918" s="2" t="s">
        <v>360</v>
      </c>
      <c r="C2918" t="s">
        <v>411</v>
      </c>
      <c r="E2918" s="10">
        <v>6669061.3105624486</v>
      </c>
      <c r="F2918" s="10">
        <v>66336.599999999991</v>
      </c>
      <c r="H2918" s="10"/>
      <c r="I2918" s="10"/>
      <c r="J2918" s="10">
        <v>6735397.9105624482</v>
      </c>
    </row>
    <row r="2919" spans="1:10" ht="15.75" x14ac:dyDescent="0.25">
      <c r="A2919" s="2" t="s">
        <v>360</v>
      </c>
      <c r="C2919" t="s">
        <v>412</v>
      </c>
      <c r="E2919" s="7">
        <v>413521.45699999999</v>
      </c>
      <c r="F2919" s="7">
        <v>29947.790400000002</v>
      </c>
      <c r="H2919" s="7"/>
      <c r="I2919" s="7"/>
      <c r="J2919" s="7">
        <v>443469.24739999999</v>
      </c>
    </row>
    <row r="2920" spans="1:10" ht="15.75" x14ac:dyDescent="0.25">
      <c r="A2920" s="2" t="s">
        <v>360</v>
      </c>
      <c r="C2920" t="s">
        <v>413</v>
      </c>
      <c r="E2920" s="11">
        <v>32965</v>
      </c>
      <c r="F2920" s="11">
        <v>10786</v>
      </c>
      <c r="H2920" s="11"/>
      <c r="I2920" s="11"/>
      <c r="J2920" s="11">
        <v>43751</v>
      </c>
    </row>
    <row r="2921" spans="1:10" ht="15.75" x14ac:dyDescent="0.25">
      <c r="A2921" s="2" t="s">
        <v>360</v>
      </c>
      <c r="C2921" t="s">
        <v>414</v>
      </c>
      <c r="E2921" s="10">
        <v>562312</v>
      </c>
      <c r="F2921" s="10"/>
      <c r="H2921" s="10"/>
      <c r="I2921" s="10"/>
      <c r="J2921" s="10">
        <v>562312</v>
      </c>
    </row>
    <row r="2922" spans="1:10" ht="15.75" x14ac:dyDescent="0.25">
      <c r="A2922" s="2" t="s">
        <v>360</v>
      </c>
      <c r="C2922" t="s">
        <v>415</v>
      </c>
      <c r="E2922" s="10">
        <v>32913</v>
      </c>
      <c r="F2922" s="10">
        <v>10754</v>
      </c>
      <c r="H2922" s="10"/>
      <c r="I2922" s="10"/>
      <c r="J2922" s="10">
        <v>43667</v>
      </c>
    </row>
    <row r="2923" spans="1:10" ht="15.75" x14ac:dyDescent="0.25">
      <c r="A2923" s="2" t="s">
        <v>360</v>
      </c>
      <c r="C2923" t="s">
        <v>416</v>
      </c>
      <c r="E2923" s="10">
        <v>561237</v>
      </c>
      <c r="F2923" s="10"/>
      <c r="H2923" s="10"/>
      <c r="I2923" s="10"/>
      <c r="J2923" s="10">
        <v>561237</v>
      </c>
    </row>
    <row r="2924" spans="1:10" ht="15.75" x14ac:dyDescent="0.25">
      <c r="A2924" s="2" t="s">
        <v>360</v>
      </c>
      <c r="C2924" t="s">
        <v>417</v>
      </c>
      <c r="E2924" s="10">
        <v>32786</v>
      </c>
      <c r="F2924" s="10">
        <v>10494</v>
      </c>
      <c r="H2924" s="10"/>
      <c r="I2924" s="10"/>
      <c r="J2924" s="10">
        <v>43280</v>
      </c>
    </row>
    <row r="2925" spans="1:10" ht="15.75" x14ac:dyDescent="0.25">
      <c r="A2925" s="2" t="s">
        <v>360</v>
      </c>
      <c r="C2925" t="s">
        <v>418</v>
      </c>
      <c r="E2925" s="10">
        <v>32743</v>
      </c>
      <c r="F2925" s="10">
        <v>0</v>
      </c>
      <c r="H2925" s="10"/>
      <c r="I2925" s="10"/>
      <c r="J2925" s="10">
        <v>32743</v>
      </c>
    </row>
    <row r="2926" spans="1:10" ht="15.75" x14ac:dyDescent="0.25">
      <c r="A2926" s="2" t="s">
        <v>364</v>
      </c>
      <c r="C2926" t="s">
        <v>410</v>
      </c>
      <c r="E2926" s="10">
        <v>159967.39130434784</v>
      </c>
      <c r="F2926" s="10"/>
      <c r="H2926" s="10"/>
      <c r="I2926" s="10"/>
      <c r="J2926" s="10">
        <v>159967.39130434784</v>
      </c>
    </row>
    <row r="2927" spans="1:10" ht="15.75" x14ac:dyDescent="0.25">
      <c r="A2927" s="2" t="s">
        <v>364</v>
      </c>
      <c r="C2927" t="s">
        <v>411</v>
      </c>
      <c r="E2927" s="10">
        <v>847461.55913043488</v>
      </c>
      <c r="F2927" s="10"/>
      <c r="H2927" s="10"/>
      <c r="I2927" s="10"/>
      <c r="J2927" s="10">
        <v>847461.55913043488</v>
      </c>
    </row>
    <row r="2928" spans="1:10" ht="15.75" x14ac:dyDescent="0.25">
      <c r="A2928" s="2" t="s">
        <v>364</v>
      </c>
      <c r="C2928" t="s">
        <v>412</v>
      </c>
      <c r="E2928" s="7">
        <v>186751.99549999999</v>
      </c>
      <c r="F2928" s="7"/>
      <c r="H2928" s="7"/>
      <c r="I2928" s="7"/>
      <c r="J2928" s="7">
        <v>186751.99549999999</v>
      </c>
    </row>
    <row r="2929" spans="1:10" ht="15.75" x14ac:dyDescent="0.25">
      <c r="A2929" s="2" t="s">
        <v>364</v>
      </c>
      <c r="C2929" t="s">
        <v>413</v>
      </c>
      <c r="E2929" s="11">
        <v>26533</v>
      </c>
      <c r="F2929" s="11"/>
      <c r="H2929" s="11"/>
      <c r="I2929" s="11"/>
      <c r="J2929" s="11">
        <v>26533</v>
      </c>
    </row>
    <row r="2930" spans="1:10" ht="15.75" x14ac:dyDescent="0.25">
      <c r="A2930" s="2" t="s">
        <v>364</v>
      </c>
      <c r="C2930" s="12" t="s">
        <v>414</v>
      </c>
      <c r="E2930" s="10">
        <v>299824</v>
      </c>
      <c r="F2930" s="10"/>
      <c r="H2930" s="10"/>
      <c r="I2930" s="10"/>
      <c r="J2930" s="10">
        <v>299824</v>
      </c>
    </row>
    <row r="2931" spans="1:10" ht="15.75" x14ac:dyDescent="0.25">
      <c r="A2931" s="2" t="s">
        <v>364</v>
      </c>
      <c r="C2931" t="s">
        <v>415</v>
      </c>
      <c r="E2931" s="10">
        <v>26533</v>
      </c>
      <c r="F2931" s="10"/>
      <c r="H2931" s="10"/>
      <c r="I2931" s="10"/>
      <c r="J2931" s="10">
        <v>26533</v>
      </c>
    </row>
    <row r="2932" spans="1:10" ht="15.75" x14ac:dyDescent="0.25">
      <c r="A2932" s="2" t="s">
        <v>364</v>
      </c>
      <c r="C2932" s="12" t="s">
        <v>416</v>
      </c>
      <c r="E2932" s="10">
        <v>299824</v>
      </c>
      <c r="F2932" s="10"/>
      <c r="H2932" s="10"/>
      <c r="I2932" s="10"/>
      <c r="J2932" s="10">
        <v>299824</v>
      </c>
    </row>
    <row r="2933" spans="1:10" ht="15.75" x14ac:dyDescent="0.25">
      <c r="A2933" s="2" t="s">
        <v>364</v>
      </c>
      <c r="C2933" t="s">
        <v>417</v>
      </c>
      <c r="E2933" s="10">
        <v>26533</v>
      </c>
      <c r="F2933" s="10"/>
      <c r="H2933" s="10"/>
      <c r="I2933" s="10"/>
      <c r="J2933" s="10">
        <v>26533</v>
      </c>
    </row>
    <row r="2934" spans="1:10" ht="15.75" x14ac:dyDescent="0.25">
      <c r="A2934" s="2" t="s">
        <v>364</v>
      </c>
      <c r="C2934" t="s">
        <v>418</v>
      </c>
      <c r="E2934" s="10">
        <v>26533</v>
      </c>
      <c r="F2934" s="10"/>
      <c r="H2934" s="10"/>
      <c r="I2934" s="10"/>
      <c r="J2934" s="10">
        <v>26533</v>
      </c>
    </row>
    <row r="2935" spans="1:10" ht="15.75" x14ac:dyDescent="0.25">
      <c r="A2935" s="2" t="s">
        <v>369</v>
      </c>
      <c r="C2935" t="s">
        <v>410</v>
      </c>
      <c r="E2935" s="10">
        <v>123934</v>
      </c>
      <c r="F2935" s="10"/>
      <c r="H2935" s="10"/>
      <c r="I2935" s="10"/>
      <c r="J2935" s="10">
        <v>123934</v>
      </c>
    </row>
    <row r="2936" spans="1:10" ht="15.75" x14ac:dyDescent="0.25">
      <c r="A2936" s="2" t="s">
        <v>369</v>
      </c>
      <c r="C2936" t="s">
        <v>411</v>
      </c>
      <c r="E2936" s="10">
        <v>1561624.5</v>
      </c>
      <c r="F2936" s="10"/>
      <c r="H2936" s="10"/>
      <c r="I2936" s="10"/>
      <c r="J2936" s="10">
        <v>1561624.5</v>
      </c>
    </row>
    <row r="2937" spans="1:10" ht="15.75" x14ac:dyDescent="0.25">
      <c r="A2937" s="2" t="s">
        <v>369</v>
      </c>
      <c r="C2937" t="s">
        <v>412</v>
      </c>
      <c r="E2937" s="7">
        <v>99957.9</v>
      </c>
      <c r="F2937" s="7"/>
      <c r="H2937" s="7"/>
      <c r="I2937" s="7"/>
      <c r="J2937" s="7">
        <v>99957.9</v>
      </c>
    </row>
    <row r="2938" spans="1:10" ht="15.75" x14ac:dyDescent="0.25">
      <c r="A2938" s="2" t="s">
        <v>369</v>
      </c>
      <c r="C2938" s="12" t="s">
        <v>413</v>
      </c>
      <c r="E2938" s="11">
        <v>10516</v>
      </c>
      <c r="F2938" s="11"/>
      <c r="H2938" s="11"/>
      <c r="I2938" s="11"/>
      <c r="J2938" s="11">
        <v>10516</v>
      </c>
    </row>
    <row r="2939" spans="1:10" ht="15.75" x14ac:dyDescent="0.25">
      <c r="A2939" s="2" t="s">
        <v>369</v>
      </c>
      <c r="C2939" t="s">
        <v>414</v>
      </c>
      <c r="E2939" s="10">
        <v>128351</v>
      </c>
      <c r="F2939" s="10"/>
      <c r="H2939" s="10"/>
      <c r="I2939" s="10"/>
      <c r="J2939" s="10">
        <v>128351</v>
      </c>
    </row>
    <row r="2940" spans="1:10" ht="15.75" x14ac:dyDescent="0.25">
      <c r="A2940" s="2" t="s">
        <v>369</v>
      </c>
      <c r="C2940" s="12" t="s">
        <v>415</v>
      </c>
      <c r="E2940" s="10">
        <v>10421</v>
      </c>
      <c r="F2940" s="10"/>
      <c r="H2940" s="10"/>
      <c r="I2940" s="10"/>
      <c r="J2940" s="10">
        <v>10421</v>
      </c>
    </row>
    <row r="2941" spans="1:10" ht="15.75" x14ac:dyDescent="0.25">
      <c r="A2941" s="2" t="s">
        <v>369</v>
      </c>
      <c r="C2941" t="s">
        <v>416</v>
      </c>
      <c r="E2941" s="10">
        <v>126840</v>
      </c>
      <c r="F2941" s="10"/>
      <c r="H2941" s="10"/>
      <c r="I2941" s="10"/>
      <c r="J2941" s="10">
        <v>126840</v>
      </c>
    </row>
    <row r="2942" spans="1:10" ht="15.75" x14ac:dyDescent="0.25">
      <c r="A2942" s="2" t="s">
        <v>369</v>
      </c>
      <c r="C2942" s="12" t="s">
        <v>417</v>
      </c>
      <c r="E2942" s="10">
        <v>10421</v>
      </c>
      <c r="F2942" s="10"/>
      <c r="H2942" s="10"/>
      <c r="I2942" s="10"/>
      <c r="J2942" s="10">
        <v>10421</v>
      </c>
    </row>
    <row r="2943" spans="1:10" ht="15.75" x14ac:dyDescent="0.25">
      <c r="A2943" s="2" t="s">
        <v>369</v>
      </c>
      <c r="C2943" s="12" t="s">
        <v>418</v>
      </c>
      <c r="E2943" s="10">
        <v>10421</v>
      </c>
      <c r="F2943" s="10"/>
      <c r="H2943" s="10"/>
      <c r="I2943" s="10"/>
      <c r="J2943" s="10">
        <v>10421</v>
      </c>
    </row>
    <row r="2944" spans="1:10" ht="15.75" x14ac:dyDescent="0.25">
      <c r="A2944" s="2" t="s">
        <v>375</v>
      </c>
      <c r="C2944" t="s">
        <v>410</v>
      </c>
      <c r="E2944" s="10">
        <v>17167</v>
      </c>
      <c r="F2944" s="10"/>
      <c r="H2944" s="10"/>
      <c r="I2944" s="10"/>
      <c r="J2944" s="10">
        <v>17167</v>
      </c>
    </row>
    <row r="2945" spans="1:10" ht="15.75" x14ac:dyDescent="0.25">
      <c r="A2945" s="2" t="s">
        <v>375</v>
      </c>
      <c r="C2945" s="12" t="s">
        <v>411</v>
      </c>
      <c r="E2945" s="10">
        <v>259982.39999999985</v>
      </c>
      <c r="F2945" s="10"/>
      <c r="H2945" s="10"/>
      <c r="I2945" s="10"/>
      <c r="J2945" s="10">
        <v>259982.39999999985</v>
      </c>
    </row>
    <row r="2946" spans="1:10" ht="15.75" x14ac:dyDescent="0.25">
      <c r="A2946" s="2" t="s">
        <v>375</v>
      </c>
      <c r="C2946" s="12" t="s">
        <v>412</v>
      </c>
      <c r="E2946" s="7">
        <v>14472.5</v>
      </c>
      <c r="F2946" s="7"/>
      <c r="H2946" s="7"/>
      <c r="I2946" s="7"/>
      <c r="J2946" s="7">
        <v>14472.5</v>
      </c>
    </row>
    <row r="2947" spans="1:10" ht="15.75" x14ac:dyDescent="0.25">
      <c r="A2947" s="2" t="s">
        <v>375</v>
      </c>
      <c r="C2947" t="s">
        <v>413</v>
      </c>
      <c r="E2947" s="11">
        <v>2762</v>
      </c>
      <c r="F2947" s="11"/>
      <c r="H2947" s="11"/>
      <c r="I2947" s="11"/>
      <c r="J2947" s="11">
        <v>2762</v>
      </c>
    </row>
    <row r="2948" spans="1:10" ht="15.75" x14ac:dyDescent="0.25">
      <c r="A2948" s="2" t="s">
        <v>375</v>
      </c>
      <c r="C2948" t="s">
        <v>414</v>
      </c>
      <c r="E2948" s="10">
        <v>48978</v>
      </c>
      <c r="F2948" s="10"/>
      <c r="H2948" s="10"/>
      <c r="I2948" s="10"/>
      <c r="J2948" s="10">
        <v>48978</v>
      </c>
    </row>
    <row r="2949" spans="1:10" ht="15.75" x14ac:dyDescent="0.25">
      <c r="A2949" s="2" t="s">
        <v>375</v>
      </c>
      <c r="C2949" t="s">
        <v>415</v>
      </c>
      <c r="E2949" s="10">
        <v>2762</v>
      </c>
      <c r="F2949" s="10"/>
      <c r="H2949" s="10"/>
      <c r="I2949" s="10"/>
      <c r="J2949" s="10">
        <v>2762</v>
      </c>
    </row>
    <row r="2950" spans="1:10" ht="15.75" x14ac:dyDescent="0.25">
      <c r="A2950" s="2" t="s">
        <v>375</v>
      </c>
      <c r="C2950" t="s">
        <v>416</v>
      </c>
      <c r="E2950" s="10">
        <v>48978</v>
      </c>
      <c r="F2950" s="10"/>
      <c r="H2950" s="10"/>
      <c r="I2950" s="10"/>
      <c r="J2950" s="10">
        <v>48978</v>
      </c>
    </row>
    <row r="2951" spans="1:10" ht="15.75" x14ac:dyDescent="0.25">
      <c r="A2951" s="2" t="s">
        <v>375</v>
      </c>
      <c r="C2951" t="s">
        <v>417</v>
      </c>
      <c r="E2951" s="10">
        <v>2762</v>
      </c>
      <c r="F2951" s="10"/>
      <c r="H2951" s="10"/>
      <c r="I2951" s="10"/>
      <c r="J2951" s="10">
        <v>2762</v>
      </c>
    </row>
    <row r="2952" spans="1:10" ht="15.75" x14ac:dyDescent="0.25">
      <c r="A2952" s="2" t="s">
        <v>375</v>
      </c>
      <c r="C2952" t="s">
        <v>418</v>
      </c>
      <c r="E2952" s="10">
        <v>2762</v>
      </c>
      <c r="F2952" s="10"/>
      <c r="H2952" s="10"/>
      <c r="I2952" s="10"/>
      <c r="J2952" s="10">
        <v>2762</v>
      </c>
    </row>
    <row r="2954" spans="1:10" x14ac:dyDescent="0.2">
      <c r="A2954" s="1" t="s">
        <v>419</v>
      </c>
    </row>
    <row r="2955" spans="1:10" ht="15.75" x14ac:dyDescent="0.25">
      <c r="A2955" s="9" t="s">
        <v>215</v>
      </c>
      <c r="E2955" s="2" t="s">
        <v>52</v>
      </c>
      <c r="F2955" s="2" t="s">
        <v>108</v>
      </c>
      <c r="G2955" s="2" t="s">
        <v>219</v>
      </c>
      <c r="H2955" s="2" t="s">
        <v>220</v>
      </c>
      <c r="I2955" s="2" t="s">
        <v>123</v>
      </c>
      <c r="J2955" s="2" t="s">
        <v>169</v>
      </c>
    </row>
    <row r="2956" spans="1:10" x14ac:dyDescent="0.2">
      <c r="A2956" s="2" t="s">
        <v>222</v>
      </c>
      <c r="C2956" s="2" t="s">
        <v>420</v>
      </c>
      <c r="E2956" s="2">
        <v>0</v>
      </c>
      <c r="F2956" s="2">
        <v>31</v>
      </c>
      <c r="G2956" s="2">
        <v>0</v>
      </c>
      <c r="H2956" s="2">
        <v>216</v>
      </c>
      <c r="I2956" s="2">
        <v>0</v>
      </c>
      <c r="J2956" s="2">
        <v>247</v>
      </c>
    </row>
    <row r="2957" spans="1:10" x14ac:dyDescent="0.2">
      <c r="A2957" s="2" t="s">
        <v>283</v>
      </c>
      <c r="C2957" s="2" t="s">
        <v>420</v>
      </c>
      <c r="E2957" s="2">
        <v>460</v>
      </c>
      <c r="F2957" s="2">
        <v>0</v>
      </c>
      <c r="G2957" s="2">
        <v>0</v>
      </c>
      <c r="H2957" s="2">
        <v>0</v>
      </c>
      <c r="I2957" s="2">
        <v>0</v>
      </c>
      <c r="J2957" s="2">
        <v>460</v>
      </c>
    </row>
    <row r="2958" spans="1:10" x14ac:dyDescent="0.2">
      <c r="A2958" s="2" t="s">
        <v>283</v>
      </c>
      <c r="C2958" s="2" t="s">
        <v>420</v>
      </c>
      <c r="E2958" s="2">
        <v>0</v>
      </c>
      <c r="F2958" s="2">
        <v>3</v>
      </c>
      <c r="G2958" s="2">
        <v>0</v>
      </c>
      <c r="H2958" s="2">
        <v>0</v>
      </c>
      <c r="I2958" s="2">
        <v>0</v>
      </c>
      <c r="J2958" s="2">
        <v>3</v>
      </c>
    </row>
    <row r="2959" spans="1:10" x14ac:dyDescent="0.2">
      <c r="A2959" s="2" t="s">
        <v>283</v>
      </c>
      <c r="C2959" s="2" t="s">
        <v>420</v>
      </c>
      <c r="E2959" s="2">
        <v>0</v>
      </c>
      <c r="F2959" s="2">
        <v>0</v>
      </c>
      <c r="G2959" s="2">
        <v>0</v>
      </c>
      <c r="H2959" s="2">
        <v>190</v>
      </c>
      <c r="I2959" s="2">
        <v>0</v>
      </c>
      <c r="J2959" s="2">
        <v>190</v>
      </c>
    </row>
    <row r="2960" spans="1:10" x14ac:dyDescent="0.2">
      <c r="A2960" s="2" t="s">
        <v>310</v>
      </c>
      <c r="C2960" s="2" t="s">
        <v>420</v>
      </c>
      <c r="E2960" s="2">
        <v>267</v>
      </c>
      <c r="F2960" s="2">
        <v>1</v>
      </c>
      <c r="G2960" s="2">
        <v>0</v>
      </c>
      <c r="H2960" s="2">
        <v>0</v>
      </c>
      <c r="I2960" s="2">
        <v>0</v>
      </c>
      <c r="J2960" s="2">
        <v>268</v>
      </c>
    </row>
    <row r="2961" spans="1:10" x14ac:dyDescent="0.2">
      <c r="A2961" s="2" t="s">
        <v>312</v>
      </c>
      <c r="C2961" s="2" t="s">
        <v>420</v>
      </c>
      <c r="E2961" s="2">
        <v>0</v>
      </c>
      <c r="F2961" s="2">
        <v>0</v>
      </c>
      <c r="G2961" s="2">
        <v>0</v>
      </c>
      <c r="H2961" s="2">
        <v>0</v>
      </c>
      <c r="I2961" s="2">
        <v>0</v>
      </c>
      <c r="J2961" s="2">
        <v>0</v>
      </c>
    </row>
    <row r="2962" spans="1:10" x14ac:dyDescent="0.2">
      <c r="A2962" s="2" t="s">
        <v>312</v>
      </c>
      <c r="C2962" s="2" t="s">
        <v>420</v>
      </c>
      <c r="E2962" s="2">
        <v>35</v>
      </c>
      <c r="F2962" s="2">
        <v>0</v>
      </c>
      <c r="G2962" s="2">
        <v>0</v>
      </c>
      <c r="H2962" s="2">
        <v>0</v>
      </c>
      <c r="I2962" s="2">
        <v>0</v>
      </c>
      <c r="J2962" s="2">
        <v>35</v>
      </c>
    </row>
    <row r="2963" spans="1:10" x14ac:dyDescent="0.2">
      <c r="A2963" s="2" t="s">
        <v>312</v>
      </c>
      <c r="C2963" s="2" t="s">
        <v>420</v>
      </c>
      <c r="E2963" s="2">
        <v>0</v>
      </c>
      <c r="F2963" s="2">
        <v>0</v>
      </c>
      <c r="G2963" s="2">
        <v>0</v>
      </c>
      <c r="H2963" s="2">
        <v>5</v>
      </c>
      <c r="I2963" s="2">
        <v>0</v>
      </c>
      <c r="J2963" s="2">
        <v>5</v>
      </c>
    </row>
    <row r="2964" spans="1:10" x14ac:dyDescent="0.2">
      <c r="A2964" s="2" t="s">
        <v>312</v>
      </c>
      <c r="C2964" s="2" t="s">
        <v>420</v>
      </c>
      <c r="E2964" s="2">
        <v>0</v>
      </c>
      <c r="F2964" s="2">
        <v>0</v>
      </c>
      <c r="G2964" s="2">
        <v>0</v>
      </c>
      <c r="H2964" s="2">
        <v>0</v>
      </c>
      <c r="I2964" s="2">
        <v>0</v>
      </c>
      <c r="J2964" s="2">
        <v>0</v>
      </c>
    </row>
    <row r="2965" spans="1:10" x14ac:dyDescent="0.2">
      <c r="A2965" s="2" t="s">
        <v>318</v>
      </c>
      <c r="C2965" s="2" t="s">
        <v>420</v>
      </c>
      <c r="E2965" s="2">
        <v>82</v>
      </c>
      <c r="F2965" s="2">
        <v>0</v>
      </c>
      <c r="G2965" s="2">
        <v>0</v>
      </c>
      <c r="H2965" s="2">
        <v>0</v>
      </c>
      <c r="I2965" s="2">
        <v>0</v>
      </c>
      <c r="J2965" s="2">
        <v>82</v>
      </c>
    </row>
    <row r="2966" spans="1:10" x14ac:dyDescent="0.2">
      <c r="A2966" s="2" t="s">
        <v>318</v>
      </c>
      <c r="C2966" s="2" t="s">
        <v>420</v>
      </c>
      <c r="E2966" s="2">
        <v>23</v>
      </c>
      <c r="F2966" s="2">
        <v>0</v>
      </c>
      <c r="G2966" s="2">
        <v>0</v>
      </c>
      <c r="H2966" s="2">
        <v>0</v>
      </c>
      <c r="I2966" s="2">
        <v>0</v>
      </c>
      <c r="J2966" s="2">
        <v>23</v>
      </c>
    </row>
    <row r="2967" spans="1:10" x14ac:dyDescent="0.2">
      <c r="A2967" s="2" t="s">
        <v>327</v>
      </c>
      <c r="C2967" s="2" t="s">
        <v>420</v>
      </c>
      <c r="E2967" s="2">
        <v>6</v>
      </c>
      <c r="F2967" s="2">
        <v>0</v>
      </c>
      <c r="G2967" s="2">
        <v>0</v>
      </c>
      <c r="H2967" s="2">
        <v>0</v>
      </c>
      <c r="I2967" s="2">
        <v>0</v>
      </c>
      <c r="J2967" s="2">
        <v>6</v>
      </c>
    </row>
    <row r="2968" spans="1:10" x14ac:dyDescent="0.2">
      <c r="A2968" s="2" t="s">
        <v>327</v>
      </c>
      <c r="C2968" s="2" t="s">
        <v>420</v>
      </c>
      <c r="E2968" s="2">
        <v>22</v>
      </c>
      <c r="F2968" s="2">
        <v>0</v>
      </c>
      <c r="G2968" s="2">
        <v>0</v>
      </c>
      <c r="H2968" s="2">
        <v>0</v>
      </c>
      <c r="I2968" s="2">
        <v>0</v>
      </c>
      <c r="J2968" s="2">
        <v>22</v>
      </c>
    </row>
    <row r="2969" spans="1:10" x14ac:dyDescent="0.2">
      <c r="A2969" s="2" t="s">
        <v>327</v>
      </c>
      <c r="C2969" s="2" t="s">
        <v>420</v>
      </c>
      <c r="E2969" s="2">
        <v>97</v>
      </c>
      <c r="F2969" s="2">
        <v>1</v>
      </c>
      <c r="G2969" s="2">
        <v>0</v>
      </c>
      <c r="H2969" s="2">
        <v>0</v>
      </c>
      <c r="I2969" s="2">
        <v>0</v>
      </c>
      <c r="J2969" s="2">
        <v>98</v>
      </c>
    </row>
    <row r="2970" spans="1:10" x14ac:dyDescent="0.2">
      <c r="A2970" s="2" t="s">
        <v>327</v>
      </c>
      <c r="C2970" s="2" t="s">
        <v>420</v>
      </c>
      <c r="E2970" s="2">
        <v>1</v>
      </c>
      <c r="F2970" s="2">
        <v>0</v>
      </c>
      <c r="G2970" s="2">
        <v>0</v>
      </c>
      <c r="H2970" s="2">
        <v>0</v>
      </c>
      <c r="I2970" s="2">
        <v>0</v>
      </c>
      <c r="J2970" s="2">
        <v>1</v>
      </c>
    </row>
    <row r="2971" spans="1:10" ht="15.75" x14ac:dyDescent="0.25">
      <c r="A2971" t="s">
        <v>336</v>
      </c>
      <c r="C2971" s="2" t="s">
        <v>420</v>
      </c>
      <c r="E2971" s="2">
        <v>64</v>
      </c>
      <c r="F2971" s="2">
        <v>0</v>
      </c>
      <c r="G2971" s="2">
        <v>0</v>
      </c>
      <c r="H2971" s="2">
        <v>0</v>
      </c>
      <c r="I2971" s="2">
        <v>0</v>
      </c>
      <c r="J2971" s="2">
        <v>64</v>
      </c>
    </row>
    <row r="2972" spans="1:10" ht="15.75" x14ac:dyDescent="0.25">
      <c r="A2972" t="s">
        <v>338</v>
      </c>
      <c r="C2972" s="2" t="s">
        <v>420</v>
      </c>
      <c r="E2972" s="2">
        <v>0</v>
      </c>
      <c r="F2972" s="2">
        <v>0</v>
      </c>
      <c r="G2972" s="2">
        <v>0</v>
      </c>
      <c r="H2972" s="2">
        <v>0</v>
      </c>
      <c r="I2972" s="2">
        <v>0</v>
      </c>
      <c r="J2972" s="2">
        <v>0</v>
      </c>
    </row>
    <row r="2973" spans="1:10" ht="15.75" x14ac:dyDescent="0.25">
      <c r="A2973" t="s">
        <v>338</v>
      </c>
      <c r="C2973" s="2" t="s">
        <v>420</v>
      </c>
      <c r="E2973" s="2">
        <v>14</v>
      </c>
      <c r="F2973" s="2">
        <v>0</v>
      </c>
      <c r="G2973" s="2">
        <v>0</v>
      </c>
      <c r="H2973" s="2">
        <v>0</v>
      </c>
      <c r="I2973" s="2">
        <v>0</v>
      </c>
      <c r="J2973" s="2">
        <v>14</v>
      </c>
    </row>
    <row r="2974" spans="1:10" ht="15.75" x14ac:dyDescent="0.25">
      <c r="A2974" t="s">
        <v>338</v>
      </c>
      <c r="C2974" s="2" t="s">
        <v>420</v>
      </c>
      <c r="E2974" s="2">
        <v>0</v>
      </c>
      <c r="F2974" s="2">
        <v>0</v>
      </c>
      <c r="G2974" s="2">
        <v>0</v>
      </c>
      <c r="H2974" s="2">
        <v>0</v>
      </c>
      <c r="I2974" s="2">
        <v>0</v>
      </c>
      <c r="J2974" s="2">
        <v>0</v>
      </c>
    </row>
    <row r="2975" spans="1:10" ht="15.75" x14ac:dyDescent="0.25">
      <c r="A2975" t="s">
        <v>338</v>
      </c>
      <c r="C2975" s="2" t="s">
        <v>420</v>
      </c>
      <c r="E2975" s="2">
        <v>0</v>
      </c>
      <c r="F2975" s="2">
        <v>0</v>
      </c>
      <c r="G2975" s="2">
        <v>0</v>
      </c>
      <c r="H2975" s="2">
        <v>0</v>
      </c>
      <c r="I2975" s="2">
        <v>0</v>
      </c>
      <c r="J2975" s="2">
        <v>0</v>
      </c>
    </row>
    <row r="2976" spans="1:10" ht="15.75" x14ac:dyDescent="0.25">
      <c r="A2976" t="s">
        <v>338</v>
      </c>
      <c r="C2976" s="2" t="s">
        <v>420</v>
      </c>
      <c r="E2976" s="2">
        <v>0</v>
      </c>
      <c r="F2976" s="2">
        <v>0</v>
      </c>
      <c r="G2976" s="2">
        <v>0</v>
      </c>
      <c r="H2976" s="2">
        <v>0</v>
      </c>
      <c r="I2976" s="2">
        <v>0</v>
      </c>
      <c r="J2976" s="2">
        <v>0</v>
      </c>
    </row>
    <row r="2977" spans="1:10" ht="15.75" x14ac:dyDescent="0.25">
      <c r="A2977" t="s">
        <v>346</v>
      </c>
      <c r="C2977" s="2" t="s">
        <v>420</v>
      </c>
      <c r="E2977" s="2">
        <v>21</v>
      </c>
      <c r="F2977" s="2">
        <v>0</v>
      </c>
      <c r="G2977" s="2">
        <v>0</v>
      </c>
      <c r="H2977" s="2">
        <v>0</v>
      </c>
      <c r="I2977" s="2">
        <v>0</v>
      </c>
      <c r="J2977" s="2">
        <v>21</v>
      </c>
    </row>
    <row r="2978" spans="1:10" ht="15.75" x14ac:dyDescent="0.25">
      <c r="A2978" t="s">
        <v>357</v>
      </c>
      <c r="C2978" s="2" t="s">
        <v>420</v>
      </c>
      <c r="E2978" s="2">
        <v>23</v>
      </c>
      <c r="F2978" s="2">
        <v>0</v>
      </c>
      <c r="G2978" s="2">
        <v>0</v>
      </c>
      <c r="H2978" s="2">
        <v>0</v>
      </c>
      <c r="I2978" s="2">
        <v>0</v>
      </c>
      <c r="J2978" s="2">
        <v>23</v>
      </c>
    </row>
    <row r="2979" spans="1:10" ht="15.75" x14ac:dyDescent="0.25">
      <c r="A2979" t="s">
        <v>360</v>
      </c>
      <c r="C2979" s="2" t="s">
        <v>420</v>
      </c>
      <c r="E2979" s="2">
        <v>0</v>
      </c>
      <c r="F2979" s="2">
        <v>0</v>
      </c>
      <c r="G2979" s="2">
        <v>0</v>
      </c>
      <c r="H2979" s="2">
        <v>0</v>
      </c>
      <c r="I2979" s="2">
        <v>0</v>
      </c>
      <c r="J2979" s="2">
        <v>0</v>
      </c>
    </row>
    <row r="2980" spans="1:10" ht="15.75" x14ac:dyDescent="0.25">
      <c r="A2980" t="s">
        <v>360</v>
      </c>
      <c r="C2980" s="2" t="s">
        <v>420</v>
      </c>
      <c r="E2980" s="2">
        <v>11</v>
      </c>
      <c r="F2980" s="2">
        <v>0</v>
      </c>
      <c r="G2980" s="2">
        <v>0</v>
      </c>
      <c r="H2980" s="2">
        <v>0</v>
      </c>
      <c r="I2980" s="2">
        <v>0</v>
      </c>
      <c r="J2980" s="2">
        <v>11</v>
      </c>
    </row>
    <row r="2981" spans="1:10" ht="15.75" x14ac:dyDescent="0.25">
      <c r="A2981" t="s">
        <v>364</v>
      </c>
      <c r="C2981" s="2" t="s">
        <v>420</v>
      </c>
      <c r="E2981" s="2">
        <v>2</v>
      </c>
      <c r="F2981" s="2">
        <v>0</v>
      </c>
      <c r="G2981" s="2">
        <v>0</v>
      </c>
      <c r="H2981" s="2">
        <v>0</v>
      </c>
      <c r="I2981" s="2">
        <v>0</v>
      </c>
      <c r="J2981" s="2">
        <v>2</v>
      </c>
    </row>
    <row r="2982" spans="1:10" ht="15.75" x14ac:dyDescent="0.25">
      <c r="A2982" t="s">
        <v>369</v>
      </c>
      <c r="C2982" s="2" t="s">
        <v>420</v>
      </c>
      <c r="E2982" s="2">
        <v>3</v>
      </c>
      <c r="F2982" s="2">
        <v>0</v>
      </c>
      <c r="G2982" s="2">
        <v>0</v>
      </c>
      <c r="H2982" s="2">
        <v>0</v>
      </c>
      <c r="I2982" s="2">
        <v>0</v>
      </c>
      <c r="J2982" s="2">
        <v>3</v>
      </c>
    </row>
    <row r="2983" spans="1:10" ht="15.75" x14ac:dyDescent="0.25">
      <c r="A2983" t="s">
        <v>369</v>
      </c>
      <c r="C2983" s="2" t="s">
        <v>420</v>
      </c>
      <c r="E2983" s="2">
        <v>0</v>
      </c>
      <c r="F2983" s="2">
        <v>0</v>
      </c>
      <c r="G2983" s="2">
        <v>0</v>
      </c>
      <c r="H2983" s="2">
        <v>0</v>
      </c>
      <c r="I2983" s="2">
        <v>0</v>
      </c>
      <c r="J2983" s="2">
        <v>0</v>
      </c>
    </row>
    <row r="2984" spans="1:10" ht="15.75" x14ac:dyDescent="0.25">
      <c r="A2984" t="s">
        <v>375</v>
      </c>
      <c r="C2984" s="2" t="s">
        <v>420</v>
      </c>
      <c r="E2984" s="2">
        <v>3</v>
      </c>
      <c r="F2984" s="2">
        <v>0</v>
      </c>
      <c r="G2984" s="2">
        <v>0</v>
      </c>
      <c r="H2984" s="2">
        <v>0</v>
      </c>
      <c r="I2984" s="2">
        <v>0</v>
      </c>
      <c r="J2984" s="2">
        <v>3</v>
      </c>
    </row>
    <row r="2985" spans="1:10" ht="15.75" x14ac:dyDescent="0.25">
      <c r="A2985" t="s">
        <v>378</v>
      </c>
      <c r="C2985" s="2" t="s">
        <v>420</v>
      </c>
      <c r="E2985" s="2">
        <v>0</v>
      </c>
      <c r="F2985" s="2">
        <v>0</v>
      </c>
      <c r="G2985" s="2">
        <v>0</v>
      </c>
      <c r="H2985" s="2">
        <v>0</v>
      </c>
      <c r="I2985" s="2">
        <v>0</v>
      </c>
      <c r="J2985" s="2">
        <v>0</v>
      </c>
    </row>
    <row r="2986" spans="1:10" ht="15.75" x14ac:dyDescent="0.25">
      <c r="A2986"/>
    </row>
    <row r="2987" spans="1:10" ht="15.75" x14ac:dyDescent="0.25">
      <c r="A2987" t="s">
        <v>215</v>
      </c>
      <c r="E2987" s="2" t="s">
        <v>52</v>
      </c>
      <c r="F2987" s="2" t="s">
        <v>108</v>
      </c>
      <c r="G2987" s="2" t="s">
        <v>219</v>
      </c>
      <c r="H2987" s="2" t="s">
        <v>220</v>
      </c>
      <c r="I2987" s="2" t="s">
        <v>123</v>
      </c>
      <c r="J2987" s="2" t="s">
        <v>169</v>
      </c>
    </row>
    <row r="2988" spans="1:10" ht="15.75" x14ac:dyDescent="0.25">
      <c r="A2988" t="s">
        <v>222</v>
      </c>
      <c r="C2988" s="2" t="s">
        <v>421</v>
      </c>
      <c r="E2988" s="2">
        <v>363</v>
      </c>
      <c r="J2988" s="2">
        <v>363</v>
      </c>
    </row>
    <row r="2989" spans="1:10" ht="15.75" x14ac:dyDescent="0.25">
      <c r="A2989" t="s">
        <v>283</v>
      </c>
      <c r="C2989" s="2" t="s">
        <v>421</v>
      </c>
      <c r="E2989" s="2">
        <v>108</v>
      </c>
      <c r="J2989" s="2">
        <v>108</v>
      </c>
    </row>
    <row r="2990" spans="1:10" ht="15.75" x14ac:dyDescent="0.25">
      <c r="A2990" t="s">
        <v>310</v>
      </c>
      <c r="C2990" s="2" t="s">
        <v>421</v>
      </c>
      <c r="E2990" s="2">
        <v>0</v>
      </c>
      <c r="J2990" s="2">
        <v>0</v>
      </c>
    </row>
    <row r="2991" spans="1:10" ht="15.75" x14ac:dyDescent="0.25">
      <c r="A2991" t="s">
        <v>312</v>
      </c>
      <c r="C2991" s="2" t="s">
        <v>421</v>
      </c>
      <c r="E2991" s="2">
        <v>0</v>
      </c>
      <c r="J2991" s="2">
        <v>0</v>
      </c>
    </row>
    <row r="2992" spans="1:10" ht="15.75" x14ac:dyDescent="0.25">
      <c r="A2992" t="s">
        <v>312</v>
      </c>
      <c r="C2992" s="2" t="s">
        <v>421</v>
      </c>
      <c r="E2992" s="2">
        <v>74</v>
      </c>
      <c r="J2992" s="2">
        <v>74</v>
      </c>
    </row>
    <row r="2993" spans="1:10" ht="15.75" x14ac:dyDescent="0.25">
      <c r="A2993" t="s">
        <v>312</v>
      </c>
      <c r="C2993" s="2" t="s">
        <v>421</v>
      </c>
      <c r="E2993" s="2">
        <v>0</v>
      </c>
      <c r="J2993" s="2">
        <v>0</v>
      </c>
    </row>
    <row r="2994" spans="1:10" ht="15.75" x14ac:dyDescent="0.25">
      <c r="A2994" t="s">
        <v>312</v>
      </c>
      <c r="C2994" s="2" t="s">
        <v>421</v>
      </c>
      <c r="E2994" s="2">
        <v>0</v>
      </c>
      <c r="J2994" s="2">
        <v>0</v>
      </c>
    </row>
    <row r="2995" spans="1:10" ht="15.75" x14ac:dyDescent="0.25">
      <c r="A2995" t="s">
        <v>318</v>
      </c>
      <c r="C2995" s="2" t="s">
        <v>421</v>
      </c>
      <c r="E2995" s="2">
        <v>0</v>
      </c>
      <c r="J2995" s="2">
        <v>0</v>
      </c>
    </row>
    <row r="2996" spans="1:10" ht="15.75" x14ac:dyDescent="0.25">
      <c r="A2996" t="s">
        <v>318</v>
      </c>
      <c r="C2996" s="2" t="s">
        <v>421</v>
      </c>
      <c r="E2996" s="2">
        <v>0</v>
      </c>
      <c r="J2996" s="2">
        <v>0</v>
      </c>
    </row>
    <row r="2997" spans="1:10" ht="15.75" x14ac:dyDescent="0.25">
      <c r="A2997" t="s">
        <v>327</v>
      </c>
      <c r="C2997" s="2" t="s">
        <v>421</v>
      </c>
      <c r="E2997" s="2">
        <v>48</v>
      </c>
      <c r="J2997" s="2">
        <v>48</v>
      </c>
    </row>
    <row r="2998" spans="1:10" ht="15.75" x14ac:dyDescent="0.25">
      <c r="A2998" t="s">
        <v>327</v>
      </c>
      <c r="C2998" s="2" t="s">
        <v>421</v>
      </c>
      <c r="E2998" s="2">
        <v>17</v>
      </c>
      <c r="J2998" s="2">
        <v>17</v>
      </c>
    </row>
    <row r="2999" spans="1:10" ht="15.75" x14ac:dyDescent="0.25">
      <c r="A2999" t="s">
        <v>327</v>
      </c>
      <c r="C2999" s="2" t="s">
        <v>421</v>
      </c>
      <c r="E2999" s="2">
        <v>13</v>
      </c>
      <c r="J2999" s="2">
        <v>13</v>
      </c>
    </row>
    <row r="3000" spans="1:10" ht="15.75" x14ac:dyDescent="0.25">
      <c r="A3000" t="s">
        <v>327</v>
      </c>
      <c r="C3000" s="2" t="s">
        <v>421</v>
      </c>
      <c r="E3000" s="2">
        <v>23</v>
      </c>
      <c r="J3000" s="2">
        <v>23</v>
      </c>
    </row>
    <row r="3001" spans="1:10" ht="15.75" x14ac:dyDescent="0.25">
      <c r="A3001" t="s">
        <v>336</v>
      </c>
      <c r="C3001" s="2" t="s">
        <v>421</v>
      </c>
      <c r="E3001" s="2">
        <v>28</v>
      </c>
      <c r="J3001" s="2">
        <v>28</v>
      </c>
    </row>
    <row r="3002" spans="1:10" ht="15.75" x14ac:dyDescent="0.25">
      <c r="A3002" t="s">
        <v>338</v>
      </c>
      <c r="C3002" s="2" t="s">
        <v>421</v>
      </c>
      <c r="E3002" s="2">
        <v>16</v>
      </c>
      <c r="J3002" s="2">
        <v>16</v>
      </c>
    </row>
    <row r="3003" spans="1:10" ht="15.75" x14ac:dyDescent="0.25">
      <c r="A3003" t="s">
        <v>338</v>
      </c>
      <c r="C3003" s="2" t="s">
        <v>421</v>
      </c>
      <c r="E3003" s="2">
        <v>44</v>
      </c>
      <c r="J3003" s="2">
        <v>44</v>
      </c>
    </row>
    <row r="3004" spans="1:10" ht="15.75" x14ac:dyDescent="0.25">
      <c r="A3004" t="s">
        <v>338</v>
      </c>
      <c r="C3004" s="2" t="s">
        <v>421</v>
      </c>
      <c r="E3004" s="2">
        <v>0</v>
      </c>
      <c r="J3004" s="2">
        <v>0</v>
      </c>
    </row>
    <row r="3005" spans="1:10" ht="15.75" x14ac:dyDescent="0.25">
      <c r="A3005" t="s">
        <v>338</v>
      </c>
      <c r="C3005" s="2" t="s">
        <v>421</v>
      </c>
      <c r="E3005" s="2">
        <v>0</v>
      </c>
      <c r="J3005" s="2">
        <v>0</v>
      </c>
    </row>
    <row r="3006" spans="1:10" ht="15.75" x14ac:dyDescent="0.25">
      <c r="A3006" t="s">
        <v>338</v>
      </c>
      <c r="C3006" s="2" t="s">
        <v>421</v>
      </c>
      <c r="E3006" s="2">
        <v>0</v>
      </c>
      <c r="J3006" s="2">
        <v>0</v>
      </c>
    </row>
    <row r="3007" spans="1:10" ht="15.75" x14ac:dyDescent="0.25">
      <c r="A3007" t="s">
        <v>346</v>
      </c>
      <c r="C3007" s="2" t="s">
        <v>421</v>
      </c>
      <c r="E3007" s="2">
        <v>0</v>
      </c>
      <c r="J3007" s="2">
        <v>0</v>
      </c>
    </row>
    <row r="3008" spans="1:10" ht="15.75" x14ac:dyDescent="0.25">
      <c r="A3008" t="s">
        <v>357</v>
      </c>
      <c r="C3008" s="2" t="s">
        <v>421</v>
      </c>
      <c r="E3008" s="2">
        <v>1</v>
      </c>
      <c r="J3008" s="2">
        <v>1</v>
      </c>
    </row>
    <row r="3009" spans="1:10" ht="15.75" x14ac:dyDescent="0.25">
      <c r="A3009" t="s">
        <v>360</v>
      </c>
      <c r="C3009" s="2" t="s">
        <v>421</v>
      </c>
      <c r="E3009" s="2">
        <v>14</v>
      </c>
      <c r="J3009" s="2">
        <v>14</v>
      </c>
    </row>
    <row r="3010" spans="1:10" ht="15.75" x14ac:dyDescent="0.25">
      <c r="A3010" t="s">
        <v>360</v>
      </c>
      <c r="C3010" s="2" t="s">
        <v>421</v>
      </c>
      <c r="E3010" s="2">
        <v>0</v>
      </c>
      <c r="J3010" s="2">
        <v>0</v>
      </c>
    </row>
    <row r="3011" spans="1:10" ht="15.75" x14ac:dyDescent="0.25">
      <c r="A3011" t="s">
        <v>364</v>
      </c>
      <c r="C3011" s="2" t="s">
        <v>421</v>
      </c>
      <c r="E3011" s="2">
        <v>3</v>
      </c>
      <c r="J3011" s="2">
        <v>3</v>
      </c>
    </row>
    <row r="3012" spans="1:10" ht="15.75" x14ac:dyDescent="0.25">
      <c r="A3012" t="s">
        <v>369</v>
      </c>
      <c r="C3012" s="2" t="s">
        <v>421</v>
      </c>
      <c r="E3012" s="2">
        <v>11</v>
      </c>
      <c r="J3012" s="2">
        <v>11</v>
      </c>
    </row>
    <row r="3013" spans="1:10" ht="15.75" x14ac:dyDescent="0.25">
      <c r="A3013" t="s">
        <v>369</v>
      </c>
      <c r="C3013" s="2" t="s">
        <v>421</v>
      </c>
      <c r="E3013" s="2">
        <v>16</v>
      </c>
      <c r="J3013" s="2">
        <v>16</v>
      </c>
    </row>
    <row r="3014" spans="1:10" ht="15.75" x14ac:dyDescent="0.25">
      <c r="A3014" t="s">
        <v>375</v>
      </c>
      <c r="C3014" s="2" t="s">
        <v>421</v>
      </c>
      <c r="E3014" s="2">
        <v>1</v>
      </c>
      <c r="J3014" s="2">
        <v>1</v>
      </c>
    </row>
    <row r="3015" spans="1:10" ht="15.75" x14ac:dyDescent="0.25">
      <c r="A3015" t="s">
        <v>378</v>
      </c>
      <c r="C3015" s="2" t="s">
        <v>421</v>
      </c>
      <c r="E3015" s="2">
        <v>0</v>
      </c>
      <c r="J3015" s="2">
        <v>0</v>
      </c>
    </row>
    <row r="3016" spans="1:10" ht="15.75" x14ac:dyDescent="0.25">
      <c r="A3016"/>
    </row>
    <row r="3017" spans="1:10" x14ac:dyDescent="0.2">
      <c r="A3017" s="1" t="s">
        <v>422</v>
      </c>
    </row>
    <row r="3018" spans="1:10" x14ac:dyDescent="0.2">
      <c r="A3018" s="1" t="s">
        <v>215</v>
      </c>
      <c r="C3018" s="1"/>
      <c r="E3018" s="1" t="s">
        <v>52</v>
      </c>
      <c r="F3018" s="1" t="s">
        <v>108</v>
      </c>
      <c r="G3018" s="1" t="s">
        <v>219</v>
      </c>
      <c r="H3018" s="1" t="s">
        <v>220</v>
      </c>
      <c r="I3018" s="1" t="s">
        <v>123</v>
      </c>
      <c r="J3018" s="1" t="s">
        <v>169</v>
      </c>
    </row>
    <row r="3019" spans="1:10" x14ac:dyDescent="0.2">
      <c r="A3019" s="2" t="s">
        <v>222</v>
      </c>
      <c r="C3019" s="2" t="s">
        <v>423</v>
      </c>
      <c r="E3019" s="2">
        <v>1344</v>
      </c>
      <c r="F3019" s="2">
        <v>31</v>
      </c>
      <c r="G3019" s="2">
        <v>0</v>
      </c>
      <c r="H3019" s="2">
        <v>71</v>
      </c>
      <c r="I3019" s="2">
        <v>0</v>
      </c>
      <c r="J3019" s="2">
        <v>1446</v>
      </c>
    </row>
    <row r="3020" spans="1:10" x14ac:dyDescent="0.2">
      <c r="A3020" s="2" t="s">
        <v>283</v>
      </c>
      <c r="C3020" s="2" t="s">
        <v>423</v>
      </c>
      <c r="E3020" s="2">
        <v>462</v>
      </c>
      <c r="F3020" s="2">
        <v>0</v>
      </c>
      <c r="G3020" s="2">
        <v>0</v>
      </c>
      <c r="H3020" s="2">
        <v>0</v>
      </c>
      <c r="I3020" s="2">
        <v>0</v>
      </c>
      <c r="J3020" s="2">
        <v>462</v>
      </c>
    </row>
    <row r="3021" spans="1:10" x14ac:dyDescent="0.2">
      <c r="A3021" s="2" t="s">
        <v>283</v>
      </c>
      <c r="C3021" s="2" t="s">
        <v>423</v>
      </c>
      <c r="E3021" s="2">
        <v>0</v>
      </c>
      <c r="F3021" s="2">
        <v>3</v>
      </c>
      <c r="G3021" s="2">
        <v>0</v>
      </c>
      <c r="H3021" s="2">
        <v>0</v>
      </c>
      <c r="I3021" s="2">
        <v>0</v>
      </c>
      <c r="J3021" s="2">
        <v>3</v>
      </c>
    </row>
    <row r="3022" spans="1:10" x14ac:dyDescent="0.2">
      <c r="A3022" s="2" t="s">
        <v>283</v>
      </c>
      <c r="C3022" s="2" t="s">
        <v>423</v>
      </c>
      <c r="E3022" s="2">
        <v>0</v>
      </c>
      <c r="F3022" s="2">
        <v>0</v>
      </c>
      <c r="G3022" s="2">
        <v>0</v>
      </c>
      <c r="H3022" s="2">
        <v>190</v>
      </c>
      <c r="I3022" s="2">
        <v>0</v>
      </c>
      <c r="J3022" s="2">
        <v>190</v>
      </c>
    </row>
    <row r="3023" spans="1:10" x14ac:dyDescent="0.2">
      <c r="A3023" s="2" t="s">
        <v>310</v>
      </c>
      <c r="C3023" s="2" t="s">
        <v>423</v>
      </c>
      <c r="E3023" s="2">
        <v>300</v>
      </c>
      <c r="F3023" s="2">
        <v>1</v>
      </c>
      <c r="G3023" s="2">
        <v>0</v>
      </c>
      <c r="H3023" s="2">
        <v>0</v>
      </c>
      <c r="I3023" s="2">
        <v>0</v>
      </c>
      <c r="J3023" s="2">
        <v>301</v>
      </c>
    </row>
    <row r="3024" spans="1:10" x14ac:dyDescent="0.2">
      <c r="A3024" s="2" t="s">
        <v>312</v>
      </c>
      <c r="C3024" s="2" t="s">
        <v>423</v>
      </c>
      <c r="E3024" s="2">
        <v>0</v>
      </c>
      <c r="F3024" s="2">
        <v>0</v>
      </c>
      <c r="G3024" s="2">
        <v>0</v>
      </c>
      <c r="H3024" s="2">
        <v>0</v>
      </c>
      <c r="I3024" s="2">
        <v>0</v>
      </c>
      <c r="J3024" s="2">
        <v>0</v>
      </c>
    </row>
    <row r="3025" spans="1:10" x14ac:dyDescent="0.2">
      <c r="A3025" s="2" t="s">
        <v>312</v>
      </c>
      <c r="C3025" s="2" t="s">
        <v>423</v>
      </c>
      <c r="E3025" s="2">
        <v>120</v>
      </c>
      <c r="F3025" s="2">
        <v>0</v>
      </c>
      <c r="G3025" s="2">
        <v>0</v>
      </c>
      <c r="H3025" s="2">
        <v>0</v>
      </c>
      <c r="I3025" s="2">
        <v>0</v>
      </c>
      <c r="J3025" s="2">
        <v>120</v>
      </c>
    </row>
    <row r="3026" spans="1:10" x14ac:dyDescent="0.2">
      <c r="A3026" s="2" t="s">
        <v>312</v>
      </c>
      <c r="C3026" s="2" t="s">
        <v>423</v>
      </c>
      <c r="E3026" s="2">
        <v>0</v>
      </c>
      <c r="F3026" s="2">
        <v>0</v>
      </c>
      <c r="G3026" s="2">
        <v>0</v>
      </c>
      <c r="H3026" s="2">
        <v>5</v>
      </c>
      <c r="I3026" s="2">
        <v>0</v>
      </c>
      <c r="J3026" s="2">
        <v>5</v>
      </c>
    </row>
    <row r="3027" spans="1:10" x14ac:dyDescent="0.2">
      <c r="A3027" s="2" t="s">
        <v>312</v>
      </c>
      <c r="C3027" s="2" t="s">
        <v>423</v>
      </c>
      <c r="E3027" s="2">
        <v>0</v>
      </c>
      <c r="F3027" s="2">
        <v>0</v>
      </c>
      <c r="G3027" s="2">
        <v>0</v>
      </c>
      <c r="H3027" s="2">
        <v>0</v>
      </c>
      <c r="I3027" s="2">
        <v>0</v>
      </c>
      <c r="J3027" s="2">
        <v>0</v>
      </c>
    </row>
    <row r="3028" spans="1:10" x14ac:dyDescent="0.2">
      <c r="A3028" s="2" t="s">
        <v>318</v>
      </c>
      <c r="C3028" s="2" t="s">
        <v>423</v>
      </c>
      <c r="E3028" s="2">
        <v>82</v>
      </c>
      <c r="F3028" s="2">
        <v>0</v>
      </c>
      <c r="G3028" s="2">
        <v>0</v>
      </c>
      <c r="H3028" s="2">
        <v>0</v>
      </c>
      <c r="I3028" s="2">
        <v>0</v>
      </c>
      <c r="J3028" s="2">
        <v>82</v>
      </c>
    </row>
    <row r="3029" spans="1:10" x14ac:dyDescent="0.2">
      <c r="A3029" s="2" t="s">
        <v>318</v>
      </c>
      <c r="C3029" s="2" t="s">
        <v>423</v>
      </c>
      <c r="E3029" s="2">
        <v>23</v>
      </c>
      <c r="F3029" s="2">
        <v>0</v>
      </c>
      <c r="G3029" s="2">
        <v>0</v>
      </c>
      <c r="H3029" s="2">
        <v>0</v>
      </c>
      <c r="I3029" s="2">
        <v>0</v>
      </c>
      <c r="J3029" s="2">
        <v>23</v>
      </c>
    </row>
    <row r="3030" spans="1:10" x14ac:dyDescent="0.2">
      <c r="A3030" s="2" t="s">
        <v>327</v>
      </c>
      <c r="C3030" s="2" t="s">
        <v>423</v>
      </c>
      <c r="E3030" s="2">
        <v>8</v>
      </c>
      <c r="F3030" s="2">
        <v>0</v>
      </c>
      <c r="G3030" s="2">
        <v>0</v>
      </c>
      <c r="H3030" s="2">
        <v>0</v>
      </c>
      <c r="I3030" s="2">
        <v>0</v>
      </c>
      <c r="J3030" s="2">
        <v>8</v>
      </c>
    </row>
    <row r="3031" spans="1:10" x14ac:dyDescent="0.2">
      <c r="A3031" s="2" t="s">
        <v>327</v>
      </c>
      <c r="C3031" s="2" t="s">
        <v>423</v>
      </c>
      <c r="E3031" s="2">
        <v>23</v>
      </c>
      <c r="F3031" s="2">
        <v>0</v>
      </c>
      <c r="G3031" s="2">
        <v>0</v>
      </c>
      <c r="H3031" s="2">
        <v>0</v>
      </c>
      <c r="I3031" s="2">
        <v>0</v>
      </c>
      <c r="J3031" s="2">
        <v>23</v>
      </c>
    </row>
    <row r="3032" spans="1:10" x14ac:dyDescent="0.2">
      <c r="A3032" s="2" t="s">
        <v>327</v>
      </c>
      <c r="C3032" s="2" t="s">
        <v>423</v>
      </c>
      <c r="E3032" s="2">
        <v>98</v>
      </c>
      <c r="F3032" s="2">
        <v>1</v>
      </c>
      <c r="G3032" s="2">
        <v>0</v>
      </c>
      <c r="H3032" s="2">
        <v>0</v>
      </c>
      <c r="I3032" s="2">
        <v>0</v>
      </c>
      <c r="J3032" s="2">
        <v>99</v>
      </c>
    </row>
    <row r="3033" spans="1:10" x14ac:dyDescent="0.2">
      <c r="A3033" s="2" t="s">
        <v>327</v>
      </c>
      <c r="C3033" s="2" t="s">
        <v>423</v>
      </c>
      <c r="E3033" s="2">
        <v>39</v>
      </c>
      <c r="F3033" s="2">
        <v>0</v>
      </c>
      <c r="G3033" s="2">
        <v>0</v>
      </c>
      <c r="H3033" s="2">
        <v>0</v>
      </c>
      <c r="I3033" s="2">
        <v>0</v>
      </c>
      <c r="J3033" s="2">
        <v>39</v>
      </c>
    </row>
    <row r="3034" spans="1:10" x14ac:dyDescent="0.2">
      <c r="A3034" s="2" t="s">
        <v>336</v>
      </c>
      <c r="C3034" s="2" t="s">
        <v>423</v>
      </c>
      <c r="E3034" s="2">
        <v>68</v>
      </c>
      <c r="F3034" s="2">
        <v>0</v>
      </c>
      <c r="G3034" s="2">
        <v>0</v>
      </c>
      <c r="H3034" s="2">
        <v>0</v>
      </c>
      <c r="I3034" s="2">
        <v>0</v>
      </c>
      <c r="J3034" s="2">
        <v>68</v>
      </c>
    </row>
    <row r="3035" spans="1:10" x14ac:dyDescent="0.2">
      <c r="A3035" s="2" t="s">
        <v>338</v>
      </c>
      <c r="C3035" s="2" t="s">
        <v>423</v>
      </c>
      <c r="E3035" s="2">
        <v>0</v>
      </c>
      <c r="F3035" s="2">
        <v>0</v>
      </c>
      <c r="G3035" s="2">
        <v>0</v>
      </c>
      <c r="H3035" s="2">
        <v>0</v>
      </c>
      <c r="I3035" s="2">
        <v>0</v>
      </c>
      <c r="J3035" s="2">
        <v>0</v>
      </c>
    </row>
    <row r="3036" spans="1:10" x14ac:dyDescent="0.2">
      <c r="A3036" s="2" t="s">
        <v>338</v>
      </c>
      <c r="C3036" s="2" t="s">
        <v>423</v>
      </c>
      <c r="E3036" s="2">
        <v>39</v>
      </c>
      <c r="F3036" s="2">
        <v>0</v>
      </c>
      <c r="G3036" s="2">
        <v>0</v>
      </c>
      <c r="H3036" s="2">
        <v>0</v>
      </c>
      <c r="I3036" s="2">
        <v>0</v>
      </c>
      <c r="J3036" s="2">
        <v>39</v>
      </c>
    </row>
    <row r="3037" spans="1:10" x14ac:dyDescent="0.2">
      <c r="A3037" s="2" t="s">
        <v>338</v>
      </c>
      <c r="C3037" s="2" t="s">
        <v>423</v>
      </c>
      <c r="E3037" s="2">
        <v>0</v>
      </c>
      <c r="F3037" s="2">
        <v>0</v>
      </c>
      <c r="G3037" s="2">
        <v>0</v>
      </c>
      <c r="H3037" s="2">
        <v>0</v>
      </c>
      <c r="I3037" s="2">
        <v>0</v>
      </c>
      <c r="J3037" s="2">
        <v>0</v>
      </c>
    </row>
    <row r="3038" spans="1:10" x14ac:dyDescent="0.2">
      <c r="A3038" s="2" t="s">
        <v>338</v>
      </c>
      <c r="C3038" s="2" t="s">
        <v>423</v>
      </c>
      <c r="E3038" s="2">
        <v>0</v>
      </c>
      <c r="F3038" s="2">
        <v>0</v>
      </c>
      <c r="G3038" s="2">
        <v>0</v>
      </c>
      <c r="H3038" s="2">
        <v>0</v>
      </c>
      <c r="I3038" s="2">
        <v>0</v>
      </c>
      <c r="J3038" s="2">
        <v>0</v>
      </c>
    </row>
    <row r="3039" spans="1:10" x14ac:dyDescent="0.2">
      <c r="A3039" s="2" t="s">
        <v>338</v>
      </c>
      <c r="C3039" s="2" t="s">
        <v>423</v>
      </c>
      <c r="E3039" s="2">
        <v>0</v>
      </c>
      <c r="F3039" s="2">
        <v>0</v>
      </c>
      <c r="G3039" s="2">
        <v>0</v>
      </c>
      <c r="H3039" s="2">
        <v>0</v>
      </c>
      <c r="I3039" s="2">
        <v>0</v>
      </c>
      <c r="J3039" s="2">
        <v>0</v>
      </c>
    </row>
    <row r="3040" spans="1:10" x14ac:dyDescent="0.2">
      <c r="A3040" s="2" t="s">
        <v>346</v>
      </c>
      <c r="C3040" s="2" t="s">
        <v>423</v>
      </c>
      <c r="E3040" s="2">
        <v>21</v>
      </c>
      <c r="F3040" s="2">
        <v>0</v>
      </c>
      <c r="G3040" s="2">
        <v>0</v>
      </c>
      <c r="H3040" s="2">
        <v>0</v>
      </c>
      <c r="I3040" s="2">
        <v>0</v>
      </c>
      <c r="J3040" s="2">
        <v>21</v>
      </c>
    </row>
    <row r="3041" spans="1:10" x14ac:dyDescent="0.2">
      <c r="A3041" s="2" t="s">
        <v>357</v>
      </c>
      <c r="C3041" s="2" t="s">
        <v>423</v>
      </c>
      <c r="E3041" s="2">
        <v>23</v>
      </c>
      <c r="F3041" s="2">
        <v>0</v>
      </c>
      <c r="G3041" s="2">
        <v>0</v>
      </c>
      <c r="H3041" s="2">
        <v>0</v>
      </c>
      <c r="I3041" s="2">
        <v>0</v>
      </c>
      <c r="J3041" s="2">
        <v>23</v>
      </c>
    </row>
    <row r="3042" spans="1:10" x14ac:dyDescent="0.2">
      <c r="A3042" s="2" t="s">
        <v>360</v>
      </c>
      <c r="C3042" s="2" t="s">
        <v>423</v>
      </c>
      <c r="E3042" s="2">
        <v>0</v>
      </c>
      <c r="F3042" s="2">
        <v>0</v>
      </c>
      <c r="G3042" s="2">
        <v>0</v>
      </c>
      <c r="H3042" s="2">
        <v>0</v>
      </c>
      <c r="I3042" s="2">
        <v>0</v>
      </c>
      <c r="J3042" s="2">
        <v>0</v>
      </c>
    </row>
    <row r="3043" spans="1:10" x14ac:dyDescent="0.2">
      <c r="A3043" s="2" t="s">
        <v>360</v>
      </c>
      <c r="C3043" s="2" t="s">
        <v>423</v>
      </c>
      <c r="E3043" s="2">
        <v>11</v>
      </c>
      <c r="F3043" s="2">
        <v>0</v>
      </c>
      <c r="G3043" s="2">
        <v>0</v>
      </c>
      <c r="H3043" s="2">
        <v>0</v>
      </c>
      <c r="I3043" s="2">
        <v>0</v>
      </c>
      <c r="J3043" s="2">
        <v>11</v>
      </c>
    </row>
    <row r="3044" spans="1:10" x14ac:dyDescent="0.2">
      <c r="A3044" s="2" t="s">
        <v>364</v>
      </c>
      <c r="C3044" s="2" t="s">
        <v>423</v>
      </c>
      <c r="E3044" s="2">
        <v>16</v>
      </c>
      <c r="F3044" s="2">
        <v>0</v>
      </c>
      <c r="G3044" s="2">
        <v>0</v>
      </c>
      <c r="H3044" s="2">
        <v>0</v>
      </c>
      <c r="I3044" s="2">
        <v>0</v>
      </c>
      <c r="J3044" s="2">
        <v>16</v>
      </c>
    </row>
    <row r="3045" spans="1:10" x14ac:dyDescent="0.2">
      <c r="A3045" s="2" t="s">
        <v>369</v>
      </c>
      <c r="C3045" s="2" t="s">
        <v>423</v>
      </c>
      <c r="E3045" s="2">
        <v>3</v>
      </c>
      <c r="F3045" s="2">
        <v>0</v>
      </c>
      <c r="G3045" s="2">
        <v>0</v>
      </c>
      <c r="H3045" s="2">
        <v>0</v>
      </c>
      <c r="I3045" s="2">
        <v>0</v>
      </c>
      <c r="J3045" s="2">
        <v>3</v>
      </c>
    </row>
    <row r="3046" spans="1:10" x14ac:dyDescent="0.2">
      <c r="A3046" s="2" t="s">
        <v>369</v>
      </c>
      <c r="C3046" s="2" t="s">
        <v>423</v>
      </c>
      <c r="E3046" s="2">
        <v>9</v>
      </c>
      <c r="F3046" s="2">
        <v>0</v>
      </c>
      <c r="G3046" s="2">
        <v>0</v>
      </c>
      <c r="H3046" s="2">
        <v>0</v>
      </c>
      <c r="I3046" s="2">
        <v>0</v>
      </c>
      <c r="J3046" s="2">
        <v>9</v>
      </c>
    </row>
    <row r="3047" spans="1:10" x14ac:dyDescent="0.2">
      <c r="A3047" s="2" t="s">
        <v>375</v>
      </c>
      <c r="C3047" s="2" t="s">
        <v>423</v>
      </c>
      <c r="E3047" s="2">
        <v>3</v>
      </c>
      <c r="F3047" s="2">
        <v>0</v>
      </c>
      <c r="G3047" s="2">
        <v>0</v>
      </c>
      <c r="H3047" s="2">
        <v>0</v>
      </c>
      <c r="I3047" s="2">
        <v>0</v>
      </c>
      <c r="J3047" s="2">
        <v>3</v>
      </c>
    </row>
    <row r="3048" spans="1:10" x14ac:dyDescent="0.2">
      <c r="A3048" s="2" t="s">
        <v>378</v>
      </c>
      <c r="C3048" s="2" t="s">
        <v>423</v>
      </c>
      <c r="E3048" s="2">
        <v>0</v>
      </c>
      <c r="F3048" s="2">
        <v>0</v>
      </c>
      <c r="G3048" s="2">
        <v>0</v>
      </c>
      <c r="H3048" s="2">
        <v>0</v>
      </c>
      <c r="I3048" s="2">
        <v>0</v>
      </c>
      <c r="J3048" s="2">
        <v>0</v>
      </c>
    </row>
    <row r="3049" spans="1:10" ht="15.75" x14ac:dyDescent="0.25">
      <c r="A3049"/>
    </row>
    <row r="3050" spans="1:10" x14ac:dyDescent="0.2">
      <c r="A3050" s="1" t="s">
        <v>215</v>
      </c>
      <c r="C3050" s="1" t="s">
        <v>217</v>
      </c>
      <c r="E3050" s="1" t="s">
        <v>52</v>
      </c>
      <c r="F3050" s="1" t="s">
        <v>108</v>
      </c>
      <c r="G3050" s="1" t="s">
        <v>219</v>
      </c>
      <c r="H3050" s="1" t="s">
        <v>220</v>
      </c>
      <c r="I3050" s="1" t="s">
        <v>123</v>
      </c>
      <c r="J3050" s="1" t="s">
        <v>221</v>
      </c>
    </row>
    <row r="3051" spans="1:10" x14ac:dyDescent="0.2">
      <c r="A3051" s="2" t="s">
        <v>222</v>
      </c>
      <c r="C3051" s="2" t="s">
        <v>424</v>
      </c>
      <c r="D3051" s="2" t="s">
        <v>224</v>
      </c>
      <c r="E3051" s="2">
        <v>1557560</v>
      </c>
      <c r="J3051" s="2">
        <v>1557560</v>
      </c>
    </row>
    <row r="3052" spans="1:10" x14ac:dyDescent="0.2">
      <c r="A3052" s="2" t="s">
        <v>283</v>
      </c>
      <c r="C3052" s="2" t="s">
        <v>424</v>
      </c>
      <c r="D3052" s="2" t="s">
        <v>284</v>
      </c>
      <c r="E3052" s="2">
        <v>492770.4</v>
      </c>
      <c r="J3052" s="2">
        <v>492770.4</v>
      </c>
    </row>
    <row r="3053" spans="1:10" x14ac:dyDescent="0.2">
      <c r="A3053" s="2" t="s">
        <v>310</v>
      </c>
      <c r="C3053" s="2" t="s">
        <v>424</v>
      </c>
      <c r="D3053" s="2" t="s">
        <v>311</v>
      </c>
      <c r="E3053" s="2">
        <v>404250</v>
      </c>
      <c r="J3053" s="2">
        <v>404250</v>
      </c>
    </row>
    <row r="3054" spans="1:10" x14ac:dyDescent="0.2">
      <c r="A3054" s="2" t="s">
        <v>312</v>
      </c>
      <c r="C3054" s="2" t="s">
        <v>424</v>
      </c>
      <c r="D3054" s="2" t="s">
        <v>314</v>
      </c>
      <c r="E3054" s="2">
        <v>171958.39999999999</v>
      </c>
      <c r="J3054" s="2">
        <v>171958.39999999999</v>
      </c>
    </row>
    <row r="3055" spans="1:10" x14ac:dyDescent="0.2">
      <c r="A3055" s="2" t="s">
        <v>312</v>
      </c>
      <c r="C3055" s="2" t="s">
        <v>424</v>
      </c>
      <c r="D3055" s="2" t="s">
        <v>315</v>
      </c>
      <c r="E3055" s="2">
        <v>0</v>
      </c>
      <c r="J3055" s="2">
        <v>0</v>
      </c>
    </row>
    <row r="3056" spans="1:10" x14ac:dyDescent="0.2">
      <c r="A3056" s="2" t="s">
        <v>312</v>
      </c>
      <c r="C3056" s="2" t="s">
        <v>424</v>
      </c>
      <c r="D3056" s="2" t="s">
        <v>316</v>
      </c>
      <c r="E3056" s="2">
        <v>0</v>
      </c>
      <c r="J3056" s="2">
        <v>0</v>
      </c>
    </row>
    <row r="3057" spans="1:10" x14ac:dyDescent="0.2">
      <c r="A3057" s="2" t="s">
        <v>318</v>
      </c>
      <c r="C3057" s="2" t="s">
        <v>424</v>
      </c>
      <c r="D3057" s="2" t="s">
        <v>319</v>
      </c>
      <c r="E3057" s="2">
        <v>114444</v>
      </c>
      <c r="J3057" s="2">
        <v>114444</v>
      </c>
    </row>
    <row r="3058" spans="1:10" x14ac:dyDescent="0.2">
      <c r="A3058" s="2" t="s">
        <v>318</v>
      </c>
      <c r="C3058" s="2" t="s">
        <v>424</v>
      </c>
      <c r="D3058" s="2" t="s">
        <v>320</v>
      </c>
      <c r="E3058" s="2">
        <v>19314.84</v>
      </c>
      <c r="J3058" s="2">
        <v>19314.84</v>
      </c>
    </row>
    <row r="3059" spans="1:10" x14ac:dyDescent="0.2">
      <c r="A3059" s="2" t="s">
        <v>327</v>
      </c>
      <c r="C3059" s="2" t="s">
        <v>424</v>
      </c>
      <c r="D3059" s="2" t="s">
        <v>328</v>
      </c>
      <c r="E3059" s="2">
        <v>61370.520000000004</v>
      </c>
      <c r="J3059" s="2">
        <v>61370.520000000004</v>
      </c>
    </row>
    <row r="3060" spans="1:10" x14ac:dyDescent="0.2">
      <c r="A3060" s="2" t="s">
        <v>327</v>
      </c>
      <c r="C3060" s="2" t="s">
        <v>424</v>
      </c>
      <c r="D3060" s="2" t="s">
        <v>329</v>
      </c>
      <c r="E3060" s="2">
        <v>58105.799999999996</v>
      </c>
      <c r="J3060" s="2">
        <v>58105.799999999996</v>
      </c>
    </row>
    <row r="3061" spans="1:10" x14ac:dyDescent="0.2">
      <c r="A3061" s="2" t="s">
        <v>327</v>
      </c>
      <c r="C3061" s="2" t="s">
        <v>424</v>
      </c>
      <c r="D3061" s="2" t="s">
        <v>330</v>
      </c>
      <c r="E3061" s="2">
        <v>132377.22</v>
      </c>
      <c r="J3061" s="2">
        <v>132377.22</v>
      </c>
    </row>
    <row r="3062" spans="1:10" x14ac:dyDescent="0.2">
      <c r="A3062" s="2" t="s">
        <v>327</v>
      </c>
      <c r="C3062" s="2" t="s">
        <v>424</v>
      </c>
      <c r="D3062" s="2" t="s">
        <v>331</v>
      </c>
      <c r="E3062" s="2">
        <v>29457.119999999999</v>
      </c>
      <c r="J3062" s="2">
        <v>29457.119999999999</v>
      </c>
    </row>
    <row r="3063" spans="1:10" x14ac:dyDescent="0.2">
      <c r="A3063" s="2" t="s">
        <v>336</v>
      </c>
      <c r="C3063" s="2" t="s">
        <v>424</v>
      </c>
      <c r="D3063" s="2" t="s">
        <v>337</v>
      </c>
      <c r="E3063" s="2">
        <v>154115.55600000001</v>
      </c>
      <c r="J3063" s="2">
        <v>154115.55600000001</v>
      </c>
    </row>
    <row r="3064" spans="1:10" x14ac:dyDescent="0.2">
      <c r="A3064" s="2" t="s">
        <v>338</v>
      </c>
      <c r="C3064" s="2" t="s">
        <v>424</v>
      </c>
      <c r="D3064" s="2" t="s">
        <v>339</v>
      </c>
      <c r="E3064" s="2">
        <v>57609.5</v>
      </c>
      <c r="J3064" s="2">
        <v>57609.5</v>
      </c>
    </row>
    <row r="3065" spans="1:10" x14ac:dyDescent="0.2">
      <c r="A3065" s="2" t="s">
        <v>338</v>
      </c>
      <c r="C3065" s="2" t="s">
        <v>424</v>
      </c>
      <c r="D3065" s="2" t="s">
        <v>340</v>
      </c>
      <c r="E3065" s="2">
        <v>94032</v>
      </c>
      <c r="J3065" s="2">
        <v>94032</v>
      </c>
    </row>
    <row r="3066" spans="1:10" x14ac:dyDescent="0.2">
      <c r="A3066" s="2" t="s">
        <v>338</v>
      </c>
      <c r="C3066" s="2" t="s">
        <v>424</v>
      </c>
      <c r="D3066" s="2" t="s">
        <v>341</v>
      </c>
      <c r="E3066" s="2">
        <v>3168</v>
      </c>
      <c r="J3066" s="2">
        <v>3168</v>
      </c>
    </row>
    <row r="3067" spans="1:10" x14ac:dyDescent="0.2">
      <c r="A3067" s="2" t="s">
        <v>338</v>
      </c>
      <c r="C3067" s="2" t="s">
        <v>424</v>
      </c>
      <c r="D3067" s="2" t="s">
        <v>342</v>
      </c>
      <c r="E3067" s="2">
        <v>4284.5</v>
      </c>
      <c r="J3067" s="2">
        <v>4284.5</v>
      </c>
    </row>
    <row r="3068" spans="1:10" x14ac:dyDescent="0.2">
      <c r="A3068" s="2" t="s">
        <v>338</v>
      </c>
      <c r="C3068" s="2" t="s">
        <v>424</v>
      </c>
      <c r="D3068" s="2" t="s">
        <v>343</v>
      </c>
      <c r="E3068" s="2">
        <v>1899</v>
      </c>
      <c r="J3068" s="2">
        <v>1899</v>
      </c>
    </row>
    <row r="3069" spans="1:10" x14ac:dyDescent="0.2">
      <c r="A3069" s="2" t="s">
        <v>346</v>
      </c>
      <c r="C3069" s="2" t="s">
        <v>424</v>
      </c>
      <c r="D3069" s="2" t="s">
        <v>347</v>
      </c>
      <c r="E3069" s="2">
        <v>67443.600000000006</v>
      </c>
      <c r="J3069" s="2">
        <v>67443.600000000006</v>
      </c>
    </row>
    <row r="3070" spans="1:10" x14ac:dyDescent="0.2">
      <c r="A3070" s="2" t="s">
        <v>357</v>
      </c>
      <c r="C3070" s="2" t="s">
        <v>424</v>
      </c>
      <c r="D3070" s="2" t="s">
        <v>358</v>
      </c>
      <c r="E3070" s="2">
        <v>140272</v>
      </c>
      <c r="J3070" s="2">
        <v>140272</v>
      </c>
    </row>
    <row r="3071" spans="1:10" x14ac:dyDescent="0.2">
      <c r="A3071" s="2" t="s">
        <v>360</v>
      </c>
      <c r="C3071" s="2" t="s">
        <v>424</v>
      </c>
      <c r="D3071" s="2" t="s">
        <v>361</v>
      </c>
      <c r="E3071" s="2">
        <v>2060</v>
      </c>
      <c r="J3071" s="2">
        <v>2060</v>
      </c>
    </row>
    <row r="3072" spans="1:10" x14ac:dyDescent="0.2">
      <c r="A3072" s="2" t="s">
        <v>360</v>
      </c>
      <c r="C3072" s="2" t="s">
        <v>424</v>
      </c>
      <c r="D3072" s="2" t="s">
        <v>362</v>
      </c>
      <c r="E3072" s="2">
        <v>38860</v>
      </c>
      <c r="J3072" s="2">
        <v>38860</v>
      </c>
    </row>
    <row r="3073" spans="1:10" x14ac:dyDescent="0.2">
      <c r="A3073" s="2" t="s">
        <v>364</v>
      </c>
      <c r="C3073" s="2" t="s">
        <v>424</v>
      </c>
      <c r="D3073" s="2" t="s">
        <v>365</v>
      </c>
      <c r="E3073" s="2">
        <v>43120</v>
      </c>
      <c r="J3073" s="2">
        <v>43120</v>
      </c>
    </row>
    <row r="3074" spans="1:10" x14ac:dyDescent="0.2">
      <c r="A3074" s="2" t="s">
        <v>369</v>
      </c>
      <c r="C3074" s="2" t="s">
        <v>424</v>
      </c>
      <c r="D3074" s="2" t="s">
        <v>370</v>
      </c>
      <c r="E3074" s="2">
        <v>27625</v>
      </c>
      <c r="J3074" s="2">
        <v>27625</v>
      </c>
    </row>
    <row r="3075" spans="1:10" x14ac:dyDescent="0.2">
      <c r="A3075" s="2" t="s">
        <v>369</v>
      </c>
      <c r="C3075" s="2" t="s">
        <v>424</v>
      </c>
      <c r="D3075" s="2" t="s">
        <v>371</v>
      </c>
      <c r="E3075" s="2">
        <v>6757.5</v>
      </c>
      <c r="J3075" s="2">
        <v>6757.5</v>
      </c>
    </row>
    <row r="3076" spans="1:10" x14ac:dyDescent="0.2">
      <c r="A3076" s="2" t="s">
        <v>375</v>
      </c>
      <c r="C3076" s="2" t="s">
        <v>424</v>
      </c>
      <c r="D3076" s="2" t="s">
        <v>376</v>
      </c>
      <c r="E3076" s="2">
        <v>29631.68</v>
      </c>
      <c r="J3076" s="2">
        <v>29631.68</v>
      </c>
    </row>
    <row r="3077" spans="1:10" x14ac:dyDescent="0.2">
      <c r="A3077" s="2" t="s">
        <v>378</v>
      </c>
      <c r="C3077" s="2" t="s">
        <v>424</v>
      </c>
      <c r="D3077" s="2" t="s">
        <v>379</v>
      </c>
      <c r="E3077" s="2">
        <v>0</v>
      </c>
      <c r="J3077" s="2">
        <v>0</v>
      </c>
    </row>
    <row r="3078" spans="1:10" ht="15.75" x14ac:dyDescent="0.25">
      <c r="A3078"/>
    </row>
    <row r="3079" spans="1:10" x14ac:dyDescent="0.2">
      <c r="A3079" s="1" t="s">
        <v>425</v>
      </c>
    </row>
    <row r="3080" spans="1:10" ht="15.75" x14ac:dyDescent="0.25">
      <c r="A3080" s="3" t="s">
        <v>426</v>
      </c>
      <c r="E3080" s="3" t="s">
        <v>52</v>
      </c>
      <c r="F3080" s="3" t="s">
        <v>108</v>
      </c>
      <c r="H3080" s="3" t="s">
        <v>220</v>
      </c>
      <c r="I3080" s="3" t="s">
        <v>409</v>
      </c>
      <c r="J3080" s="3" t="s">
        <v>221</v>
      </c>
    </row>
    <row r="3081" spans="1:10" ht="15.75" x14ac:dyDescent="0.25">
      <c r="A3081" s="13" t="s">
        <v>222</v>
      </c>
      <c r="C3081" s="2" t="s">
        <v>427</v>
      </c>
      <c r="E3081" s="10">
        <v>6303463</v>
      </c>
      <c r="F3081" s="10">
        <v>578922</v>
      </c>
      <c r="H3081" s="10">
        <v>564467</v>
      </c>
      <c r="J3081" s="10">
        <v>7446852</v>
      </c>
    </row>
    <row r="3082" spans="1:10" ht="15.75" x14ac:dyDescent="0.25">
      <c r="A3082" s="13" t="s">
        <v>283</v>
      </c>
      <c r="C3082" s="2" t="s">
        <v>427</v>
      </c>
      <c r="E3082" s="10">
        <v>2243097</v>
      </c>
      <c r="F3082" s="10">
        <v>6266</v>
      </c>
      <c r="H3082" s="10">
        <v>265417.81113277317</v>
      </c>
      <c r="I3082" s="10">
        <v>52013</v>
      </c>
      <c r="J3082" s="10">
        <v>2566793.8111327733</v>
      </c>
    </row>
    <row r="3083" spans="1:10" ht="15.75" x14ac:dyDescent="0.25">
      <c r="A3083" s="13" t="s">
        <v>310</v>
      </c>
      <c r="C3083" s="2" t="s">
        <v>427</v>
      </c>
      <c r="E3083" s="10">
        <v>1406863</v>
      </c>
      <c r="F3083" s="10">
        <v>23910</v>
      </c>
      <c r="H3083" s="10"/>
      <c r="J3083" s="10">
        <v>1430773</v>
      </c>
    </row>
    <row r="3084" spans="1:10" ht="15.75" x14ac:dyDescent="0.25">
      <c r="A3084" s="13" t="s">
        <v>312</v>
      </c>
      <c r="C3084" s="2" t="s">
        <v>427</v>
      </c>
      <c r="E3084" s="10">
        <v>350677</v>
      </c>
      <c r="F3084" s="10"/>
      <c r="H3084" s="10">
        <v>16036</v>
      </c>
      <c r="J3084" s="10">
        <v>366713</v>
      </c>
    </row>
    <row r="3085" spans="1:10" ht="15.75" x14ac:dyDescent="0.25">
      <c r="A3085" s="13" t="s">
        <v>318</v>
      </c>
      <c r="C3085" s="2" t="s">
        <v>427</v>
      </c>
      <c r="E3085" s="10">
        <v>378909</v>
      </c>
      <c r="F3085" s="10"/>
      <c r="H3085" s="10"/>
      <c r="J3085" s="10">
        <v>378909</v>
      </c>
    </row>
    <row r="3086" spans="1:10" ht="15.75" x14ac:dyDescent="0.25">
      <c r="A3086" s="13" t="s">
        <v>327</v>
      </c>
      <c r="C3086" s="2" t="s">
        <v>427</v>
      </c>
      <c r="E3086" s="10">
        <v>332958</v>
      </c>
      <c r="F3086" s="10"/>
      <c r="H3086" s="10"/>
      <c r="J3086" s="10">
        <v>332958</v>
      </c>
    </row>
    <row r="3087" spans="1:10" ht="15.75" x14ac:dyDescent="0.25">
      <c r="A3087" s="13" t="s">
        <v>336</v>
      </c>
      <c r="C3087" s="2" t="s">
        <v>427</v>
      </c>
      <c r="E3087" s="10">
        <v>104474</v>
      </c>
      <c r="F3087" s="10"/>
      <c r="H3087" s="10"/>
      <c r="J3087" s="10">
        <v>104474</v>
      </c>
    </row>
    <row r="3088" spans="1:10" ht="15.75" x14ac:dyDescent="0.25">
      <c r="A3088" s="13" t="s">
        <v>338</v>
      </c>
      <c r="C3088" s="2" t="s">
        <v>427</v>
      </c>
      <c r="E3088" s="10">
        <v>45370</v>
      </c>
      <c r="F3088" s="10"/>
      <c r="H3088" s="10"/>
      <c r="J3088" s="10">
        <v>45370</v>
      </c>
    </row>
    <row r="3089" spans="1:12" ht="15.75" x14ac:dyDescent="0.25">
      <c r="A3089" s="13" t="s">
        <v>346</v>
      </c>
      <c r="C3089" s="2" t="s">
        <v>427</v>
      </c>
      <c r="E3089" s="10">
        <v>106802</v>
      </c>
      <c r="F3089" s="10"/>
      <c r="H3089" s="10"/>
      <c r="J3089" s="10">
        <v>106802</v>
      </c>
    </row>
    <row r="3090" spans="1:12" ht="15.75" x14ac:dyDescent="0.25">
      <c r="A3090" s="13" t="s">
        <v>357</v>
      </c>
      <c r="C3090" s="2" t="s">
        <v>427</v>
      </c>
      <c r="E3090" s="10">
        <v>55207</v>
      </c>
      <c r="F3090" s="10"/>
      <c r="H3090" s="10"/>
      <c r="J3090" s="10">
        <v>55207</v>
      </c>
    </row>
    <row r="3091" spans="1:12" ht="15.75" x14ac:dyDescent="0.25">
      <c r="A3091" s="13" t="s">
        <v>360</v>
      </c>
      <c r="C3091" s="2" t="s">
        <v>427</v>
      </c>
      <c r="E3091" s="10">
        <v>49079</v>
      </c>
      <c r="F3091" s="10"/>
      <c r="H3091" s="10"/>
      <c r="J3091" s="10">
        <v>49079</v>
      </c>
    </row>
    <row r="3092" spans="1:12" ht="15.75" x14ac:dyDescent="0.25">
      <c r="A3092" s="13" t="s">
        <v>364</v>
      </c>
      <c r="C3092" s="2" t="s">
        <v>427</v>
      </c>
      <c r="E3092" s="10">
        <v>15532</v>
      </c>
      <c r="F3092" s="10"/>
      <c r="H3092" s="10"/>
      <c r="J3092" s="10">
        <v>15532</v>
      </c>
    </row>
    <row r="3093" spans="1:12" ht="15.75" x14ac:dyDescent="0.25">
      <c r="A3093" s="13" t="s">
        <v>369</v>
      </c>
      <c r="C3093" s="2" t="s">
        <v>427</v>
      </c>
      <c r="E3093" s="10">
        <v>13799</v>
      </c>
      <c r="F3093" s="10"/>
      <c r="H3093" s="10"/>
      <c r="J3093" s="10">
        <v>13799</v>
      </c>
    </row>
    <row r="3094" spans="1:12" ht="15.75" x14ac:dyDescent="0.25">
      <c r="A3094" s="13" t="s">
        <v>375</v>
      </c>
      <c r="C3094" s="2" t="s">
        <v>427</v>
      </c>
      <c r="E3094" s="10">
        <v>10150</v>
      </c>
      <c r="F3094" s="14">
        <v>43596</v>
      </c>
      <c r="H3094" s="14">
        <v>392553.65289315389</v>
      </c>
      <c r="J3094" s="10">
        <v>10150</v>
      </c>
    </row>
    <row r="3096" spans="1:12" ht="15.75" x14ac:dyDescent="0.25">
      <c r="A3096" s="3" t="s">
        <v>215</v>
      </c>
      <c r="B3096"/>
      <c r="E3096" s="3" t="s">
        <v>52</v>
      </c>
      <c r="F3096" s="3" t="s">
        <v>108</v>
      </c>
      <c r="H3096" s="3" t="s">
        <v>220</v>
      </c>
      <c r="J3096" s="3" t="s">
        <v>221</v>
      </c>
    </row>
    <row r="3097" spans="1:12" ht="15.75" x14ac:dyDescent="0.25">
      <c r="A3097" s="13" t="s">
        <v>222</v>
      </c>
      <c r="B3097"/>
      <c r="C3097" s="2" t="s">
        <v>428</v>
      </c>
      <c r="E3097" s="10">
        <v>2762322</v>
      </c>
      <c r="F3097" s="10">
        <v>57519</v>
      </c>
      <c r="H3097" s="10">
        <v>493997</v>
      </c>
      <c r="I3097" s="10"/>
      <c r="J3097" s="10">
        <v>3313838</v>
      </c>
      <c r="L3097" s="10"/>
    </row>
    <row r="3098" spans="1:12" ht="15.75" x14ac:dyDescent="0.25">
      <c r="A3098" s="13" t="s">
        <v>222</v>
      </c>
      <c r="B3098"/>
      <c r="C3098" s="2" t="s">
        <v>429</v>
      </c>
      <c r="E3098" s="7">
        <v>2867388.3426000001</v>
      </c>
      <c r="F3098" s="7">
        <v>142746.38709999999</v>
      </c>
      <c r="H3098" s="7">
        <v>792406.00150000001</v>
      </c>
      <c r="I3098" s="7"/>
      <c r="J3098" s="7">
        <v>3802540.7311999998</v>
      </c>
      <c r="L3098" s="7"/>
    </row>
    <row r="3099" spans="1:12" ht="15.75" x14ac:dyDescent="0.25">
      <c r="A3099" s="13" t="s">
        <v>283</v>
      </c>
      <c r="B3099"/>
      <c r="C3099" s="2" t="s">
        <v>428</v>
      </c>
      <c r="E3099" s="10">
        <v>1259158</v>
      </c>
      <c r="F3099" s="10">
        <v>10226</v>
      </c>
      <c r="H3099" s="10">
        <v>413569.6646461956</v>
      </c>
      <c r="I3099" s="10">
        <v>52013</v>
      </c>
      <c r="J3099" s="10">
        <v>1682953.6646461957</v>
      </c>
      <c r="L3099" s="10"/>
    </row>
    <row r="3100" spans="1:12" ht="15.75" x14ac:dyDescent="0.25">
      <c r="A3100" s="13" t="s">
        <v>283</v>
      </c>
      <c r="B3100"/>
      <c r="C3100" s="2" t="s">
        <v>429</v>
      </c>
      <c r="E3100" s="7">
        <v>1000403.8179</v>
      </c>
      <c r="F3100" s="7">
        <v>52558.26</v>
      </c>
      <c r="H3100" s="7">
        <v>903371.91260000004</v>
      </c>
      <c r="I3100" s="7"/>
      <c r="J3100" s="7">
        <v>1956333.9905000001</v>
      </c>
      <c r="L3100" s="7"/>
    </row>
    <row r="3101" spans="1:12" ht="15.75" x14ac:dyDescent="0.25">
      <c r="A3101" s="13" t="s">
        <v>310</v>
      </c>
      <c r="B3101"/>
      <c r="C3101" s="2" t="s">
        <v>428</v>
      </c>
      <c r="E3101" s="10">
        <v>653815</v>
      </c>
      <c r="F3101" s="10">
        <v>4502</v>
      </c>
      <c r="H3101" s="10"/>
      <c r="I3101" s="10"/>
      <c r="J3101" s="10">
        <v>658317</v>
      </c>
      <c r="L3101" s="10"/>
    </row>
    <row r="3102" spans="1:12" ht="15.75" x14ac:dyDescent="0.25">
      <c r="A3102" s="13" t="s">
        <v>310</v>
      </c>
      <c r="B3102"/>
      <c r="C3102" s="2" t="s">
        <v>429</v>
      </c>
      <c r="E3102" s="7">
        <v>647947.87009999994</v>
      </c>
      <c r="F3102" s="7">
        <v>7876.5218000000004</v>
      </c>
      <c r="G3102"/>
      <c r="H3102" s="7"/>
      <c r="I3102"/>
      <c r="J3102" s="7">
        <v>655824.39190000005</v>
      </c>
      <c r="L3102"/>
    </row>
    <row r="3103" spans="1:12" ht="15.75" x14ac:dyDescent="0.25">
      <c r="A3103" s="13" t="s">
        <v>312</v>
      </c>
      <c r="B3103"/>
      <c r="C3103" s="2" t="s">
        <v>428</v>
      </c>
      <c r="E3103" s="10">
        <v>169000</v>
      </c>
      <c r="F3103" s="10"/>
      <c r="G3103" s="10"/>
      <c r="H3103" s="10">
        <v>3503</v>
      </c>
      <c r="I3103" s="10"/>
      <c r="J3103" s="10">
        <v>172503</v>
      </c>
      <c r="L3103" s="10"/>
    </row>
    <row r="3104" spans="1:12" ht="15.75" x14ac:dyDescent="0.25">
      <c r="A3104" s="13" t="s">
        <v>312</v>
      </c>
      <c r="B3104"/>
      <c r="C3104" s="2" t="s">
        <v>429</v>
      </c>
      <c r="E3104" s="7">
        <v>134509.15</v>
      </c>
      <c r="F3104" s="7"/>
      <c r="G3104" s="7"/>
      <c r="H3104" s="7">
        <v>25581.34</v>
      </c>
      <c r="I3104" s="7"/>
      <c r="J3104" s="7">
        <v>160090.49</v>
      </c>
      <c r="L3104" s="7"/>
    </row>
    <row r="3105" spans="1:12" ht="15.75" x14ac:dyDescent="0.25">
      <c r="A3105" s="13" t="s">
        <v>318</v>
      </c>
      <c r="B3105"/>
      <c r="C3105" s="2" t="s">
        <v>428</v>
      </c>
      <c r="E3105" s="10">
        <v>271056</v>
      </c>
      <c r="F3105" s="10"/>
      <c r="G3105" s="10"/>
      <c r="H3105" s="10"/>
      <c r="I3105" s="10"/>
      <c r="J3105" s="10">
        <v>271056</v>
      </c>
      <c r="L3105" s="10"/>
    </row>
    <row r="3106" spans="1:12" ht="15.75" x14ac:dyDescent="0.25">
      <c r="A3106" s="13" t="s">
        <v>318</v>
      </c>
      <c r="B3106"/>
      <c r="C3106" s="2" t="s">
        <v>429</v>
      </c>
      <c r="E3106" s="7">
        <v>197480.43179999999</v>
      </c>
      <c r="F3106" s="7"/>
      <c r="G3106" s="7"/>
      <c r="H3106" s="7"/>
      <c r="I3106" s="7"/>
      <c r="J3106" s="7">
        <v>197480.43179999999</v>
      </c>
      <c r="L3106" s="7"/>
    </row>
    <row r="3107" spans="1:12" ht="15.75" x14ac:dyDescent="0.25">
      <c r="A3107" s="13" t="s">
        <v>327</v>
      </c>
      <c r="B3107"/>
      <c r="C3107" s="2" t="s">
        <v>428</v>
      </c>
      <c r="E3107" s="10">
        <v>71387</v>
      </c>
      <c r="F3107" s="10"/>
      <c r="G3107" s="10"/>
      <c r="H3107" s="10"/>
      <c r="I3107" s="10"/>
      <c r="J3107" s="10">
        <v>71387</v>
      </c>
      <c r="L3107" s="10"/>
    </row>
    <row r="3108" spans="1:12" ht="15.75" x14ac:dyDescent="0.25">
      <c r="A3108" s="13" t="s">
        <v>327</v>
      </c>
      <c r="B3108"/>
      <c r="C3108" s="2" t="s">
        <v>429</v>
      </c>
      <c r="E3108" s="7">
        <v>86165.842900000003</v>
      </c>
      <c r="F3108" s="7"/>
      <c r="G3108"/>
      <c r="H3108" s="7"/>
      <c r="I3108"/>
      <c r="J3108" s="7">
        <v>86165.842900000003</v>
      </c>
      <c r="L3108"/>
    </row>
    <row r="3109" spans="1:12" ht="15.75" x14ac:dyDescent="0.25">
      <c r="A3109" s="13" t="s">
        <v>336</v>
      </c>
      <c r="B3109"/>
      <c r="C3109" s="2" t="s">
        <v>428</v>
      </c>
      <c r="E3109" s="10">
        <v>67963</v>
      </c>
      <c r="F3109" s="10"/>
      <c r="G3109" s="10"/>
      <c r="H3109" s="10"/>
      <c r="I3109" s="10"/>
      <c r="J3109" s="10">
        <v>67963</v>
      </c>
      <c r="L3109" s="10"/>
    </row>
    <row r="3110" spans="1:12" ht="15.75" x14ac:dyDescent="0.25">
      <c r="A3110" s="13" t="s">
        <v>336</v>
      </c>
      <c r="B3110"/>
      <c r="C3110" s="2" t="s">
        <v>429</v>
      </c>
      <c r="E3110" s="7">
        <v>66090.739300000001</v>
      </c>
      <c r="F3110" s="7"/>
      <c r="G3110" s="7"/>
      <c r="H3110" s="7"/>
      <c r="I3110" s="7"/>
      <c r="J3110" s="7">
        <v>66090.739300000001</v>
      </c>
      <c r="L3110" s="7"/>
    </row>
    <row r="3111" spans="1:12" ht="15.75" x14ac:dyDescent="0.25">
      <c r="A3111" s="13" t="s">
        <v>338</v>
      </c>
      <c r="B3111"/>
      <c r="C3111" s="2" t="s">
        <v>428</v>
      </c>
      <c r="E3111" s="10">
        <v>27599</v>
      </c>
      <c r="F3111" s="10"/>
      <c r="G3111" s="10"/>
      <c r="H3111" s="10"/>
      <c r="I3111" s="10"/>
      <c r="J3111" s="10">
        <v>27599</v>
      </c>
      <c r="L3111" s="10"/>
    </row>
    <row r="3112" spans="1:12" ht="15.75" x14ac:dyDescent="0.25">
      <c r="A3112" s="13" t="s">
        <v>338</v>
      </c>
      <c r="B3112"/>
      <c r="C3112" s="2" t="s">
        <v>429</v>
      </c>
      <c r="E3112" s="7">
        <v>23005</v>
      </c>
      <c r="F3112" s="7"/>
      <c r="G3112" s="7"/>
      <c r="H3112" s="7"/>
      <c r="I3112" s="7"/>
      <c r="J3112" s="7">
        <v>23005</v>
      </c>
      <c r="L3112" s="7"/>
    </row>
    <row r="3113" spans="1:12" ht="15.75" x14ac:dyDescent="0.25">
      <c r="A3113" s="13" t="s">
        <v>346</v>
      </c>
      <c r="B3113"/>
      <c r="C3113" s="2" t="s">
        <v>428</v>
      </c>
      <c r="E3113" s="10">
        <v>56088</v>
      </c>
      <c r="F3113" s="10"/>
      <c r="G3113" s="10"/>
      <c r="H3113" s="10"/>
      <c r="I3113" s="10"/>
      <c r="J3113" s="10">
        <v>56088</v>
      </c>
      <c r="L3113" s="10"/>
    </row>
    <row r="3114" spans="1:12" ht="15.75" x14ac:dyDescent="0.25">
      <c r="A3114" s="13" t="s">
        <v>346</v>
      </c>
      <c r="B3114"/>
      <c r="C3114" s="2" t="s">
        <v>429</v>
      </c>
      <c r="E3114" s="7">
        <v>49770.113100000002</v>
      </c>
      <c r="F3114" s="7"/>
      <c r="G3114" s="7"/>
      <c r="H3114" s="7"/>
      <c r="I3114" s="7"/>
      <c r="J3114" s="7">
        <v>49770.113100000002</v>
      </c>
      <c r="L3114" s="7"/>
    </row>
    <row r="3115" spans="1:12" ht="15.75" x14ac:dyDescent="0.25">
      <c r="A3115" s="13" t="s">
        <v>357</v>
      </c>
      <c r="B3115"/>
      <c r="C3115" s="2" t="s">
        <v>428</v>
      </c>
      <c r="E3115" s="10">
        <v>32659</v>
      </c>
      <c r="F3115" s="10"/>
      <c r="G3115" s="10"/>
      <c r="H3115" s="10"/>
      <c r="I3115" s="10"/>
      <c r="J3115" s="10">
        <v>32659</v>
      </c>
      <c r="L3115" s="10"/>
    </row>
    <row r="3116" spans="1:12" ht="15.75" x14ac:dyDescent="0.25">
      <c r="A3116" s="13" t="s">
        <v>357</v>
      </c>
      <c r="B3116"/>
      <c r="C3116" s="2" t="s">
        <v>429</v>
      </c>
      <c r="E3116" s="7">
        <v>34670.5</v>
      </c>
      <c r="F3116" s="7"/>
      <c r="G3116" s="7"/>
      <c r="H3116" s="7"/>
      <c r="I3116" s="7"/>
      <c r="J3116" s="7">
        <v>34670.5</v>
      </c>
      <c r="L3116" s="7"/>
    </row>
    <row r="3117" spans="1:12" ht="15.75" x14ac:dyDescent="0.25">
      <c r="A3117" s="13" t="s">
        <v>360</v>
      </c>
      <c r="B3117"/>
      <c r="C3117" s="2" t="s">
        <v>428</v>
      </c>
      <c r="E3117" s="10">
        <v>31884</v>
      </c>
      <c r="F3117" s="10">
        <v>20134</v>
      </c>
      <c r="G3117" s="10"/>
      <c r="H3117" s="10"/>
      <c r="I3117" s="10"/>
      <c r="J3117" s="10">
        <v>52018</v>
      </c>
      <c r="L3117" s="10"/>
    </row>
    <row r="3118" spans="1:12" ht="15.75" x14ac:dyDescent="0.25">
      <c r="A3118" s="13" t="s">
        <v>360</v>
      </c>
      <c r="B3118"/>
      <c r="C3118" s="2" t="s">
        <v>429</v>
      </c>
      <c r="E3118" s="7">
        <v>32444</v>
      </c>
      <c r="F3118" s="7">
        <v>14144.6561</v>
      </c>
      <c r="G3118" s="7"/>
      <c r="H3118" s="7"/>
      <c r="I3118" s="7"/>
      <c r="J3118" s="7">
        <v>46588.6561</v>
      </c>
      <c r="L3118" s="7"/>
    </row>
    <row r="3119" spans="1:12" ht="15.75" x14ac:dyDescent="0.25">
      <c r="A3119" s="13" t="s">
        <v>364</v>
      </c>
      <c r="B3119"/>
      <c r="C3119" s="2" t="s">
        <v>428</v>
      </c>
      <c r="E3119" s="10">
        <v>11962</v>
      </c>
      <c r="F3119" s="10"/>
      <c r="G3119" s="10"/>
      <c r="H3119" s="10"/>
      <c r="I3119" s="10"/>
      <c r="J3119" s="10">
        <v>11962</v>
      </c>
      <c r="L3119" s="10"/>
    </row>
    <row r="3120" spans="1:12" ht="15.75" x14ac:dyDescent="0.25">
      <c r="A3120" s="13" t="s">
        <v>364</v>
      </c>
      <c r="B3120"/>
      <c r="C3120" s="2" t="s">
        <v>429</v>
      </c>
      <c r="E3120" s="7">
        <v>9923.1738999999998</v>
      </c>
      <c r="F3120" s="7"/>
      <c r="G3120" s="7"/>
      <c r="H3120" s="7"/>
      <c r="I3120" s="7"/>
      <c r="J3120" s="7">
        <v>9923.1738999999998</v>
      </c>
      <c r="L3120" s="7"/>
    </row>
    <row r="3121" spans="1:12" ht="15.75" x14ac:dyDescent="0.25">
      <c r="A3121" s="13" t="s">
        <v>369</v>
      </c>
      <c r="B3121"/>
      <c r="C3121" s="2" t="s">
        <v>428</v>
      </c>
      <c r="E3121" s="10">
        <v>3581</v>
      </c>
      <c r="F3121" s="10"/>
      <c r="G3121" s="10"/>
      <c r="H3121" s="10"/>
      <c r="I3121" s="10"/>
      <c r="J3121" s="10">
        <v>3581</v>
      </c>
      <c r="L3121" s="10"/>
    </row>
    <row r="3122" spans="1:12" ht="15.75" x14ac:dyDescent="0.25">
      <c r="A3122" s="13" t="s">
        <v>369</v>
      </c>
      <c r="B3122"/>
      <c r="C3122" s="2" t="s">
        <v>429</v>
      </c>
      <c r="E3122" s="7">
        <v>3347</v>
      </c>
      <c r="F3122" s="7"/>
      <c r="G3122" s="7"/>
      <c r="H3122" s="7"/>
      <c r="I3122" s="7"/>
      <c r="J3122" s="7">
        <v>3347</v>
      </c>
      <c r="L3122" s="7"/>
    </row>
    <row r="3123" spans="1:12" ht="15.75" x14ac:dyDescent="0.25">
      <c r="A3123" s="9"/>
      <c r="B3123"/>
      <c r="E3123" s="7"/>
      <c r="F3123" s="7"/>
      <c r="G3123" s="7"/>
      <c r="H3123" s="7"/>
      <c r="I3123" s="7"/>
      <c r="J3123" s="7"/>
      <c r="L3123" s="7"/>
    </row>
    <row r="3124" spans="1:12" ht="15.75" x14ac:dyDescent="0.25">
      <c r="A3124" s="3" t="s">
        <v>430</v>
      </c>
      <c r="B3124"/>
      <c r="E3124" s="10"/>
      <c r="F3124" s="10"/>
      <c r="G3124" s="10"/>
      <c r="I3124" s="10"/>
      <c r="J3124" s="10"/>
      <c r="L3124" s="10"/>
    </row>
    <row r="3125" spans="1:12" ht="15.75" x14ac:dyDescent="0.25">
      <c r="A3125" t="s">
        <v>431</v>
      </c>
      <c r="B3125"/>
      <c r="C3125"/>
      <c r="D3125"/>
      <c r="E3125"/>
      <c r="F3125"/>
      <c r="G3125"/>
      <c r="L3125"/>
    </row>
    <row r="3126" spans="1:12" ht="15.75" x14ac:dyDescent="0.25">
      <c r="A3126" s="2" t="s">
        <v>222</v>
      </c>
      <c r="B3126"/>
      <c r="C3126" s="2" t="s">
        <v>432</v>
      </c>
      <c r="G3126">
        <v>84052</v>
      </c>
      <c r="J3126" s="2">
        <f>G3126</f>
        <v>84052</v>
      </c>
    </row>
    <row r="3127" spans="1:12" ht="15.75" x14ac:dyDescent="0.25">
      <c r="A3127" s="2" t="s">
        <v>327</v>
      </c>
      <c r="B3127"/>
      <c r="C3127" s="2" t="s">
        <v>432</v>
      </c>
      <c r="G3127">
        <v>13693</v>
      </c>
      <c r="J3127" s="2">
        <f t="shared" ref="J3127:J3138" si="0">G3127</f>
        <v>13693</v>
      </c>
    </row>
    <row r="3128" spans="1:12" ht="15.75" x14ac:dyDescent="0.25">
      <c r="A3128" s="2" t="s">
        <v>310</v>
      </c>
      <c r="B3128"/>
      <c r="C3128" s="2" t="s">
        <v>432</v>
      </c>
      <c r="G3128">
        <v>48124</v>
      </c>
      <c r="J3128" s="2">
        <f t="shared" si="0"/>
        <v>48124</v>
      </c>
    </row>
    <row r="3129" spans="1:12" ht="15.75" x14ac:dyDescent="0.25">
      <c r="A3129" s="2" t="s">
        <v>283</v>
      </c>
      <c r="B3129"/>
      <c r="C3129" s="2" t="s">
        <v>432</v>
      </c>
      <c r="G3129">
        <v>17732</v>
      </c>
      <c r="J3129" s="2">
        <f t="shared" si="0"/>
        <v>17732</v>
      </c>
    </row>
    <row r="3130" spans="1:12" ht="15.75" x14ac:dyDescent="0.25">
      <c r="A3130" s="2" t="s">
        <v>357</v>
      </c>
      <c r="B3130"/>
      <c r="C3130" s="2" t="s">
        <v>432</v>
      </c>
      <c r="G3130">
        <v>11382</v>
      </c>
      <c r="J3130" s="2">
        <f t="shared" si="0"/>
        <v>11382</v>
      </c>
    </row>
    <row r="3131" spans="1:12" ht="15.75" x14ac:dyDescent="0.25">
      <c r="A3131" s="2" t="s">
        <v>336</v>
      </c>
      <c r="B3131"/>
      <c r="C3131" s="2" t="s">
        <v>432</v>
      </c>
      <c r="G3131">
        <v>20002</v>
      </c>
      <c r="J3131" s="2">
        <f t="shared" si="0"/>
        <v>20002</v>
      </c>
    </row>
    <row r="3132" spans="1:12" ht="15.75" x14ac:dyDescent="0.25">
      <c r="A3132" s="2" t="s">
        <v>364</v>
      </c>
      <c r="B3132"/>
      <c r="C3132" s="2" t="s">
        <v>432</v>
      </c>
      <c r="G3132">
        <v>11934</v>
      </c>
      <c r="J3132" s="2">
        <f t="shared" si="0"/>
        <v>11934</v>
      </c>
    </row>
    <row r="3133" spans="1:12" ht="15.75" x14ac:dyDescent="0.25">
      <c r="A3133" s="2" t="s">
        <v>375</v>
      </c>
      <c r="B3133"/>
      <c r="C3133" s="2" t="s">
        <v>432</v>
      </c>
      <c r="G3133">
        <v>4667</v>
      </c>
      <c r="J3133" s="2">
        <f t="shared" si="0"/>
        <v>4667</v>
      </c>
    </row>
    <row r="3134" spans="1:12" ht="15.75" x14ac:dyDescent="0.25">
      <c r="A3134" s="2" t="s">
        <v>346</v>
      </c>
      <c r="B3134"/>
      <c r="C3134" s="2" t="s">
        <v>432</v>
      </c>
      <c r="G3134">
        <v>1627</v>
      </c>
      <c r="J3134" s="2">
        <f t="shared" si="0"/>
        <v>1627</v>
      </c>
    </row>
    <row r="3135" spans="1:12" ht="15.75" x14ac:dyDescent="0.25">
      <c r="A3135" s="2" t="s">
        <v>360</v>
      </c>
      <c r="B3135"/>
      <c r="C3135" s="2" t="s">
        <v>432</v>
      </c>
      <c r="G3135">
        <v>3400</v>
      </c>
      <c r="J3135" s="2">
        <f t="shared" si="0"/>
        <v>3400</v>
      </c>
    </row>
    <row r="3136" spans="1:12" ht="15.75" x14ac:dyDescent="0.25">
      <c r="A3136" s="2" t="s">
        <v>318</v>
      </c>
      <c r="B3136"/>
      <c r="C3136" s="2" t="s">
        <v>432</v>
      </c>
      <c r="G3136">
        <v>18667</v>
      </c>
      <c r="J3136" s="2">
        <f t="shared" si="0"/>
        <v>18667</v>
      </c>
    </row>
    <row r="3137" spans="1:10" ht="15.75" x14ac:dyDescent="0.25">
      <c r="A3137" s="2" t="s">
        <v>338</v>
      </c>
      <c r="B3137"/>
      <c r="C3137" s="2" t="s">
        <v>432</v>
      </c>
      <c r="G3137">
        <v>3702</v>
      </c>
      <c r="J3137" s="2">
        <f t="shared" si="0"/>
        <v>3702</v>
      </c>
    </row>
    <row r="3138" spans="1:10" ht="15.75" x14ac:dyDescent="0.25">
      <c r="A3138" s="2" t="s">
        <v>312</v>
      </c>
      <c r="B3138"/>
      <c r="C3138" s="2" t="s">
        <v>432</v>
      </c>
      <c r="G3138">
        <v>7846</v>
      </c>
      <c r="J3138" s="2">
        <f t="shared" si="0"/>
        <v>7846</v>
      </c>
    </row>
    <row r="3139" spans="1:10" ht="15.75" x14ac:dyDescent="0.25">
      <c r="B3139"/>
      <c r="G3139"/>
    </row>
    <row r="3140" spans="1:10" x14ac:dyDescent="0.2">
      <c r="A3140" s="1" t="s">
        <v>433</v>
      </c>
    </row>
    <row r="3141" spans="1:10" x14ac:dyDescent="0.2">
      <c r="A3141" s="2" t="s">
        <v>222</v>
      </c>
      <c r="C3141" s="2" t="s">
        <v>434</v>
      </c>
      <c r="J3141" s="157">
        <v>139495.31</v>
      </c>
    </row>
    <row r="3142" spans="1:10" x14ac:dyDescent="0.2">
      <c r="A3142" s="2" t="s">
        <v>283</v>
      </c>
      <c r="C3142" s="2" t="s">
        <v>434</v>
      </c>
      <c r="J3142" s="157">
        <v>0</v>
      </c>
    </row>
    <row r="3143" spans="1:10" x14ac:dyDescent="0.2">
      <c r="A3143" s="2" t="s">
        <v>310</v>
      </c>
      <c r="C3143" s="2" t="s">
        <v>434</v>
      </c>
      <c r="J3143" s="157">
        <v>0</v>
      </c>
    </row>
    <row r="3144" spans="1:10" x14ac:dyDescent="0.2">
      <c r="A3144" s="2" t="s">
        <v>312</v>
      </c>
      <c r="C3144" s="2" t="s">
        <v>434</v>
      </c>
      <c r="J3144" s="157">
        <v>0</v>
      </c>
    </row>
    <row r="3145" spans="1:10" x14ac:dyDescent="0.2">
      <c r="A3145" s="2" t="s">
        <v>318</v>
      </c>
      <c r="C3145" s="2" t="s">
        <v>434</v>
      </c>
      <c r="J3145" s="157">
        <v>0</v>
      </c>
    </row>
    <row r="3146" spans="1:10" x14ac:dyDescent="0.2">
      <c r="A3146" s="2" t="s">
        <v>327</v>
      </c>
      <c r="C3146" s="2" t="s">
        <v>434</v>
      </c>
      <c r="J3146" s="157">
        <v>0</v>
      </c>
    </row>
    <row r="3147" spans="1:10" x14ac:dyDescent="0.2">
      <c r="A3147" s="2" t="s">
        <v>336</v>
      </c>
      <c r="C3147" s="2" t="s">
        <v>434</v>
      </c>
      <c r="J3147" s="157">
        <v>779493</v>
      </c>
    </row>
    <row r="3148" spans="1:10" x14ac:dyDescent="0.2">
      <c r="A3148" s="2" t="s">
        <v>338</v>
      </c>
      <c r="C3148" s="2" t="s">
        <v>434</v>
      </c>
      <c r="J3148" s="157">
        <v>209105</v>
      </c>
    </row>
    <row r="3149" spans="1:10" x14ac:dyDescent="0.2">
      <c r="A3149" s="2" t="s">
        <v>346</v>
      </c>
      <c r="C3149" s="2" t="s">
        <v>434</v>
      </c>
      <c r="J3149" s="157">
        <v>23500</v>
      </c>
    </row>
    <row r="3150" spans="1:10" x14ac:dyDescent="0.2">
      <c r="A3150" s="2" t="s">
        <v>357</v>
      </c>
      <c r="C3150" s="2" t="s">
        <v>434</v>
      </c>
      <c r="J3150" s="157">
        <v>0</v>
      </c>
    </row>
    <row r="3151" spans="1:10" x14ac:dyDescent="0.2">
      <c r="A3151" s="2" t="s">
        <v>360</v>
      </c>
      <c r="C3151" s="2" t="s">
        <v>434</v>
      </c>
      <c r="J3151" s="157">
        <v>0</v>
      </c>
    </row>
    <row r="3152" spans="1:10" x14ac:dyDescent="0.2">
      <c r="A3152" s="2" t="s">
        <v>364</v>
      </c>
      <c r="C3152" s="2" t="s">
        <v>434</v>
      </c>
      <c r="J3152" s="157">
        <v>0</v>
      </c>
    </row>
    <row r="3153" spans="1:10" x14ac:dyDescent="0.2">
      <c r="A3153" s="2" t="s">
        <v>369</v>
      </c>
      <c r="C3153" s="2" t="s">
        <v>434</v>
      </c>
      <c r="J3153" s="157">
        <v>0</v>
      </c>
    </row>
    <row r="3154" spans="1:10" x14ac:dyDescent="0.2">
      <c r="A3154" s="2" t="s">
        <v>375</v>
      </c>
      <c r="C3154" s="2" t="s">
        <v>434</v>
      </c>
      <c r="J3154" s="157">
        <v>0</v>
      </c>
    </row>
    <row r="3155" spans="1:10" x14ac:dyDescent="0.2">
      <c r="A3155" s="2" t="s">
        <v>222</v>
      </c>
      <c r="C3155" s="2" t="s">
        <v>435</v>
      </c>
      <c r="J3155" s="158">
        <v>25350521.930000003</v>
      </c>
    </row>
    <row r="3156" spans="1:10" x14ac:dyDescent="0.2">
      <c r="A3156" s="2" t="s">
        <v>283</v>
      </c>
      <c r="C3156" s="2" t="s">
        <v>435</v>
      </c>
      <c r="J3156" s="158">
        <v>944137</v>
      </c>
    </row>
    <row r="3157" spans="1:10" x14ac:dyDescent="0.2">
      <c r="A3157" s="2" t="s">
        <v>310</v>
      </c>
      <c r="C3157" s="2" t="s">
        <v>435</v>
      </c>
      <c r="J3157" s="158">
        <v>791413</v>
      </c>
    </row>
    <row r="3158" spans="1:10" x14ac:dyDescent="0.2">
      <c r="A3158" s="2" t="s">
        <v>312</v>
      </c>
      <c r="C3158" s="2" t="s">
        <v>435</v>
      </c>
      <c r="J3158" s="158">
        <v>493053</v>
      </c>
    </row>
    <row r="3159" spans="1:10" x14ac:dyDescent="0.2">
      <c r="A3159" s="2" t="s">
        <v>318</v>
      </c>
      <c r="C3159" s="2" t="s">
        <v>435</v>
      </c>
      <c r="J3159" s="158">
        <v>407962</v>
      </c>
    </row>
    <row r="3160" spans="1:10" x14ac:dyDescent="0.2">
      <c r="A3160" s="2" t="s">
        <v>327</v>
      </c>
      <c r="C3160" s="2" t="s">
        <v>435</v>
      </c>
      <c r="J3160" s="158">
        <v>134288.49</v>
      </c>
    </row>
    <row r="3161" spans="1:10" x14ac:dyDescent="0.2">
      <c r="A3161" s="2" t="s">
        <v>336</v>
      </c>
      <c r="C3161" s="2" t="s">
        <v>435</v>
      </c>
      <c r="J3161" s="158">
        <v>18536</v>
      </c>
    </row>
    <row r="3162" spans="1:10" x14ac:dyDescent="0.2">
      <c r="A3162" s="2" t="s">
        <v>338</v>
      </c>
      <c r="C3162" s="2" t="s">
        <v>435</v>
      </c>
      <c r="J3162" s="158">
        <v>0</v>
      </c>
    </row>
    <row r="3163" spans="1:10" x14ac:dyDescent="0.2">
      <c r="A3163" s="2" t="s">
        <v>346</v>
      </c>
      <c r="C3163" s="2" t="s">
        <v>435</v>
      </c>
      <c r="J3163" s="158">
        <v>0</v>
      </c>
    </row>
    <row r="3164" spans="1:10" x14ac:dyDescent="0.2">
      <c r="A3164" s="2" t="s">
        <v>357</v>
      </c>
      <c r="C3164" s="2" t="s">
        <v>435</v>
      </c>
      <c r="J3164" s="158">
        <v>0</v>
      </c>
    </row>
    <row r="3165" spans="1:10" x14ac:dyDescent="0.2">
      <c r="A3165" s="2" t="s">
        <v>360</v>
      </c>
      <c r="C3165" s="2" t="s">
        <v>435</v>
      </c>
      <c r="J3165" s="158">
        <v>0</v>
      </c>
    </row>
    <row r="3166" spans="1:10" x14ac:dyDescent="0.2">
      <c r="A3166" s="2" t="s">
        <v>364</v>
      </c>
      <c r="C3166" s="2" t="s">
        <v>435</v>
      </c>
      <c r="J3166" s="158">
        <v>0</v>
      </c>
    </row>
    <row r="3167" spans="1:10" x14ac:dyDescent="0.2">
      <c r="A3167" s="2" t="s">
        <v>369</v>
      </c>
      <c r="C3167" s="2" t="s">
        <v>435</v>
      </c>
      <c r="J3167" s="158">
        <v>0</v>
      </c>
    </row>
    <row r="3168" spans="1:10" x14ac:dyDescent="0.2">
      <c r="A3168" s="2" t="s">
        <v>375</v>
      </c>
      <c r="C3168" s="2" t="s">
        <v>435</v>
      </c>
      <c r="J3168" s="158">
        <v>1500</v>
      </c>
    </row>
    <row r="3169" spans="1:10" x14ac:dyDescent="0.2">
      <c r="A3169" s="2" t="s">
        <v>222</v>
      </c>
      <c r="C3169" s="2" t="s">
        <v>436</v>
      </c>
      <c r="J3169" s="158">
        <v>0</v>
      </c>
    </row>
    <row r="3170" spans="1:10" x14ac:dyDescent="0.2">
      <c r="A3170" s="2" t="s">
        <v>283</v>
      </c>
      <c r="C3170" s="2" t="s">
        <v>436</v>
      </c>
      <c r="J3170" s="158">
        <v>0</v>
      </c>
    </row>
    <row r="3171" spans="1:10" x14ac:dyDescent="0.2">
      <c r="A3171" s="2" t="s">
        <v>310</v>
      </c>
      <c r="C3171" s="2" t="s">
        <v>436</v>
      </c>
      <c r="J3171" s="158">
        <v>0</v>
      </c>
    </row>
    <row r="3172" spans="1:10" x14ac:dyDescent="0.2">
      <c r="A3172" s="2" t="s">
        <v>312</v>
      </c>
      <c r="C3172" s="2" t="s">
        <v>436</v>
      </c>
      <c r="J3172" s="158">
        <v>0</v>
      </c>
    </row>
    <row r="3173" spans="1:10" x14ac:dyDescent="0.2">
      <c r="A3173" s="2" t="s">
        <v>318</v>
      </c>
      <c r="C3173" s="2" t="s">
        <v>436</v>
      </c>
      <c r="J3173" s="158">
        <v>0</v>
      </c>
    </row>
    <row r="3174" spans="1:10" x14ac:dyDescent="0.2">
      <c r="A3174" s="2" t="s">
        <v>327</v>
      </c>
      <c r="C3174" s="2" t="s">
        <v>436</v>
      </c>
      <c r="J3174" s="158">
        <v>0</v>
      </c>
    </row>
    <row r="3175" spans="1:10" x14ac:dyDescent="0.2">
      <c r="A3175" s="2" t="s">
        <v>336</v>
      </c>
      <c r="C3175" s="2" t="s">
        <v>436</v>
      </c>
      <c r="J3175" s="158">
        <v>0</v>
      </c>
    </row>
    <row r="3176" spans="1:10" x14ac:dyDescent="0.2">
      <c r="A3176" s="2" t="s">
        <v>338</v>
      </c>
      <c r="C3176" s="2" t="s">
        <v>436</v>
      </c>
      <c r="J3176" s="158">
        <v>0</v>
      </c>
    </row>
    <row r="3177" spans="1:10" x14ac:dyDescent="0.2">
      <c r="A3177" s="2" t="s">
        <v>346</v>
      </c>
      <c r="C3177" s="2" t="s">
        <v>436</v>
      </c>
      <c r="J3177" s="158">
        <v>0</v>
      </c>
    </row>
    <row r="3178" spans="1:10" x14ac:dyDescent="0.2">
      <c r="A3178" s="2" t="s">
        <v>357</v>
      </c>
      <c r="C3178" s="2" t="s">
        <v>436</v>
      </c>
      <c r="J3178" s="158">
        <v>0</v>
      </c>
    </row>
    <row r="3179" spans="1:10" x14ac:dyDescent="0.2">
      <c r="A3179" s="2" t="s">
        <v>360</v>
      </c>
      <c r="C3179" s="2" t="s">
        <v>436</v>
      </c>
      <c r="J3179" s="158">
        <v>0</v>
      </c>
    </row>
    <row r="3180" spans="1:10" x14ac:dyDescent="0.2">
      <c r="A3180" s="2" t="s">
        <v>364</v>
      </c>
      <c r="C3180" s="2" t="s">
        <v>436</v>
      </c>
      <c r="J3180" s="158">
        <v>0</v>
      </c>
    </row>
    <row r="3181" spans="1:10" x14ac:dyDescent="0.2">
      <c r="A3181" s="2" t="s">
        <v>369</v>
      </c>
      <c r="C3181" s="2" t="s">
        <v>436</v>
      </c>
      <c r="J3181" s="158">
        <v>0</v>
      </c>
    </row>
    <row r="3182" spans="1:10" x14ac:dyDescent="0.2">
      <c r="A3182" s="2" t="s">
        <v>375</v>
      </c>
      <c r="C3182" s="2" t="s">
        <v>436</v>
      </c>
      <c r="J3182" s="158">
        <v>0</v>
      </c>
    </row>
  </sheetData>
  <autoFilter ref="A4:J3182" xr:uid="{C05D7FD2-A9F5-4FDA-9910-0B696191B2FE}"/>
  <pageMargins left="0.7" right="0.7" top="0.75" bottom="0.75" header="0.3" footer="0.3"/>
  <pageSetup orientation="portrait" horizontalDpi="0" verticalDpi="0" r:id="rId1"/>
  <headerFooter>
    <oddHeader>&amp;L&amp;16&amp;F&amp;C&amp;"Calibri"&amp;10&amp;K000000 [UNCLASSIFIED]&amp;1#_x000D_&amp;R&amp;G</oddHeader>
    <oddFooter>&amp;C_x000D_&amp;1#&amp;"Calibri"&amp;10&amp;K000000 [UNCLASSIFIED]</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036220-CB64-4B67-852E-945DAA197EF3}">
  <dimension ref="A1:T1348"/>
  <sheetViews>
    <sheetView zoomScale="85" zoomScaleNormal="85" workbookViewId="0"/>
  </sheetViews>
  <sheetFormatPr defaultRowHeight="12" x14ac:dyDescent="0.2"/>
  <cols>
    <col min="1" max="1" width="29.5703125" style="125" bestFit="1" customWidth="1"/>
    <col min="2" max="2" width="8.5703125" style="125" customWidth="1"/>
    <col min="3" max="3" width="37.5703125" style="125" bestFit="1" customWidth="1"/>
    <col min="4" max="4" width="9.140625" style="125"/>
    <col min="5" max="5" width="37.85546875" style="125" bestFit="1" customWidth="1"/>
    <col min="6" max="6" width="9.140625" style="125"/>
    <col min="7" max="7" width="18.140625" style="125" bestFit="1" customWidth="1"/>
    <col min="8" max="8" width="23.5703125" style="125" customWidth="1"/>
    <col min="9" max="9" width="37.5703125" style="125" bestFit="1" customWidth="1"/>
    <col min="10" max="10" width="9.140625" style="139"/>
    <col min="11" max="11" width="30.42578125" style="125" bestFit="1" customWidth="1"/>
    <col min="12" max="12" width="9.140625" style="125"/>
    <col min="13" max="13" width="13.7109375" style="125" bestFit="1" customWidth="1"/>
    <col min="14" max="14" width="16.42578125" style="125" bestFit="1" customWidth="1"/>
    <col min="15" max="15" width="9.140625" style="125"/>
    <col min="16" max="16" width="27" style="125" bestFit="1" customWidth="1"/>
    <col min="17" max="17" width="9.140625" style="125"/>
    <col min="18" max="18" width="15" style="125" bestFit="1" customWidth="1"/>
    <col min="19" max="19" width="9.140625" style="125"/>
    <col min="20" max="20" width="13.28515625" style="125" bestFit="1" customWidth="1"/>
    <col min="21" max="16384" width="9.140625" style="125"/>
  </cols>
  <sheetData>
    <row r="1" spans="1:20" x14ac:dyDescent="0.2">
      <c r="A1" s="127" t="s">
        <v>437</v>
      </c>
      <c r="B1" s="142"/>
      <c r="C1" s="128" t="s">
        <v>438</v>
      </c>
      <c r="E1" s="126" t="s">
        <v>439</v>
      </c>
      <c r="G1" s="138" t="s">
        <v>440</v>
      </c>
      <c r="K1" s="126" t="s">
        <v>441</v>
      </c>
    </row>
    <row r="2" spans="1:20" x14ac:dyDescent="0.2">
      <c r="A2" s="129" t="s">
        <v>222</v>
      </c>
      <c r="B2" s="140">
        <v>1</v>
      </c>
      <c r="C2" s="130" t="s">
        <v>442</v>
      </c>
      <c r="E2" s="131" t="s">
        <v>36</v>
      </c>
      <c r="G2" s="127" t="s">
        <v>443</v>
      </c>
      <c r="H2" s="142" t="s">
        <v>438</v>
      </c>
      <c r="I2" s="128" t="s">
        <v>444</v>
      </c>
      <c r="K2" s="143" t="s">
        <v>18</v>
      </c>
      <c r="P2" s="154" t="s">
        <v>445</v>
      </c>
      <c r="T2" s="126" t="s">
        <v>446</v>
      </c>
    </row>
    <row r="3" spans="1:20" x14ac:dyDescent="0.2">
      <c r="A3" s="133" t="s">
        <v>327</v>
      </c>
      <c r="B3" s="125">
        <v>1</v>
      </c>
      <c r="C3" s="134" t="s">
        <v>330</v>
      </c>
      <c r="E3" s="132" t="str" cm="1">
        <f t="array" ref="E3">_xlfn._xlws.FILTER($C$2:$C$24,$A$2:$A$24=Performance!$C$11,"")</f>
        <v/>
      </c>
      <c r="G3" s="133" t="s">
        <v>442</v>
      </c>
      <c r="H3" s="125" t="s">
        <v>442</v>
      </c>
      <c r="I3" s="134" t="s">
        <v>224</v>
      </c>
      <c r="K3" s="132" t="s">
        <v>222</v>
      </c>
      <c r="M3" s="127" t="s">
        <v>443</v>
      </c>
      <c r="N3" s="128" t="s">
        <v>447</v>
      </c>
      <c r="P3" s="151" t="s">
        <v>174</v>
      </c>
      <c r="R3" s="126" t="s">
        <v>448</v>
      </c>
      <c r="T3" s="125" t="s">
        <v>177</v>
      </c>
    </row>
    <row r="4" spans="1:20" x14ac:dyDescent="0.2">
      <c r="A4" s="133" t="s">
        <v>327</v>
      </c>
      <c r="B4" s="125">
        <v>2</v>
      </c>
      <c r="C4" s="134" t="s">
        <v>329</v>
      </c>
      <c r="E4" s="132"/>
      <c r="G4" s="133" t="s">
        <v>449</v>
      </c>
      <c r="H4" s="125" t="s">
        <v>449</v>
      </c>
      <c r="I4" s="134" t="s">
        <v>284</v>
      </c>
      <c r="K4" s="132" t="s">
        <v>327</v>
      </c>
      <c r="M4" s="129" t="s">
        <v>442</v>
      </c>
      <c r="N4" s="130" t="s">
        <v>442</v>
      </c>
      <c r="P4" s="152" t="str">
        <f t="shared" ref="P4:P26" si="0">IF(M4=N4,M4,M4&amp;" - "&amp;N4)</f>
        <v>Auckland</v>
      </c>
      <c r="R4" s="132" t="s">
        <v>442</v>
      </c>
      <c r="T4" s="131" t="s">
        <v>52</v>
      </c>
    </row>
    <row r="5" spans="1:20" x14ac:dyDescent="0.2">
      <c r="A5" s="133" t="s">
        <v>327</v>
      </c>
      <c r="B5" s="125">
        <v>3</v>
      </c>
      <c r="C5" s="134" t="s">
        <v>450</v>
      </c>
      <c r="E5" s="132"/>
      <c r="G5" s="133" t="s">
        <v>449</v>
      </c>
      <c r="H5" s="125" t="s">
        <v>449</v>
      </c>
      <c r="I5" s="134" t="s">
        <v>285</v>
      </c>
      <c r="K5" s="132" t="s">
        <v>310</v>
      </c>
      <c r="M5" s="133" t="s">
        <v>451</v>
      </c>
      <c r="N5" s="134" t="s">
        <v>330</v>
      </c>
      <c r="P5" s="152" t="str">
        <f t="shared" si="0"/>
        <v>Bay of Plenty - Tauranga</v>
      </c>
      <c r="R5" s="132" t="s">
        <v>451</v>
      </c>
      <c r="T5" s="132" t="s">
        <v>220</v>
      </c>
    </row>
    <row r="6" spans="1:20" x14ac:dyDescent="0.2">
      <c r="A6" s="133" t="s">
        <v>310</v>
      </c>
      <c r="B6" s="125">
        <v>1</v>
      </c>
      <c r="C6" s="134" t="s">
        <v>452</v>
      </c>
      <c r="E6" s="132"/>
      <c r="G6" s="133" t="s">
        <v>449</v>
      </c>
      <c r="H6" s="125" t="s">
        <v>449</v>
      </c>
      <c r="I6" s="134" t="s">
        <v>286</v>
      </c>
      <c r="K6" s="132" t="s">
        <v>369</v>
      </c>
      <c r="M6" s="133" t="s">
        <v>451</v>
      </c>
      <c r="N6" s="134" t="s">
        <v>329</v>
      </c>
      <c r="P6" s="152" t="str">
        <f t="shared" si="0"/>
        <v>Bay of Plenty - Rotorua</v>
      </c>
      <c r="R6" s="132" t="s">
        <v>311</v>
      </c>
      <c r="T6" s="135" t="s">
        <v>108</v>
      </c>
    </row>
    <row r="7" spans="1:20" x14ac:dyDescent="0.2">
      <c r="A7" s="133" t="s">
        <v>310</v>
      </c>
      <c r="B7" s="125">
        <v>2</v>
      </c>
      <c r="C7" s="134" t="s">
        <v>453</v>
      </c>
      <c r="E7" s="132"/>
      <c r="G7" s="133" t="s">
        <v>449</v>
      </c>
      <c r="H7" s="125" t="s">
        <v>449</v>
      </c>
      <c r="I7" s="134" t="s">
        <v>290</v>
      </c>
      <c r="K7" s="132" t="s">
        <v>283</v>
      </c>
      <c r="M7" s="133" t="s">
        <v>451</v>
      </c>
      <c r="N7" s="134" t="s">
        <v>450</v>
      </c>
      <c r="P7" s="152" t="str">
        <f t="shared" si="0"/>
        <v>Bay of Plenty - Regional</v>
      </c>
      <c r="R7" s="132" t="s">
        <v>454</v>
      </c>
    </row>
    <row r="8" spans="1:20" x14ac:dyDescent="0.2">
      <c r="A8" s="133" t="s">
        <v>369</v>
      </c>
      <c r="B8" s="125">
        <v>1</v>
      </c>
      <c r="C8" s="134" t="s">
        <v>454</v>
      </c>
      <c r="E8" s="132"/>
      <c r="G8" s="133" t="s">
        <v>311</v>
      </c>
      <c r="H8" s="125" t="s">
        <v>452</v>
      </c>
      <c r="I8" s="134" t="s">
        <v>311</v>
      </c>
      <c r="K8" s="132" t="s">
        <v>357</v>
      </c>
      <c r="M8" s="133" t="s">
        <v>311</v>
      </c>
      <c r="N8" s="134" t="s">
        <v>452</v>
      </c>
      <c r="P8" s="152" t="str">
        <f t="shared" si="0"/>
        <v>Canterbury - Christchurch</v>
      </c>
      <c r="R8" s="132" t="s">
        <v>455</v>
      </c>
    </row>
    <row r="9" spans="1:20" x14ac:dyDescent="0.2">
      <c r="A9" s="133" t="s">
        <v>283</v>
      </c>
      <c r="B9" s="125">
        <v>1</v>
      </c>
      <c r="C9" s="134" t="s">
        <v>449</v>
      </c>
      <c r="E9" s="135"/>
      <c r="G9" s="133" t="s">
        <v>311</v>
      </c>
      <c r="H9" s="125" t="s">
        <v>453</v>
      </c>
      <c r="I9" s="134" t="s">
        <v>456</v>
      </c>
      <c r="K9" s="132" t="s">
        <v>336</v>
      </c>
      <c r="M9" s="133" t="s">
        <v>311</v>
      </c>
      <c r="N9" s="134" t="s">
        <v>453</v>
      </c>
      <c r="P9" s="152" t="str">
        <f t="shared" si="0"/>
        <v>Canterbury - Timaru and Temuka</v>
      </c>
      <c r="R9" s="132" t="s">
        <v>457</v>
      </c>
    </row>
    <row r="10" spans="1:20" x14ac:dyDescent="0.2">
      <c r="A10" s="133" t="s">
        <v>357</v>
      </c>
      <c r="B10" s="125">
        <v>1</v>
      </c>
      <c r="C10" s="134" t="s">
        <v>359</v>
      </c>
      <c r="G10" s="133" t="s">
        <v>458</v>
      </c>
      <c r="H10" s="125" t="s">
        <v>459</v>
      </c>
      <c r="I10" s="134" t="s">
        <v>319</v>
      </c>
      <c r="K10" s="132" t="s">
        <v>364</v>
      </c>
      <c r="M10" s="133" t="s">
        <v>454</v>
      </c>
      <c r="N10" s="134" t="s">
        <v>454</v>
      </c>
      <c r="P10" s="152" t="str">
        <f t="shared" si="0"/>
        <v>Gisborne</v>
      </c>
      <c r="R10" s="132" t="s">
        <v>367</v>
      </c>
    </row>
    <row r="11" spans="1:20" x14ac:dyDescent="0.2">
      <c r="A11" s="133" t="s">
        <v>336</v>
      </c>
      <c r="B11" s="125">
        <v>1</v>
      </c>
      <c r="C11" s="134" t="s">
        <v>460</v>
      </c>
      <c r="G11" s="133" t="s">
        <v>458</v>
      </c>
      <c r="H11" s="125" t="s">
        <v>459</v>
      </c>
      <c r="I11" s="134" t="s">
        <v>321</v>
      </c>
      <c r="K11" s="132" t="s">
        <v>375</v>
      </c>
      <c r="M11" s="133" t="s">
        <v>455</v>
      </c>
      <c r="N11" s="134" t="s">
        <v>359</v>
      </c>
      <c r="P11" s="152" t="str">
        <f t="shared" si="0"/>
        <v>Hawkes Bay - Napier/Hastings</v>
      </c>
      <c r="R11" s="132" t="s">
        <v>461</v>
      </c>
    </row>
    <row r="12" spans="1:20" x14ac:dyDescent="0.2">
      <c r="A12" s="133" t="s">
        <v>336</v>
      </c>
      <c r="B12" s="125">
        <v>2</v>
      </c>
      <c r="C12" s="134" t="s">
        <v>462</v>
      </c>
      <c r="G12" s="133" t="s">
        <v>458</v>
      </c>
      <c r="H12" s="125" t="s">
        <v>320</v>
      </c>
      <c r="I12" s="134" t="s">
        <v>320</v>
      </c>
      <c r="K12" s="132" t="s">
        <v>346</v>
      </c>
      <c r="M12" s="133" t="s">
        <v>457</v>
      </c>
      <c r="N12" s="134" t="s">
        <v>460</v>
      </c>
      <c r="P12" s="152" t="str">
        <f t="shared" si="0"/>
        <v>Horizons - Palmerston North</v>
      </c>
      <c r="R12" s="132" t="s">
        <v>463</v>
      </c>
    </row>
    <row r="13" spans="1:20" x14ac:dyDescent="0.2">
      <c r="A13" s="133" t="s">
        <v>336</v>
      </c>
      <c r="B13" s="125">
        <v>3</v>
      </c>
      <c r="C13" s="134" t="s">
        <v>450</v>
      </c>
      <c r="G13" s="133" t="s">
        <v>458</v>
      </c>
      <c r="H13" s="125" t="s">
        <v>320</v>
      </c>
      <c r="I13" s="134" t="s">
        <v>322</v>
      </c>
      <c r="K13" s="132" t="s">
        <v>360</v>
      </c>
      <c r="M13" s="133" t="s">
        <v>457</v>
      </c>
      <c r="N13" s="134" t="s">
        <v>462</v>
      </c>
      <c r="P13" s="152" t="str">
        <f t="shared" si="0"/>
        <v>Horizons - Whanganui</v>
      </c>
      <c r="R13" s="132" t="s">
        <v>464</v>
      </c>
    </row>
    <row r="14" spans="1:20" x14ac:dyDescent="0.2">
      <c r="A14" s="133" t="s">
        <v>364</v>
      </c>
      <c r="B14" s="125">
        <v>1</v>
      </c>
      <c r="C14" s="134" t="s">
        <v>367</v>
      </c>
      <c r="G14" s="133" t="s">
        <v>458</v>
      </c>
      <c r="H14" s="125" t="s">
        <v>320</v>
      </c>
      <c r="I14" s="134" t="s">
        <v>323</v>
      </c>
      <c r="K14" s="132" t="s">
        <v>318</v>
      </c>
      <c r="M14" s="133" t="s">
        <v>457</v>
      </c>
      <c r="N14" s="134" t="s">
        <v>450</v>
      </c>
      <c r="P14" s="152" t="str">
        <f t="shared" si="0"/>
        <v>Horizons - Regional</v>
      </c>
      <c r="R14" s="132" t="s">
        <v>458</v>
      </c>
    </row>
    <row r="15" spans="1:20" x14ac:dyDescent="0.2">
      <c r="A15" s="133" t="s">
        <v>375</v>
      </c>
      <c r="B15" s="125">
        <v>1</v>
      </c>
      <c r="C15" s="134" t="s">
        <v>461</v>
      </c>
      <c r="G15" s="133" t="s">
        <v>458</v>
      </c>
      <c r="H15" s="125" t="s">
        <v>320</v>
      </c>
      <c r="I15" s="134" t="s">
        <v>324</v>
      </c>
      <c r="K15" s="132" t="s">
        <v>338</v>
      </c>
      <c r="M15" s="133" t="s">
        <v>367</v>
      </c>
      <c r="N15" s="134" t="s">
        <v>367</v>
      </c>
      <c r="P15" s="152" t="str">
        <f t="shared" si="0"/>
        <v>Invercargill</v>
      </c>
      <c r="R15" s="132" t="s">
        <v>345</v>
      </c>
    </row>
    <row r="16" spans="1:20" x14ac:dyDescent="0.2">
      <c r="A16" s="133" t="s">
        <v>346</v>
      </c>
      <c r="B16" s="125">
        <v>1</v>
      </c>
      <c r="C16" s="134" t="s">
        <v>463</v>
      </c>
      <c r="G16" s="133" t="s">
        <v>458</v>
      </c>
      <c r="H16" s="125" t="s">
        <v>320</v>
      </c>
      <c r="I16" s="134" t="s">
        <v>325</v>
      </c>
      <c r="K16" s="132" t="s">
        <v>312</v>
      </c>
      <c r="M16" s="133" t="s">
        <v>461</v>
      </c>
      <c r="N16" s="134" t="s">
        <v>461</v>
      </c>
      <c r="P16" s="152" t="str">
        <f t="shared" si="0"/>
        <v>Marlborough</v>
      </c>
      <c r="R16" s="132" t="s">
        <v>465</v>
      </c>
    </row>
    <row r="17" spans="1:18" x14ac:dyDescent="0.2">
      <c r="A17" s="133" t="s">
        <v>360</v>
      </c>
      <c r="B17" s="125">
        <v>1</v>
      </c>
      <c r="C17" s="134" t="s">
        <v>464</v>
      </c>
      <c r="G17" s="133" t="s">
        <v>458</v>
      </c>
      <c r="H17" s="125" t="s">
        <v>320</v>
      </c>
      <c r="I17" s="134" t="s">
        <v>326</v>
      </c>
      <c r="K17" s="135" t="s">
        <v>378</v>
      </c>
      <c r="M17" s="133" t="s">
        <v>463</v>
      </c>
      <c r="N17" s="134" t="s">
        <v>463</v>
      </c>
      <c r="P17" s="152" t="str">
        <f t="shared" si="0"/>
        <v>Nelson-Tasman</v>
      </c>
      <c r="R17" s="135" t="s">
        <v>449</v>
      </c>
    </row>
    <row r="18" spans="1:18" x14ac:dyDescent="0.2">
      <c r="A18" s="133" t="s">
        <v>318</v>
      </c>
      <c r="B18" s="125">
        <v>1</v>
      </c>
      <c r="C18" s="134" t="s">
        <v>459</v>
      </c>
      <c r="G18" s="133" t="s">
        <v>465</v>
      </c>
      <c r="H18" s="125" t="s">
        <v>314</v>
      </c>
      <c r="I18" s="134" t="s">
        <v>314</v>
      </c>
      <c r="K18" s="139"/>
      <c r="M18" s="133" t="s">
        <v>464</v>
      </c>
      <c r="N18" s="134" t="s">
        <v>464</v>
      </c>
      <c r="P18" s="152" t="str">
        <f t="shared" si="0"/>
        <v>Northland</v>
      </c>
    </row>
    <row r="19" spans="1:18" x14ac:dyDescent="0.2">
      <c r="A19" s="133" t="s">
        <v>318</v>
      </c>
      <c r="B19" s="125">
        <v>2</v>
      </c>
      <c r="C19" s="134" t="s">
        <v>320</v>
      </c>
      <c r="G19" s="133" t="s">
        <v>465</v>
      </c>
      <c r="H19" s="125" t="s">
        <v>316</v>
      </c>
      <c r="I19" s="134" t="s">
        <v>316</v>
      </c>
      <c r="K19" s="139"/>
      <c r="M19" s="133" t="s">
        <v>458</v>
      </c>
      <c r="N19" s="134" t="s">
        <v>459</v>
      </c>
      <c r="P19" s="152" t="str">
        <f t="shared" si="0"/>
        <v>Otago - Dunedin</v>
      </c>
    </row>
    <row r="20" spans="1:18" x14ac:dyDescent="0.2">
      <c r="A20" s="133" t="s">
        <v>338</v>
      </c>
      <c r="B20" s="125">
        <v>1</v>
      </c>
      <c r="C20" s="134" t="s">
        <v>466</v>
      </c>
      <c r="G20" s="133" t="s">
        <v>465</v>
      </c>
      <c r="H20" s="125" t="s">
        <v>450</v>
      </c>
      <c r="I20" s="134" t="s">
        <v>315</v>
      </c>
      <c r="K20" s="139"/>
      <c r="M20" s="133" t="s">
        <v>458</v>
      </c>
      <c r="N20" s="134" t="s">
        <v>320</v>
      </c>
      <c r="P20" s="152" t="str">
        <f t="shared" si="0"/>
        <v>Otago - Wakatipu</v>
      </c>
    </row>
    <row r="21" spans="1:18" x14ac:dyDescent="0.2">
      <c r="A21" s="133" t="s">
        <v>338</v>
      </c>
      <c r="B21" s="125">
        <v>2</v>
      </c>
      <c r="C21" s="134" t="s">
        <v>450</v>
      </c>
      <c r="G21" s="133" t="s">
        <v>465</v>
      </c>
      <c r="H21" s="125" t="s">
        <v>450</v>
      </c>
      <c r="I21" s="134" t="s">
        <v>313</v>
      </c>
      <c r="K21" s="139"/>
      <c r="M21" s="133" t="s">
        <v>345</v>
      </c>
      <c r="N21" s="134" t="s">
        <v>467</v>
      </c>
      <c r="P21" s="152" t="str">
        <f t="shared" si="0"/>
        <v>Taranaki - New Plymouth</v>
      </c>
    </row>
    <row r="22" spans="1:18" x14ac:dyDescent="0.2">
      <c r="A22" s="133" t="s">
        <v>312</v>
      </c>
      <c r="B22" s="125">
        <v>1</v>
      </c>
      <c r="C22" s="134" t="s">
        <v>314</v>
      </c>
      <c r="G22" s="133" t="s">
        <v>465</v>
      </c>
      <c r="H22" s="125" t="s">
        <v>456</v>
      </c>
      <c r="I22" s="134" t="s">
        <v>317</v>
      </c>
      <c r="K22" s="139"/>
      <c r="M22" s="133" t="s">
        <v>345</v>
      </c>
      <c r="N22" s="134" t="s">
        <v>450</v>
      </c>
      <c r="P22" s="152" t="str">
        <f t="shared" si="0"/>
        <v>Taranaki - Regional</v>
      </c>
    </row>
    <row r="23" spans="1:18" x14ac:dyDescent="0.2">
      <c r="A23" s="133" t="s">
        <v>312</v>
      </c>
      <c r="B23" s="125">
        <v>2</v>
      </c>
      <c r="C23" s="134" t="s">
        <v>316</v>
      </c>
      <c r="G23" s="133" t="s">
        <v>345</v>
      </c>
      <c r="H23" s="125" t="s">
        <v>466</v>
      </c>
      <c r="I23" s="134" t="s">
        <v>344</v>
      </c>
      <c r="K23" s="139"/>
      <c r="M23" s="133" t="s">
        <v>465</v>
      </c>
      <c r="N23" s="134" t="s">
        <v>314</v>
      </c>
      <c r="P23" s="152" t="str">
        <f t="shared" si="0"/>
        <v>Waikato - Hamilton</v>
      </c>
    </row>
    <row r="24" spans="1:18" x14ac:dyDescent="0.2">
      <c r="A24" s="136" t="s">
        <v>312</v>
      </c>
      <c r="B24" s="141">
        <v>3</v>
      </c>
      <c r="C24" s="137" t="s">
        <v>450</v>
      </c>
      <c r="G24" s="133" t="s">
        <v>345</v>
      </c>
      <c r="H24" s="125" t="s">
        <v>466</v>
      </c>
      <c r="I24" s="134" t="s">
        <v>340</v>
      </c>
      <c r="K24" s="139"/>
      <c r="M24" s="133" t="s">
        <v>465</v>
      </c>
      <c r="N24" s="134" t="s">
        <v>316</v>
      </c>
      <c r="P24" s="152" t="str">
        <f t="shared" si="0"/>
        <v>Waikato - Taupo</v>
      </c>
    </row>
    <row r="25" spans="1:18" x14ac:dyDescent="0.2">
      <c r="G25" s="133" t="s">
        <v>345</v>
      </c>
      <c r="H25" s="125" t="s">
        <v>456</v>
      </c>
      <c r="I25" s="134" t="s">
        <v>345</v>
      </c>
      <c r="K25" s="139"/>
      <c r="M25" s="133" t="s">
        <v>465</v>
      </c>
      <c r="N25" s="134" t="s">
        <v>450</v>
      </c>
      <c r="P25" s="152" t="str">
        <f t="shared" si="0"/>
        <v>Waikato - Regional</v>
      </c>
    </row>
    <row r="26" spans="1:18" x14ac:dyDescent="0.2">
      <c r="G26" s="133" t="s">
        <v>345</v>
      </c>
      <c r="H26" s="125" t="s">
        <v>450</v>
      </c>
      <c r="I26" s="134" t="s">
        <v>339</v>
      </c>
      <c r="K26" s="139"/>
      <c r="M26" s="136" t="s">
        <v>449</v>
      </c>
      <c r="N26" s="137" t="s">
        <v>449</v>
      </c>
      <c r="P26" s="152" t="str">
        <f t="shared" si="0"/>
        <v>Wellington</v>
      </c>
    </row>
    <row r="27" spans="1:18" x14ac:dyDescent="0.2">
      <c r="G27" s="133" t="s">
        <v>345</v>
      </c>
      <c r="H27" s="125" t="s">
        <v>450</v>
      </c>
      <c r="I27" s="134" t="s">
        <v>341</v>
      </c>
      <c r="K27" s="139"/>
      <c r="P27" s="153" t="s">
        <v>409</v>
      </c>
    </row>
    <row r="28" spans="1:18" x14ac:dyDescent="0.2">
      <c r="G28" s="133" t="s">
        <v>345</v>
      </c>
      <c r="H28" s="125" t="s">
        <v>450</v>
      </c>
      <c r="I28" s="134" t="s">
        <v>342</v>
      </c>
      <c r="K28" s="139"/>
    </row>
    <row r="29" spans="1:18" x14ac:dyDescent="0.2">
      <c r="G29" s="133" t="s">
        <v>345</v>
      </c>
      <c r="H29" s="125" t="s">
        <v>450</v>
      </c>
      <c r="I29" s="134" t="s">
        <v>343</v>
      </c>
      <c r="K29" s="139"/>
    </row>
    <row r="30" spans="1:18" x14ac:dyDescent="0.2">
      <c r="G30" s="133" t="s">
        <v>464</v>
      </c>
      <c r="H30" s="125" t="s">
        <v>464</v>
      </c>
      <c r="I30" s="134" t="s">
        <v>361</v>
      </c>
      <c r="K30" s="139"/>
    </row>
    <row r="31" spans="1:18" x14ac:dyDescent="0.2">
      <c r="G31" s="133" t="s">
        <v>464</v>
      </c>
      <c r="H31" s="125" t="s">
        <v>464</v>
      </c>
      <c r="I31" s="134" t="s">
        <v>362</v>
      </c>
      <c r="K31" s="139"/>
    </row>
    <row r="32" spans="1:18" x14ac:dyDescent="0.2">
      <c r="G32" s="133" t="s">
        <v>464</v>
      </c>
      <c r="H32" s="125" t="s">
        <v>464</v>
      </c>
      <c r="I32" s="134" t="s">
        <v>363</v>
      </c>
      <c r="K32" s="139"/>
    </row>
    <row r="33" spans="7:11" x14ac:dyDescent="0.2">
      <c r="G33" s="133" t="s">
        <v>461</v>
      </c>
      <c r="H33" s="125" t="s">
        <v>461</v>
      </c>
      <c r="I33" s="134" t="s">
        <v>377</v>
      </c>
      <c r="K33" s="139"/>
    </row>
    <row r="34" spans="7:11" x14ac:dyDescent="0.2">
      <c r="G34" s="133" t="s">
        <v>461</v>
      </c>
      <c r="H34" s="125" t="s">
        <v>461</v>
      </c>
      <c r="I34" s="134" t="s">
        <v>376</v>
      </c>
      <c r="K34" s="139"/>
    </row>
    <row r="35" spans="7:11" x14ac:dyDescent="0.2">
      <c r="G35" s="133" t="s">
        <v>451</v>
      </c>
      <c r="H35" s="125" t="s">
        <v>330</v>
      </c>
      <c r="I35" s="134" t="s">
        <v>330</v>
      </c>
      <c r="K35" s="139"/>
    </row>
    <row r="36" spans="7:11" x14ac:dyDescent="0.2">
      <c r="G36" s="133" t="s">
        <v>451</v>
      </c>
      <c r="H36" s="125" t="s">
        <v>330</v>
      </c>
      <c r="I36" s="134" t="s">
        <v>331</v>
      </c>
      <c r="K36" s="139"/>
    </row>
    <row r="37" spans="7:11" x14ac:dyDescent="0.2">
      <c r="G37" s="133" t="s">
        <v>451</v>
      </c>
      <c r="H37" s="125" t="s">
        <v>329</v>
      </c>
      <c r="I37" s="134" t="s">
        <v>329</v>
      </c>
      <c r="K37" s="139"/>
    </row>
    <row r="38" spans="7:11" x14ac:dyDescent="0.2">
      <c r="G38" s="133" t="s">
        <v>451</v>
      </c>
      <c r="H38" s="125" t="s">
        <v>450</v>
      </c>
      <c r="I38" s="134" t="s">
        <v>328</v>
      </c>
      <c r="K38" s="139"/>
    </row>
    <row r="39" spans="7:11" x14ac:dyDescent="0.2">
      <c r="G39" s="133" t="s">
        <v>451</v>
      </c>
      <c r="H39" s="125" t="s">
        <v>450</v>
      </c>
      <c r="I39" s="134" t="s">
        <v>332</v>
      </c>
      <c r="K39" s="139"/>
    </row>
    <row r="40" spans="7:11" x14ac:dyDescent="0.2">
      <c r="G40" s="133" t="s">
        <v>451</v>
      </c>
      <c r="H40" s="125" t="s">
        <v>450</v>
      </c>
      <c r="I40" s="134" t="s">
        <v>333</v>
      </c>
      <c r="K40" s="139"/>
    </row>
    <row r="41" spans="7:11" x14ac:dyDescent="0.2">
      <c r="G41" s="133" t="s">
        <v>451</v>
      </c>
      <c r="H41" s="125" t="s">
        <v>450</v>
      </c>
      <c r="I41" s="134" t="s">
        <v>334</v>
      </c>
      <c r="K41" s="139"/>
    </row>
    <row r="42" spans="7:11" x14ac:dyDescent="0.2">
      <c r="G42" s="133" t="s">
        <v>451</v>
      </c>
      <c r="H42" s="125" t="s">
        <v>450</v>
      </c>
      <c r="I42" s="134" t="s">
        <v>335</v>
      </c>
      <c r="K42" s="139"/>
    </row>
    <row r="43" spans="7:11" x14ac:dyDescent="0.2">
      <c r="G43" s="133" t="s">
        <v>468</v>
      </c>
      <c r="H43" s="125" t="s">
        <v>359</v>
      </c>
      <c r="I43" s="134"/>
      <c r="K43" s="139"/>
    </row>
    <row r="44" spans="7:11" x14ac:dyDescent="0.2">
      <c r="G44" s="133" t="s">
        <v>468</v>
      </c>
      <c r="H44" s="125" t="s">
        <v>358</v>
      </c>
      <c r="I44" s="134"/>
      <c r="K44" s="139"/>
    </row>
    <row r="45" spans="7:11" x14ac:dyDescent="0.2">
      <c r="G45" s="133" t="s">
        <v>457</v>
      </c>
      <c r="H45" s="125" t="s">
        <v>460</v>
      </c>
      <c r="I45" s="134" t="s">
        <v>456</v>
      </c>
      <c r="K45" s="139"/>
    </row>
    <row r="46" spans="7:11" x14ac:dyDescent="0.2">
      <c r="G46" s="133" t="s">
        <v>457</v>
      </c>
      <c r="H46" s="125" t="s">
        <v>462</v>
      </c>
      <c r="I46" s="134" t="s">
        <v>456</v>
      </c>
      <c r="K46" s="139"/>
    </row>
    <row r="47" spans="7:11" x14ac:dyDescent="0.2">
      <c r="G47" s="133" t="s">
        <v>457</v>
      </c>
      <c r="H47" s="125" t="s">
        <v>450</v>
      </c>
      <c r="I47" s="134" t="s">
        <v>456</v>
      </c>
      <c r="K47" s="139"/>
    </row>
    <row r="48" spans="7:11" x14ac:dyDescent="0.2">
      <c r="G48" s="133" t="s">
        <v>457</v>
      </c>
      <c r="H48" s="125" t="s">
        <v>456</v>
      </c>
      <c r="I48" s="134" t="s">
        <v>337</v>
      </c>
      <c r="K48" s="139"/>
    </row>
    <row r="49" spans="7:11" x14ac:dyDescent="0.2">
      <c r="G49" s="133" t="s">
        <v>457</v>
      </c>
      <c r="H49" s="125" t="s">
        <v>456</v>
      </c>
      <c r="I49" s="134" t="s">
        <v>127</v>
      </c>
      <c r="K49" s="139"/>
    </row>
    <row r="50" spans="7:11" x14ac:dyDescent="0.2">
      <c r="G50" s="133" t="s">
        <v>454</v>
      </c>
      <c r="H50" s="125" t="s">
        <v>454</v>
      </c>
      <c r="I50" s="134" t="s">
        <v>370</v>
      </c>
      <c r="K50" s="139"/>
    </row>
    <row r="51" spans="7:11" x14ac:dyDescent="0.2">
      <c r="G51" s="133" t="s">
        <v>454</v>
      </c>
      <c r="H51" s="125" t="s">
        <v>454</v>
      </c>
      <c r="I51" s="134" t="s">
        <v>371</v>
      </c>
      <c r="K51" s="139"/>
    </row>
    <row r="52" spans="7:11" x14ac:dyDescent="0.2">
      <c r="G52" s="133" t="s">
        <v>454</v>
      </c>
      <c r="H52" s="125" t="s">
        <v>454</v>
      </c>
      <c r="I52" s="134" t="s">
        <v>372</v>
      </c>
      <c r="K52" s="139"/>
    </row>
    <row r="53" spans="7:11" x14ac:dyDescent="0.2">
      <c r="G53" s="133" t="s">
        <v>463</v>
      </c>
      <c r="H53" s="125" t="s">
        <v>463</v>
      </c>
      <c r="I53" s="134" t="s">
        <v>347</v>
      </c>
      <c r="K53" s="139"/>
    </row>
    <row r="54" spans="7:11" x14ac:dyDescent="0.2">
      <c r="G54" s="133" t="s">
        <v>463</v>
      </c>
      <c r="H54" s="125" t="s">
        <v>463</v>
      </c>
      <c r="I54" s="134" t="s">
        <v>352</v>
      </c>
      <c r="K54" s="139"/>
    </row>
    <row r="55" spans="7:11" x14ac:dyDescent="0.2">
      <c r="G55" s="133" t="s">
        <v>367</v>
      </c>
      <c r="H55" s="125" t="s">
        <v>367</v>
      </c>
      <c r="I55" s="134" t="s">
        <v>365</v>
      </c>
      <c r="K55" s="139"/>
    </row>
    <row r="56" spans="7:11" x14ac:dyDescent="0.2">
      <c r="G56" s="133" t="s">
        <v>367</v>
      </c>
      <c r="H56" s="125" t="s">
        <v>367</v>
      </c>
      <c r="I56" s="134" t="s">
        <v>366</v>
      </c>
      <c r="K56" s="139"/>
    </row>
    <row r="57" spans="7:11" x14ac:dyDescent="0.2">
      <c r="G57" s="133" t="s">
        <v>367</v>
      </c>
      <c r="H57" s="125" t="s">
        <v>367</v>
      </c>
      <c r="I57" s="134" t="s">
        <v>367</v>
      </c>
      <c r="K57" s="139"/>
    </row>
    <row r="58" spans="7:11" x14ac:dyDescent="0.2">
      <c r="G58" s="136" t="s">
        <v>367</v>
      </c>
      <c r="H58" s="141" t="s">
        <v>367</v>
      </c>
      <c r="I58" s="137" t="s">
        <v>368</v>
      </c>
      <c r="K58" s="139"/>
    </row>
    <row r="59" spans="7:11" x14ac:dyDescent="0.2">
      <c r="K59" s="139"/>
    </row>
    <row r="60" spans="7:11" x14ac:dyDescent="0.2">
      <c r="K60" s="139"/>
    </row>
    <row r="61" spans="7:11" x14ac:dyDescent="0.2">
      <c r="K61" s="139"/>
    </row>
    <row r="62" spans="7:11" x14ac:dyDescent="0.2">
      <c r="K62" s="139"/>
    </row>
    <row r="63" spans="7:11" x14ac:dyDescent="0.2">
      <c r="K63" s="139"/>
    </row>
    <row r="64" spans="7:11" x14ac:dyDescent="0.2">
      <c r="K64" s="139"/>
    </row>
    <row r="65" spans="11:11" x14ac:dyDescent="0.2">
      <c r="K65" s="139"/>
    </row>
    <row r="66" spans="11:11" x14ac:dyDescent="0.2">
      <c r="K66" s="139"/>
    </row>
    <row r="67" spans="11:11" x14ac:dyDescent="0.2">
      <c r="K67" s="139"/>
    </row>
    <row r="68" spans="11:11" x14ac:dyDescent="0.2">
      <c r="K68" s="139"/>
    </row>
    <row r="69" spans="11:11" x14ac:dyDescent="0.2">
      <c r="K69" s="139"/>
    </row>
    <row r="70" spans="11:11" x14ac:dyDescent="0.2">
      <c r="K70" s="139"/>
    </row>
    <row r="71" spans="11:11" x14ac:dyDescent="0.2">
      <c r="K71" s="139"/>
    </row>
    <row r="72" spans="11:11" x14ac:dyDescent="0.2">
      <c r="K72" s="139"/>
    </row>
    <row r="73" spans="11:11" x14ac:dyDescent="0.2">
      <c r="K73" s="139"/>
    </row>
    <row r="74" spans="11:11" x14ac:dyDescent="0.2">
      <c r="K74" s="139"/>
    </row>
    <row r="75" spans="11:11" x14ac:dyDescent="0.2">
      <c r="K75" s="139"/>
    </row>
    <row r="76" spans="11:11" x14ac:dyDescent="0.2">
      <c r="K76" s="139"/>
    </row>
    <row r="77" spans="11:11" x14ac:dyDescent="0.2">
      <c r="K77" s="139"/>
    </row>
    <row r="78" spans="11:11" x14ac:dyDescent="0.2">
      <c r="K78" s="139"/>
    </row>
    <row r="79" spans="11:11" x14ac:dyDescent="0.2">
      <c r="K79" s="139"/>
    </row>
    <row r="80" spans="11:11" x14ac:dyDescent="0.2">
      <c r="K80" s="139"/>
    </row>
    <row r="81" spans="11:11" x14ac:dyDescent="0.2">
      <c r="K81" s="139"/>
    </row>
    <row r="82" spans="11:11" x14ac:dyDescent="0.2">
      <c r="K82" s="139"/>
    </row>
    <row r="83" spans="11:11" x14ac:dyDescent="0.2">
      <c r="K83" s="139"/>
    </row>
    <row r="84" spans="11:11" x14ac:dyDescent="0.2">
      <c r="K84" s="139"/>
    </row>
    <row r="85" spans="11:11" x14ac:dyDescent="0.2">
      <c r="K85" s="139"/>
    </row>
    <row r="86" spans="11:11" x14ac:dyDescent="0.2">
      <c r="K86" s="139"/>
    </row>
    <row r="87" spans="11:11" x14ac:dyDescent="0.2">
      <c r="K87" s="139"/>
    </row>
    <row r="88" spans="11:11" x14ac:dyDescent="0.2">
      <c r="K88" s="139"/>
    </row>
    <row r="89" spans="11:11" x14ac:dyDescent="0.2">
      <c r="K89" s="139"/>
    </row>
    <row r="90" spans="11:11" x14ac:dyDescent="0.2">
      <c r="K90" s="139"/>
    </row>
    <row r="91" spans="11:11" x14ac:dyDescent="0.2">
      <c r="K91" s="139"/>
    </row>
    <row r="92" spans="11:11" x14ac:dyDescent="0.2">
      <c r="K92" s="139"/>
    </row>
    <row r="93" spans="11:11" x14ac:dyDescent="0.2">
      <c r="K93" s="139"/>
    </row>
    <row r="94" spans="11:11" x14ac:dyDescent="0.2">
      <c r="K94" s="139"/>
    </row>
    <row r="95" spans="11:11" x14ac:dyDescent="0.2">
      <c r="K95" s="139"/>
    </row>
    <row r="96" spans="11:11" x14ac:dyDescent="0.2">
      <c r="K96" s="139"/>
    </row>
    <row r="97" spans="11:11" x14ac:dyDescent="0.2">
      <c r="K97" s="139"/>
    </row>
    <row r="98" spans="11:11" x14ac:dyDescent="0.2">
      <c r="K98" s="139"/>
    </row>
    <row r="99" spans="11:11" x14ac:dyDescent="0.2">
      <c r="K99" s="139"/>
    </row>
    <row r="100" spans="11:11" x14ac:dyDescent="0.2">
      <c r="K100" s="139"/>
    </row>
    <row r="101" spans="11:11" x14ac:dyDescent="0.2">
      <c r="K101" s="139"/>
    </row>
    <row r="102" spans="11:11" x14ac:dyDescent="0.2">
      <c r="K102" s="139"/>
    </row>
    <row r="103" spans="11:11" x14ac:dyDescent="0.2">
      <c r="K103" s="139"/>
    </row>
    <row r="104" spans="11:11" x14ac:dyDescent="0.2">
      <c r="K104" s="139"/>
    </row>
    <row r="105" spans="11:11" x14ac:dyDescent="0.2">
      <c r="K105" s="139"/>
    </row>
    <row r="106" spans="11:11" x14ac:dyDescent="0.2">
      <c r="K106" s="139"/>
    </row>
    <row r="107" spans="11:11" x14ac:dyDescent="0.2">
      <c r="K107" s="139"/>
    </row>
    <row r="108" spans="11:11" x14ac:dyDescent="0.2">
      <c r="K108" s="139"/>
    </row>
    <row r="109" spans="11:11" x14ac:dyDescent="0.2">
      <c r="K109" s="139"/>
    </row>
    <row r="110" spans="11:11" x14ac:dyDescent="0.2">
      <c r="K110" s="139"/>
    </row>
    <row r="111" spans="11:11" x14ac:dyDescent="0.2">
      <c r="K111" s="139"/>
    </row>
    <row r="112" spans="11:11" x14ac:dyDescent="0.2">
      <c r="K112" s="139"/>
    </row>
    <row r="113" spans="11:11" x14ac:dyDescent="0.2">
      <c r="K113" s="139"/>
    </row>
    <row r="114" spans="11:11" x14ac:dyDescent="0.2">
      <c r="K114" s="139"/>
    </row>
    <row r="115" spans="11:11" x14ac:dyDescent="0.2">
      <c r="K115" s="139"/>
    </row>
    <row r="116" spans="11:11" x14ac:dyDescent="0.2">
      <c r="K116" s="139"/>
    </row>
    <row r="117" spans="11:11" x14ac:dyDescent="0.2">
      <c r="K117" s="139"/>
    </row>
    <row r="118" spans="11:11" x14ac:dyDescent="0.2">
      <c r="K118" s="139"/>
    </row>
    <row r="119" spans="11:11" x14ac:dyDescent="0.2">
      <c r="K119" s="139"/>
    </row>
    <row r="120" spans="11:11" x14ac:dyDescent="0.2">
      <c r="K120" s="139"/>
    </row>
    <row r="121" spans="11:11" x14ac:dyDescent="0.2">
      <c r="K121" s="139"/>
    </row>
    <row r="122" spans="11:11" x14ac:dyDescent="0.2">
      <c r="K122" s="139"/>
    </row>
    <row r="123" spans="11:11" x14ac:dyDescent="0.2">
      <c r="K123" s="139"/>
    </row>
    <row r="124" spans="11:11" x14ac:dyDescent="0.2">
      <c r="K124" s="139"/>
    </row>
    <row r="125" spans="11:11" x14ac:dyDescent="0.2">
      <c r="K125" s="139"/>
    </row>
    <row r="126" spans="11:11" x14ac:dyDescent="0.2">
      <c r="K126" s="139"/>
    </row>
    <row r="127" spans="11:11" x14ac:dyDescent="0.2">
      <c r="K127" s="139"/>
    </row>
    <row r="128" spans="11:11" x14ac:dyDescent="0.2">
      <c r="K128" s="139"/>
    </row>
    <row r="129" spans="11:11" x14ac:dyDescent="0.2">
      <c r="K129" s="139"/>
    </row>
    <row r="130" spans="11:11" x14ac:dyDescent="0.2">
      <c r="K130" s="139"/>
    </row>
    <row r="131" spans="11:11" x14ac:dyDescent="0.2">
      <c r="K131" s="139"/>
    </row>
    <row r="132" spans="11:11" x14ac:dyDescent="0.2">
      <c r="K132" s="139"/>
    </row>
    <row r="133" spans="11:11" x14ac:dyDescent="0.2">
      <c r="K133" s="139"/>
    </row>
    <row r="134" spans="11:11" x14ac:dyDescent="0.2">
      <c r="K134" s="139"/>
    </row>
    <row r="135" spans="11:11" x14ac:dyDescent="0.2">
      <c r="K135" s="139"/>
    </row>
    <row r="136" spans="11:11" x14ac:dyDescent="0.2">
      <c r="K136" s="139"/>
    </row>
    <row r="137" spans="11:11" x14ac:dyDescent="0.2">
      <c r="K137" s="139"/>
    </row>
    <row r="138" spans="11:11" x14ac:dyDescent="0.2">
      <c r="K138" s="139"/>
    </row>
    <row r="139" spans="11:11" x14ac:dyDescent="0.2">
      <c r="K139" s="139"/>
    </row>
    <row r="140" spans="11:11" x14ac:dyDescent="0.2">
      <c r="K140" s="139"/>
    </row>
    <row r="141" spans="11:11" x14ac:dyDescent="0.2">
      <c r="K141" s="139"/>
    </row>
    <row r="142" spans="11:11" x14ac:dyDescent="0.2">
      <c r="K142" s="139"/>
    </row>
    <row r="143" spans="11:11" x14ac:dyDescent="0.2">
      <c r="K143" s="139"/>
    </row>
    <row r="144" spans="11:11" x14ac:dyDescent="0.2">
      <c r="K144" s="139"/>
    </row>
    <row r="145" spans="11:11" x14ac:dyDescent="0.2">
      <c r="K145" s="139"/>
    </row>
    <row r="146" spans="11:11" x14ac:dyDescent="0.2">
      <c r="K146" s="139"/>
    </row>
    <row r="147" spans="11:11" x14ac:dyDescent="0.2">
      <c r="K147" s="139"/>
    </row>
    <row r="148" spans="11:11" x14ac:dyDescent="0.2">
      <c r="K148" s="139"/>
    </row>
    <row r="149" spans="11:11" x14ac:dyDescent="0.2">
      <c r="K149" s="139"/>
    </row>
    <row r="150" spans="11:11" x14ac:dyDescent="0.2">
      <c r="K150" s="139"/>
    </row>
    <row r="151" spans="11:11" x14ac:dyDescent="0.2">
      <c r="K151" s="139"/>
    </row>
    <row r="152" spans="11:11" x14ac:dyDescent="0.2">
      <c r="K152" s="139"/>
    </row>
    <row r="153" spans="11:11" x14ac:dyDescent="0.2">
      <c r="K153" s="139"/>
    </row>
    <row r="154" spans="11:11" x14ac:dyDescent="0.2">
      <c r="K154" s="139"/>
    </row>
    <row r="155" spans="11:11" x14ac:dyDescent="0.2">
      <c r="K155" s="139"/>
    </row>
    <row r="156" spans="11:11" x14ac:dyDescent="0.2">
      <c r="K156" s="139"/>
    </row>
    <row r="157" spans="11:11" x14ac:dyDescent="0.2">
      <c r="K157" s="139"/>
    </row>
    <row r="158" spans="11:11" x14ac:dyDescent="0.2">
      <c r="K158" s="139"/>
    </row>
    <row r="159" spans="11:11" x14ac:dyDescent="0.2">
      <c r="K159" s="139"/>
    </row>
    <row r="160" spans="11:11" x14ac:dyDescent="0.2">
      <c r="K160" s="139"/>
    </row>
    <row r="161" spans="11:11" x14ac:dyDescent="0.2">
      <c r="K161" s="139"/>
    </row>
    <row r="162" spans="11:11" x14ac:dyDescent="0.2">
      <c r="K162" s="139"/>
    </row>
    <row r="163" spans="11:11" x14ac:dyDescent="0.2">
      <c r="K163" s="139"/>
    </row>
    <row r="164" spans="11:11" x14ac:dyDescent="0.2">
      <c r="K164" s="139"/>
    </row>
    <row r="165" spans="11:11" x14ac:dyDescent="0.2">
      <c r="K165" s="139"/>
    </row>
    <row r="166" spans="11:11" x14ac:dyDescent="0.2">
      <c r="K166" s="139"/>
    </row>
    <row r="167" spans="11:11" x14ac:dyDescent="0.2">
      <c r="K167" s="139"/>
    </row>
    <row r="168" spans="11:11" x14ac:dyDescent="0.2">
      <c r="K168" s="139"/>
    </row>
    <row r="169" spans="11:11" x14ac:dyDescent="0.2">
      <c r="K169" s="139"/>
    </row>
    <row r="170" spans="11:11" x14ac:dyDescent="0.2">
      <c r="K170" s="139"/>
    </row>
    <row r="171" spans="11:11" x14ac:dyDescent="0.2">
      <c r="K171" s="139"/>
    </row>
    <row r="172" spans="11:11" x14ac:dyDescent="0.2">
      <c r="K172" s="139"/>
    </row>
    <row r="173" spans="11:11" x14ac:dyDescent="0.2">
      <c r="K173" s="139"/>
    </row>
    <row r="174" spans="11:11" x14ac:dyDescent="0.2">
      <c r="K174" s="139"/>
    </row>
    <row r="175" spans="11:11" x14ac:dyDescent="0.2">
      <c r="K175" s="139"/>
    </row>
    <row r="176" spans="11:11" x14ac:dyDescent="0.2">
      <c r="K176" s="139"/>
    </row>
    <row r="177" spans="11:11" x14ac:dyDescent="0.2">
      <c r="K177" s="139"/>
    </row>
    <row r="178" spans="11:11" x14ac:dyDescent="0.2">
      <c r="K178" s="139"/>
    </row>
    <row r="179" spans="11:11" x14ac:dyDescent="0.2">
      <c r="K179" s="139"/>
    </row>
    <row r="180" spans="11:11" x14ac:dyDescent="0.2">
      <c r="K180" s="139"/>
    </row>
    <row r="181" spans="11:11" x14ac:dyDescent="0.2">
      <c r="K181" s="139"/>
    </row>
    <row r="182" spans="11:11" x14ac:dyDescent="0.2">
      <c r="K182" s="139"/>
    </row>
    <row r="183" spans="11:11" x14ac:dyDescent="0.2">
      <c r="K183" s="139"/>
    </row>
    <row r="184" spans="11:11" x14ac:dyDescent="0.2">
      <c r="K184" s="139"/>
    </row>
    <row r="185" spans="11:11" x14ac:dyDescent="0.2">
      <c r="K185" s="139"/>
    </row>
    <row r="186" spans="11:11" x14ac:dyDescent="0.2">
      <c r="K186" s="139"/>
    </row>
    <row r="187" spans="11:11" x14ac:dyDescent="0.2">
      <c r="K187" s="139"/>
    </row>
    <row r="188" spans="11:11" x14ac:dyDescent="0.2">
      <c r="K188" s="139"/>
    </row>
    <row r="189" spans="11:11" x14ac:dyDescent="0.2">
      <c r="K189" s="139"/>
    </row>
    <row r="190" spans="11:11" x14ac:dyDescent="0.2">
      <c r="K190" s="139"/>
    </row>
    <row r="191" spans="11:11" x14ac:dyDescent="0.2">
      <c r="K191" s="139"/>
    </row>
    <row r="192" spans="11:11" x14ac:dyDescent="0.2">
      <c r="K192" s="139"/>
    </row>
    <row r="193" spans="11:11" x14ac:dyDescent="0.2">
      <c r="K193" s="139"/>
    </row>
    <row r="194" spans="11:11" x14ac:dyDescent="0.2">
      <c r="K194" s="139"/>
    </row>
    <row r="195" spans="11:11" x14ac:dyDescent="0.2">
      <c r="K195" s="139"/>
    </row>
    <row r="196" spans="11:11" x14ac:dyDescent="0.2">
      <c r="K196" s="139"/>
    </row>
    <row r="197" spans="11:11" x14ac:dyDescent="0.2">
      <c r="K197" s="139"/>
    </row>
    <row r="198" spans="11:11" x14ac:dyDescent="0.2">
      <c r="K198" s="139"/>
    </row>
    <row r="199" spans="11:11" x14ac:dyDescent="0.2">
      <c r="K199" s="139"/>
    </row>
    <row r="200" spans="11:11" x14ac:dyDescent="0.2">
      <c r="K200" s="139"/>
    </row>
    <row r="201" spans="11:11" x14ac:dyDescent="0.2">
      <c r="K201" s="139"/>
    </row>
    <row r="202" spans="11:11" x14ac:dyDescent="0.2">
      <c r="K202" s="139"/>
    </row>
    <row r="203" spans="11:11" x14ac:dyDescent="0.2">
      <c r="K203" s="139"/>
    </row>
    <row r="204" spans="11:11" x14ac:dyDescent="0.2">
      <c r="K204" s="139"/>
    </row>
    <row r="205" spans="11:11" x14ac:dyDescent="0.2">
      <c r="K205" s="139"/>
    </row>
    <row r="206" spans="11:11" x14ac:dyDescent="0.2">
      <c r="K206" s="139"/>
    </row>
    <row r="207" spans="11:11" x14ac:dyDescent="0.2">
      <c r="K207" s="139"/>
    </row>
    <row r="208" spans="11:11" x14ac:dyDescent="0.2">
      <c r="K208" s="139"/>
    </row>
    <row r="209" spans="11:11" x14ac:dyDescent="0.2">
      <c r="K209" s="139"/>
    </row>
    <row r="210" spans="11:11" x14ac:dyDescent="0.2">
      <c r="K210" s="139"/>
    </row>
    <row r="211" spans="11:11" x14ac:dyDescent="0.2">
      <c r="K211" s="139"/>
    </row>
    <row r="212" spans="11:11" x14ac:dyDescent="0.2">
      <c r="K212" s="139"/>
    </row>
    <row r="213" spans="11:11" x14ac:dyDescent="0.2">
      <c r="K213" s="139"/>
    </row>
    <row r="214" spans="11:11" x14ac:dyDescent="0.2">
      <c r="K214" s="139"/>
    </row>
    <row r="215" spans="11:11" x14ac:dyDescent="0.2">
      <c r="K215" s="139"/>
    </row>
    <row r="216" spans="11:11" x14ac:dyDescent="0.2">
      <c r="K216" s="139"/>
    </row>
    <row r="217" spans="11:11" x14ac:dyDescent="0.2">
      <c r="K217" s="139"/>
    </row>
    <row r="218" spans="11:11" x14ac:dyDescent="0.2">
      <c r="K218" s="139"/>
    </row>
    <row r="219" spans="11:11" x14ac:dyDescent="0.2">
      <c r="K219" s="139"/>
    </row>
    <row r="220" spans="11:11" x14ac:dyDescent="0.2">
      <c r="K220" s="139"/>
    </row>
    <row r="221" spans="11:11" x14ac:dyDescent="0.2">
      <c r="K221" s="139"/>
    </row>
    <row r="222" spans="11:11" x14ac:dyDescent="0.2">
      <c r="K222" s="139"/>
    </row>
    <row r="223" spans="11:11" x14ac:dyDescent="0.2">
      <c r="K223" s="139"/>
    </row>
    <row r="224" spans="11:11" x14ac:dyDescent="0.2">
      <c r="K224" s="139"/>
    </row>
    <row r="225" spans="11:11" x14ac:dyDescent="0.2">
      <c r="K225" s="139"/>
    </row>
    <row r="226" spans="11:11" x14ac:dyDescent="0.2">
      <c r="K226" s="139"/>
    </row>
    <row r="227" spans="11:11" x14ac:dyDescent="0.2">
      <c r="K227" s="139"/>
    </row>
    <row r="228" spans="11:11" x14ac:dyDescent="0.2">
      <c r="K228" s="139"/>
    </row>
    <row r="229" spans="11:11" x14ac:dyDescent="0.2">
      <c r="K229" s="139"/>
    </row>
    <row r="230" spans="11:11" x14ac:dyDescent="0.2">
      <c r="K230" s="139"/>
    </row>
    <row r="231" spans="11:11" x14ac:dyDescent="0.2">
      <c r="K231" s="139"/>
    </row>
    <row r="232" spans="11:11" x14ac:dyDescent="0.2">
      <c r="K232" s="139"/>
    </row>
    <row r="233" spans="11:11" x14ac:dyDescent="0.2">
      <c r="K233" s="139"/>
    </row>
    <row r="234" spans="11:11" x14ac:dyDescent="0.2">
      <c r="K234" s="139"/>
    </row>
    <row r="235" spans="11:11" x14ac:dyDescent="0.2">
      <c r="K235" s="139"/>
    </row>
    <row r="236" spans="11:11" x14ac:dyDescent="0.2">
      <c r="K236" s="139"/>
    </row>
    <row r="237" spans="11:11" x14ac:dyDescent="0.2">
      <c r="K237" s="139"/>
    </row>
    <row r="238" spans="11:11" x14ac:dyDescent="0.2">
      <c r="K238" s="139"/>
    </row>
    <row r="239" spans="11:11" x14ac:dyDescent="0.2">
      <c r="K239" s="139"/>
    </row>
    <row r="240" spans="11:11" x14ac:dyDescent="0.2">
      <c r="K240" s="139"/>
    </row>
    <row r="241" spans="11:11" x14ac:dyDescent="0.2">
      <c r="K241" s="139"/>
    </row>
    <row r="242" spans="11:11" x14ac:dyDescent="0.2">
      <c r="K242" s="139"/>
    </row>
    <row r="243" spans="11:11" x14ac:dyDescent="0.2">
      <c r="K243" s="139"/>
    </row>
    <row r="244" spans="11:11" x14ac:dyDescent="0.2">
      <c r="K244" s="139"/>
    </row>
    <row r="245" spans="11:11" x14ac:dyDescent="0.2">
      <c r="K245" s="139"/>
    </row>
    <row r="246" spans="11:11" x14ac:dyDescent="0.2">
      <c r="K246" s="139"/>
    </row>
    <row r="247" spans="11:11" x14ac:dyDescent="0.2">
      <c r="K247" s="139"/>
    </row>
    <row r="248" spans="11:11" x14ac:dyDescent="0.2">
      <c r="K248" s="139"/>
    </row>
    <row r="249" spans="11:11" x14ac:dyDescent="0.2">
      <c r="K249" s="139"/>
    </row>
    <row r="250" spans="11:11" x14ac:dyDescent="0.2">
      <c r="K250" s="139"/>
    </row>
    <row r="251" spans="11:11" x14ac:dyDescent="0.2">
      <c r="K251" s="139"/>
    </row>
    <row r="252" spans="11:11" x14ac:dyDescent="0.2">
      <c r="K252" s="139"/>
    </row>
    <row r="253" spans="11:11" x14ac:dyDescent="0.2">
      <c r="K253" s="139"/>
    </row>
    <row r="254" spans="11:11" x14ac:dyDescent="0.2">
      <c r="K254" s="139"/>
    </row>
    <row r="255" spans="11:11" x14ac:dyDescent="0.2">
      <c r="K255" s="139"/>
    </row>
    <row r="256" spans="11:11" x14ac:dyDescent="0.2">
      <c r="K256" s="139"/>
    </row>
    <row r="257" spans="11:11" x14ac:dyDescent="0.2">
      <c r="K257" s="139"/>
    </row>
    <row r="258" spans="11:11" x14ac:dyDescent="0.2">
      <c r="K258" s="139"/>
    </row>
    <row r="259" spans="11:11" x14ac:dyDescent="0.2">
      <c r="K259" s="139"/>
    </row>
    <row r="260" spans="11:11" x14ac:dyDescent="0.2">
      <c r="K260" s="139"/>
    </row>
    <row r="261" spans="11:11" x14ac:dyDescent="0.2">
      <c r="K261" s="139"/>
    </row>
    <row r="262" spans="11:11" x14ac:dyDescent="0.2">
      <c r="K262" s="139"/>
    </row>
    <row r="263" spans="11:11" x14ac:dyDescent="0.2">
      <c r="K263" s="139"/>
    </row>
    <row r="264" spans="11:11" x14ac:dyDescent="0.2">
      <c r="K264" s="139"/>
    </row>
    <row r="265" spans="11:11" x14ac:dyDescent="0.2">
      <c r="K265" s="139"/>
    </row>
    <row r="266" spans="11:11" x14ac:dyDescent="0.2">
      <c r="K266" s="139"/>
    </row>
    <row r="267" spans="11:11" x14ac:dyDescent="0.2">
      <c r="K267" s="139"/>
    </row>
    <row r="268" spans="11:11" x14ac:dyDescent="0.2">
      <c r="K268" s="139"/>
    </row>
    <row r="269" spans="11:11" x14ac:dyDescent="0.2">
      <c r="K269" s="139"/>
    </row>
    <row r="270" spans="11:11" x14ac:dyDescent="0.2">
      <c r="K270" s="139"/>
    </row>
    <row r="271" spans="11:11" x14ac:dyDescent="0.2">
      <c r="K271" s="139"/>
    </row>
    <row r="272" spans="11:11" x14ac:dyDescent="0.2">
      <c r="K272" s="139"/>
    </row>
    <row r="273" spans="11:11" x14ac:dyDescent="0.2">
      <c r="K273" s="139"/>
    </row>
    <row r="274" spans="11:11" x14ac:dyDescent="0.2">
      <c r="K274" s="139"/>
    </row>
    <row r="275" spans="11:11" x14ac:dyDescent="0.2">
      <c r="K275" s="139"/>
    </row>
    <row r="276" spans="11:11" x14ac:dyDescent="0.2">
      <c r="K276" s="139"/>
    </row>
    <row r="277" spans="11:11" x14ac:dyDescent="0.2">
      <c r="K277" s="139"/>
    </row>
    <row r="278" spans="11:11" x14ac:dyDescent="0.2">
      <c r="K278" s="139"/>
    </row>
    <row r="279" spans="11:11" x14ac:dyDescent="0.2">
      <c r="K279" s="139"/>
    </row>
    <row r="280" spans="11:11" x14ac:dyDescent="0.2">
      <c r="K280" s="139"/>
    </row>
    <row r="281" spans="11:11" x14ac:dyDescent="0.2">
      <c r="K281" s="139"/>
    </row>
    <row r="282" spans="11:11" x14ac:dyDescent="0.2">
      <c r="K282" s="139"/>
    </row>
    <row r="283" spans="11:11" x14ac:dyDescent="0.2">
      <c r="K283" s="139"/>
    </row>
    <row r="284" spans="11:11" x14ac:dyDescent="0.2">
      <c r="K284" s="139"/>
    </row>
    <row r="285" spans="11:11" x14ac:dyDescent="0.2">
      <c r="K285" s="139"/>
    </row>
    <row r="286" spans="11:11" x14ac:dyDescent="0.2">
      <c r="K286" s="139"/>
    </row>
    <row r="287" spans="11:11" x14ac:dyDescent="0.2">
      <c r="K287" s="139"/>
    </row>
    <row r="288" spans="11:11" x14ac:dyDescent="0.2">
      <c r="K288" s="139"/>
    </row>
    <row r="289" spans="11:11" x14ac:dyDescent="0.2">
      <c r="K289" s="139"/>
    </row>
    <row r="290" spans="11:11" x14ac:dyDescent="0.2">
      <c r="K290" s="139"/>
    </row>
    <row r="291" spans="11:11" x14ac:dyDescent="0.2">
      <c r="K291" s="139"/>
    </row>
    <row r="292" spans="11:11" x14ac:dyDescent="0.2">
      <c r="K292" s="139"/>
    </row>
    <row r="293" spans="11:11" x14ac:dyDescent="0.2">
      <c r="K293" s="139"/>
    </row>
    <row r="294" spans="11:11" x14ac:dyDescent="0.2">
      <c r="K294" s="139"/>
    </row>
    <row r="295" spans="11:11" x14ac:dyDescent="0.2">
      <c r="K295" s="139"/>
    </row>
    <row r="296" spans="11:11" x14ac:dyDescent="0.2">
      <c r="K296" s="139"/>
    </row>
    <row r="297" spans="11:11" x14ac:dyDescent="0.2">
      <c r="K297" s="139"/>
    </row>
    <row r="298" spans="11:11" x14ac:dyDescent="0.2">
      <c r="K298" s="139"/>
    </row>
    <row r="299" spans="11:11" x14ac:dyDescent="0.2">
      <c r="K299" s="139"/>
    </row>
    <row r="300" spans="11:11" x14ac:dyDescent="0.2">
      <c r="K300" s="139"/>
    </row>
    <row r="301" spans="11:11" x14ac:dyDescent="0.2">
      <c r="K301" s="139"/>
    </row>
    <row r="302" spans="11:11" x14ac:dyDescent="0.2">
      <c r="K302" s="139"/>
    </row>
    <row r="303" spans="11:11" x14ac:dyDescent="0.2">
      <c r="K303" s="139"/>
    </row>
    <row r="304" spans="11:11" x14ac:dyDescent="0.2">
      <c r="K304" s="139"/>
    </row>
    <row r="305" spans="11:11" x14ac:dyDescent="0.2">
      <c r="K305" s="139"/>
    </row>
    <row r="306" spans="11:11" x14ac:dyDescent="0.2">
      <c r="K306" s="139"/>
    </row>
    <row r="307" spans="11:11" x14ac:dyDescent="0.2">
      <c r="K307" s="139"/>
    </row>
    <row r="308" spans="11:11" x14ac:dyDescent="0.2">
      <c r="K308" s="139"/>
    </row>
    <row r="309" spans="11:11" x14ac:dyDescent="0.2">
      <c r="K309" s="139"/>
    </row>
    <row r="310" spans="11:11" x14ac:dyDescent="0.2">
      <c r="K310" s="139"/>
    </row>
    <row r="311" spans="11:11" x14ac:dyDescent="0.2">
      <c r="K311" s="139"/>
    </row>
    <row r="312" spans="11:11" x14ac:dyDescent="0.2">
      <c r="K312" s="139"/>
    </row>
    <row r="313" spans="11:11" x14ac:dyDescent="0.2">
      <c r="K313" s="139"/>
    </row>
    <row r="314" spans="11:11" x14ac:dyDescent="0.2">
      <c r="K314" s="139"/>
    </row>
    <row r="315" spans="11:11" x14ac:dyDescent="0.2">
      <c r="K315" s="139"/>
    </row>
    <row r="316" spans="11:11" x14ac:dyDescent="0.2">
      <c r="K316" s="139"/>
    </row>
    <row r="317" spans="11:11" x14ac:dyDescent="0.2">
      <c r="K317" s="139"/>
    </row>
    <row r="318" spans="11:11" x14ac:dyDescent="0.2">
      <c r="K318" s="139"/>
    </row>
    <row r="319" spans="11:11" x14ac:dyDescent="0.2">
      <c r="K319" s="139"/>
    </row>
    <row r="320" spans="11:11" x14ac:dyDescent="0.2">
      <c r="K320" s="139"/>
    </row>
    <row r="321" spans="11:11" x14ac:dyDescent="0.2">
      <c r="K321" s="139"/>
    </row>
    <row r="322" spans="11:11" x14ac:dyDescent="0.2">
      <c r="K322" s="139"/>
    </row>
    <row r="323" spans="11:11" x14ac:dyDescent="0.2">
      <c r="K323" s="139"/>
    </row>
    <row r="324" spans="11:11" x14ac:dyDescent="0.2">
      <c r="K324" s="139"/>
    </row>
    <row r="325" spans="11:11" x14ac:dyDescent="0.2">
      <c r="K325" s="139"/>
    </row>
    <row r="326" spans="11:11" x14ac:dyDescent="0.2">
      <c r="K326" s="139"/>
    </row>
    <row r="327" spans="11:11" x14ac:dyDescent="0.2">
      <c r="K327" s="139"/>
    </row>
    <row r="328" spans="11:11" x14ac:dyDescent="0.2">
      <c r="K328" s="139"/>
    </row>
    <row r="329" spans="11:11" x14ac:dyDescent="0.2">
      <c r="K329" s="139"/>
    </row>
    <row r="330" spans="11:11" x14ac:dyDescent="0.2">
      <c r="K330" s="139"/>
    </row>
    <row r="331" spans="11:11" x14ac:dyDescent="0.2">
      <c r="K331" s="139"/>
    </row>
    <row r="332" spans="11:11" x14ac:dyDescent="0.2">
      <c r="K332" s="139"/>
    </row>
    <row r="333" spans="11:11" x14ac:dyDescent="0.2">
      <c r="K333" s="139"/>
    </row>
    <row r="334" spans="11:11" x14ac:dyDescent="0.2">
      <c r="K334" s="139"/>
    </row>
    <row r="335" spans="11:11" x14ac:dyDescent="0.2">
      <c r="K335" s="139"/>
    </row>
    <row r="336" spans="11:11" x14ac:dyDescent="0.2">
      <c r="K336" s="139"/>
    </row>
    <row r="337" spans="11:11" x14ac:dyDescent="0.2">
      <c r="K337" s="139"/>
    </row>
    <row r="338" spans="11:11" x14ac:dyDescent="0.2">
      <c r="K338" s="139"/>
    </row>
    <row r="339" spans="11:11" x14ac:dyDescent="0.2">
      <c r="K339" s="139"/>
    </row>
    <row r="340" spans="11:11" x14ac:dyDescent="0.2">
      <c r="K340" s="139"/>
    </row>
    <row r="341" spans="11:11" x14ac:dyDescent="0.2">
      <c r="K341" s="139"/>
    </row>
    <row r="342" spans="11:11" x14ac:dyDescent="0.2">
      <c r="K342" s="139"/>
    </row>
    <row r="343" spans="11:11" x14ac:dyDescent="0.2">
      <c r="K343" s="139"/>
    </row>
    <row r="344" spans="11:11" x14ac:dyDescent="0.2">
      <c r="K344" s="139"/>
    </row>
    <row r="345" spans="11:11" x14ac:dyDescent="0.2">
      <c r="K345" s="139"/>
    </row>
    <row r="346" spans="11:11" x14ac:dyDescent="0.2">
      <c r="K346" s="139"/>
    </row>
    <row r="347" spans="11:11" x14ac:dyDescent="0.2">
      <c r="K347" s="139"/>
    </row>
    <row r="348" spans="11:11" x14ac:dyDescent="0.2">
      <c r="K348" s="139"/>
    </row>
    <row r="349" spans="11:11" x14ac:dyDescent="0.2">
      <c r="K349" s="139"/>
    </row>
    <row r="350" spans="11:11" x14ac:dyDescent="0.2">
      <c r="K350" s="139"/>
    </row>
    <row r="351" spans="11:11" x14ac:dyDescent="0.2">
      <c r="K351" s="139"/>
    </row>
    <row r="352" spans="11:11" x14ac:dyDescent="0.2">
      <c r="K352" s="139"/>
    </row>
    <row r="353" spans="11:11" x14ac:dyDescent="0.2">
      <c r="K353" s="139"/>
    </row>
    <row r="354" spans="11:11" x14ac:dyDescent="0.2">
      <c r="K354" s="139"/>
    </row>
    <row r="355" spans="11:11" x14ac:dyDescent="0.2">
      <c r="K355" s="139"/>
    </row>
    <row r="356" spans="11:11" x14ac:dyDescent="0.2">
      <c r="K356" s="139"/>
    </row>
    <row r="357" spans="11:11" x14ac:dyDescent="0.2">
      <c r="K357" s="139"/>
    </row>
    <row r="358" spans="11:11" x14ac:dyDescent="0.2">
      <c r="K358" s="139"/>
    </row>
    <row r="359" spans="11:11" x14ac:dyDescent="0.2">
      <c r="K359" s="139"/>
    </row>
    <row r="360" spans="11:11" x14ac:dyDescent="0.2">
      <c r="K360" s="139"/>
    </row>
    <row r="361" spans="11:11" x14ac:dyDescent="0.2">
      <c r="K361" s="139"/>
    </row>
    <row r="362" spans="11:11" x14ac:dyDescent="0.2">
      <c r="K362" s="139"/>
    </row>
    <row r="363" spans="11:11" x14ac:dyDescent="0.2">
      <c r="K363" s="139"/>
    </row>
    <row r="364" spans="11:11" x14ac:dyDescent="0.2">
      <c r="K364" s="139"/>
    </row>
    <row r="365" spans="11:11" x14ac:dyDescent="0.2">
      <c r="K365" s="139"/>
    </row>
    <row r="366" spans="11:11" x14ac:dyDescent="0.2">
      <c r="K366" s="139"/>
    </row>
    <row r="367" spans="11:11" x14ac:dyDescent="0.2">
      <c r="K367" s="139"/>
    </row>
    <row r="368" spans="11:11" x14ac:dyDescent="0.2">
      <c r="K368" s="139"/>
    </row>
    <row r="369" spans="11:11" x14ac:dyDescent="0.2">
      <c r="K369" s="139"/>
    </row>
    <row r="370" spans="11:11" x14ac:dyDescent="0.2">
      <c r="K370" s="139"/>
    </row>
    <row r="371" spans="11:11" x14ac:dyDescent="0.2">
      <c r="K371" s="139"/>
    </row>
    <row r="372" spans="11:11" x14ac:dyDescent="0.2">
      <c r="K372" s="139"/>
    </row>
    <row r="373" spans="11:11" x14ac:dyDescent="0.2">
      <c r="K373" s="139"/>
    </row>
    <row r="374" spans="11:11" x14ac:dyDescent="0.2">
      <c r="K374" s="139"/>
    </row>
    <row r="375" spans="11:11" x14ac:dyDescent="0.2">
      <c r="K375" s="139"/>
    </row>
    <row r="376" spans="11:11" x14ac:dyDescent="0.2">
      <c r="K376" s="139"/>
    </row>
    <row r="377" spans="11:11" x14ac:dyDescent="0.2">
      <c r="K377" s="139"/>
    </row>
    <row r="378" spans="11:11" x14ac:dyDescent="0.2">
      <c r="K378" s="139"/>
    </row>
    <row r="379" spans="11:11" x14ac:dyDescent="0.2">
      <c r="K379" s="139"/>
    </row>
    <row r="380" spans="11:11" x14ac:dyDescent="0.2">
      <c r="K380" s="139"/>
    </row>
    <row r="381" spans="11:11" x14ac:dyDescent="0.2">
      <c r="K381" s="139"/>
    </row>
    <row r="382" spans="11:11" x14ac:dyDescent="0.2">
      <c r="K382" s="139"/>
    </row>
    <row r="383" spans="11:11" x14ac:dyDescent="0.2">
      <c r="K383" s="139"/>
    </row>
    <row r="384" spans="11:11" x14ac:dyDescent="0.2">
      <c r="K384" s="139"/>
    </row>
    <row r="385" spans="11:11" x14ac:dyDescent="0.2">
      <c r="K385" s="139"/>
    </row>
    <row r="386" spans="11:11" x14ac:dyDescent="0.2">
      <c r="K386" s="139"/>
    </row>
    <row r="387" spans="11:11" x14ac:dyDescent="0.2">
      <c r="K387" s="139"/>
    </row>
    <row r="388" spans="11:11" x14ac:dyDescent="0.2">
      <c r="K388" s="139"/>
    </row>
    <row r="389" spans="11:11" x14ac:dyDescent="0.2">
      <c r="K389" s="139"/>
    </row>
    <row r="390" spans="11:11" x14ac:dyDescent="0.2">
      <c r="K390" s="139"/>
    </row>
    <row r="391" spans="11:11" x14ac:dyDescent="0.2">
      <c r="K391" s="139"/>
    </row>
    <row r="392" spans="11:11" x14ac:dyDescent="0.2">
      <c r="K392" s="139"/>
    </row>
    <row r="393" spans="11:11" x14ac:dyDescent="0.2">
      <c r="K393" s="139"/>
    </row>
    <row r="394" spans="11:11" x14ac:dyDescent="0.2">
      <c r="K394" s="139"/>
    </row>
    <row r="395" spans="11:11" x14ac:dyDescent="0.2">
      <c r="K395" s="139"/>
    </row>
    <row r="396" spans="11:11" x14ac:dyDescent="0.2">
      <c r="K396" s="139"/>
    </row>
    <row r="397" spans="11:11" x14ac:dyDescent="0.2">
      <c r="K397" s="139"/>
    </row>
    <row r="398" spans="11:11" x14ac:dyDescent="0.2">
      <c r="K398" s="139"/>
    </row>
    <row r="399" spans="11:11" x14ac:dyDescent="0.2">
      <c r="K399" s="139"/>
    </row>
    <row r="400" spans="11:11" x14ac:dyDescent="0.2">
      <c r="K400" s="139"/>
    </row>
    <row r="401" spans="11:11" x14ac:dyDescent="0.2">
      <c r="K401" s="139"/>
    </row>
    <row r="402" spans="11:11" x14ac:dyDescent="0.2">
      <c r="K402" s="139"/>
    </row>
    <row r="403" spans="11:11" x14ac:dyDescent="0.2">
      <c r="K403" s="139"/>
    </row>
    <row r="404" spans="11:11" x14ac:dyDescent="0.2">
      <c r="K404" s="139"/>
    </row>
    <row r="405" spans="11:11" x14ac:dyDescent="0.2">
      <c r="K405" s="139"/>
    </row>
    <row r="406" spans="11:11" x14ac:dyDescent="0.2">
      <c r="K406" s="139"/>
    </row>
    <row r="407" spans="11:11" x14ac:dyDescent="0.2">
      <c r="K407" s="139"/>
    </row>
    <row r="408" spans="11:11" x14ac:dyDescent="0.2">
      <c r="K408" s="139"/>
    </row>
    <row r="409" spans="11:11" x14ac:dyDescent="0.2">
      <c r="K409" s="139"/>
    </row>
    <row r="410" spans="11:11" x14ac:dyDescent="0.2">
      <c r="K410" s="139"/>
    </row>
    <row r="411" spans="11:11" x14ac:dyDescent="0.2">
      <c r="K411" s="139"/>
    </row>
    <row r="412" spans="11:11" x14ac:dyDescent="0.2">
      <c r="K412" s="139"/>
    </row>
    <row r="413" spans="11:11" x14ac:dyDescent="0.2">
      <c r="K413" s="139"/>
    </row>
    <row r="414" spans="11:11" x14ac:dyDescent="0.2">
      <c r="K414" s="139"/>
    </row>
    <row r="415" spans="11:11" x14ac:dyDescent="0.2">
      <c r="K415" s="139"/>
    </row>
    <row r="416" spans="11:11" x14ac:dyDescent="0.2">
      <c r="K416" s="139"/>
    </row>
    <row r="417" spans="11:11" x14ac:dyDescent="0.2">
      <c r="K417" s="139"/>
    </row>
    <row r="418" spans="11:11" x14ac:dyDescent="0.2">
      <c r="K418" s="139"/>
    </row>
    <row r="419" spans="11:11" x14ac:dyDescent="0.2">
      <c r="K419" s="139"/>
    </row>
    <row r="420" spans="11:11" x14ac:dyDescent="0.2">
      <c r="K420" s="139"/>
    </row>
    <row r="421" spans="11:11" x14ac:dyDescent="0.2">
      <c r="K421" s="139"/>
    </row>
    <row r="422" spans="11:11" x14ac:dyDescent="0.2">
      <c r="K422" s="139"/>
    </row>
    <row r="423" spans="11:11" x14ac:dyDescent="0.2">
      <c r="K423" s="139"/>
    </row>
    <row r="424" spans="11:11" x14ac:dyDescent="0.2">
      <c r="K424" s="139"/>
    </row>
    <row r="425" spans="11:11" x14ac:dyDescent="0.2">
      <c r="K425" s="139"/>
    </row>
    <row r="426" spans="11:11" x14ac:dyDescent="0.2">
      <c r="K426" s="139"/>
    </row>
    <row r="427" spans="11:11" x14ac:dyDescent="0.2">
      <c r="K427" s="139"/>
    </row>
    <row r="428" spans="11:11" x14ac:dyDescent="0.2">
      <c r="K428" s="139"/>
    </row>
    <row r="429" spans="11:11" x14ac:dyDescent="0.2">
      <c r="K429" s="139"/>
    </row>
    <row r="430" spans="11:11" x14ac:dyDescent="0.2">
      <c r="K430" s="139"/>
    </row>
    <row r="431" spans="11:11" x14ac:dyDescent="0.2">
      <c r="K431" s="139"/>
    </row>
    <row r="432" spans="11:11" x14ac:dyDescent="0.2">
      <c r="K432" s="139"/>
    </row>
    <row r="433" spans="11:11" x14ac:dyDescent="0.2">
      <c r="K433" s="139"/>
    </row>
    <row r="434" spans="11:11" x14ac:dyDescent="0.2">
      <c r="K434" s="139"/>
    </row>
    <row r="435" spans="11:11" x14ac:dyDescent="0.2">
      <c r="K435" s="139"/>
    </row>
    <row r="436" spans="11:11" x14ac:dyDescent="0.2">
      <c r="K436" s="139"/>
    </row>
    <row r="437" spans="11:11" x14ac:dyDescent="0.2">
      <c r="K437" s="139"/>
    </row>
    <row r="438" spans="11:11" x14ac:dyDescent="0.2">
      <c r="K438" s="139"/>
    </row>
    <row r="439" spans="11:11" x14ac:dyDescent="0.2">
      <c r="K439" s="139"/>
    </row>
    <row r="440" spans="11:11" x14ac:dyDescent="0.2">
      <c r="K440" s="139"/>
    </row>
    <row r="441" spans="11:11" x14ac:dyDescent="0.2">
      <c r="K441" s="139"/>
    </row>
    <row r="442" spans="11:11" x14ac:dyDescent="0.2">
      <c r="K442" s="139"/>
    </row>
    <row r="443" spans="11:11" x14ac:dyDescent="0.2">
      <c r="K443" s="139"/>
    </row>
    <row r="444" spans="11:11" x14ac:dyDescent="0.2">
      <c r="K444" s="139"/>
    </row>
    <row r="445" spans="11:11" x14ac:dyDescent="0.2">
      <c r="K445" s="139"/>
    </row>
    <row r="446" spans="11:11" x14ac:dyDescent="0.2">
      <c r="K446" s="139"/>
    </row>
    <row r="447" spans="11:11" x14ac:dyDescent="0.2">
      <c r="K447" s="139"/>
    </row>
    <row r="448" spans="11:11" x14ac:dyDescent="0.2">
      <c r="K448" s="139"/>
    </row>
    <row r="449" spans="11:11" x14ac:dyDescent="0.2">
      <c r="K449" s="139"/>
    </row>
    <row r="450" spans="11:11" x14ac:dyDescent="0.2">
      <c r="K450" s="139"/>
    </row>
    <row r="451" spans="11:11" x14ac:dyDescent="0.2">
      <c r="K451" s="139"/>
    </row>
    <row r="452" spans="11:11" x14ac:dyDescent="0.2">
      <c r="K452" s="139"/>
    </row>
    <row r="453" spans="11:11" x14ac:dyDescent="0.2">
      <c r="K453" s="139"/>
    </row>
    <row r="454" spans="11:11" x14ac:dyDescent="0.2">
      <c r="K454" s="139"/>
    </row>
    <row r="455" spans="11:11" x14ac:dyDescent="0.2">
      <c r="K455" s="139"/>
    </row>
    <row r="456" spans="11:11" x14ac:dyDescent="0.2">
      <c r="K456" s="139"/>
    </row>
    <row r="457" spans="11:11" x14ac:dyDescent="0.2">
      <c r="K457" s="139"/>
    </row>
    <row r="458" spans="11:11" x14ac:dyDescent="0.2">
      <c r="K458" s="139"/>
    </row>
    <row r="459" spans="11:11" x14ac:dyDescent="0.2">
      <c r="K459" s="139"/>
    </row>
    <row r="460" spans="11:11" x14ac:dyDescent="0.2">
      <c r="K460" s="139"/>
    </row>
    <row r="461" spans="11:11" x14ac:dyDescent="0.2">
      <c r="K461" s="139"/>
    </row>
    <row r="462" spans="11:11" x14ac:dyDescent="0.2">
      <c r="K462" s="139"/>
    </row>
    <row r="463" spans="11:11" x14ac:dyDescent="0.2">
      <c r="K463" s="139"/>
    </row>
    <row r="464" spans="11:11" x14ac:dyDescent="0.2">
      <c r="K464" s="139"/>
    </row>
    <row r="465" spans="11:11" x14ac:dyDescent="0.2">
      <c r="K465" s="139"/>
    </row>
    <row r="466" spans="11:11" x14ac:dyDescent="0.2">
      <c r="K466" s="139"/>
    </row>
    <row r="467" spans="11:11" x14ac:dyDescent="0.2">
      <c r="K467" s="139"/>
    </row>
    <row r="468" spans="11:11" x14ac:dyDescent="0.2">
      <c r="K468" s="139"/>
    </row>
    <row r="469" spans="11:11" x14ac:dyDescent="0.2">
      <c r="K469" s="139"/>
    </row>
    <row r="470" spans="11:11" x14ac:dyDescent="0.2">
      <c r="K470" s="139"/>
    </row>
    <row r="471" spans="11:11" x14ac:dyDescent="0.2">
      <c r="K471" s="139"/>
    </row>
    <row r="472" spans="11:11" x14ac:dyDescent="0.2">
      <c r="K472" s="139"/>
    </row>
    <row r="473" spans="11:11" x14ac:dyDescent="0.2">
      <c r="K473" s="139"/>
    </row>
    <row r="474" spans="11:11" x14ac:dyDescent="0.2">
      <c r="K474" s="139"/>
    </row>
    <row r="475" spans="11:11" x14ac:dyDescent="0.2">
      <c r="K475" s="139"/>
    </row>
    <row r="476" spans="11:11" x14ac:dyDescent="0.2">
      <c r="K476" s="139"/>
    </row>
    <row r="477" spans="11:11" x14ac:dyDescent="0.2">
      <c r="K477" s="139"/>
    </row>
    <row r="478" spans="11:11" x14ac:dyDescent="0.2">
      <c r="K478" s="139"/>
    </row>
    <row r="479" spans="11:11" x14ac:dyDescent="0.2">
      <c r="K479" s="139"/>
    </row>
    <row r="480" spans="11:11" x14ac:dyDescent="0.2">
      <c r="K480" s="139"/>
    </row>
    <row r="481" spans="11:11" x14ac:dyDescent="0.2">
      <c r="K481" s="139"/>
    </row>
    <row r="482" spans="11:11" x14ac:dyDescent="0.2">
      <c r="K482" s="139"/>
    </row>
    <row r="483" spans="11:11" x14ac:dyDescent="0.2">
      <c r="K483" s="139"/>
    </row>
    <row r="484" spans="11:11" x14ac:dyDescent="0.2">
      <c r="K484" s="139"/>
    </row>
    <row r="485" spans="11:11" x14ac:dyDescent="0.2">
      <c r="K485" s="139"/>
    </row>
    <row r="486" spans="11:11" x14ac:dyDescent="0.2">
      <c r="K486" s="139"/>
    </row>
    <row r="487" spans="11:11" x14ac:dyDescent="0.2">
      <c r="K487" s="139"/>
    </row>
    <row r="488" spans="11:11" x14ac:dyDescent="0.2">
      <c r="K488" s="139"/>
    </row>
    <row r="489" spans="11:11" x14ac:dyDescent="0.2">
      <c r="K489" s="139"/>
    </row>
    <row r="490" spans="11:11" x14ac:dyDescent="0.2">
      <c r="K490" s="139"/>
    </row>
    <row r="491" spans="11:11" x14ac:dyDescent="0.2">
      <c r="K491" s="139"/>
    </row>
    <row r="492" spans="11:11" x14ac:dyDescent="0.2">
      <c r="K492" s="139"/>
    </row>
    <row r="493" spans="11:11" x14ac:dyDescent="0.2">
      <c r="K493" s="139"/>
    </row>
    <row r="494" spans="11:11" x14ac:dyDescent="0.2">
      <c r="K494" s="139"/>
    </row>
    <row r="495" spans="11:11" x14ac:dyDescent="0.2">
      <c r="K495" s="139"/>
    </row>
    <row r="496" spans="11:11" x14ac:dyDescent="0.2">
      <c r="K496" s="139"/>
    </row>
    <row r="497" spans="11:11" x14ac:dyDescent="0.2">
      <c r="K497" s="139"/>
    </row>
    <row r="498" spans="11:11" x14ac:dyDescent="0.2">
      <c r="K498" s="139"/>
    </row>
    <row r="499" spans="11:11" x14ac:dyDescent="0.2">
      <c r="K499" s="139"/>
    </row>
    <row r="500" spans="11:11" x14ac:dyDescent="0.2">
      <c r="K500" s="139"/>
    </row>
    <row r="501" spans="11:11" x14ac:dyDescent="0.2">
      <c r="K501" s="139"/>
    </row>
    <row r="502" spans="11:11" x14ac:dyDescent="0.2">
      <c r="K502" s="139"/>
    </row>
    <row r="503" spans="11:11" x14ac:dyDescent="0.2">
      <c r="K503" s="139"/>
    </row>
    <row r="504" spans="11:11" x14ac:dyDescent="0.2">
      <c r="K504" s="139"/>
    </row>
    <row r="505" spans="11:11" x14ac:dyDescent="0.2">
      <c r="K505" s="139"/>
    </row>
    <row r="506" spans="11:11" x14ac:dyDescent="0.2">
      <c r="K506" s="139"/>
    </row>
    <row r="507" spans="11:11" x14ac:dyDescent="0.2">
      <c r="K507" s="139"/>
    </row>
    <row r="508" spans="11:11" x14ac:dyDescent="0.2">
      <c r="K508" s="139"/>
    </row>
    <row r="509" spans="11:11" x14ac:dyDescent="0.2">
      <c r="K509" s="139"/>
    </row>
    <row r="510" spans="11:11" x14ac:dyDescent="0.2">
      <c r="K510" s="139"/>
    </row>
    <row r="511" spans="11:11" x14ac:dyDescent="0.2">
      <c r="K511" s="139"/>
    </row>
    <row r="512" spans="11:11" x14ac:dyDescent="0.2">
      <c r="K512" s="139"/>
    </row>
    <row r="513" spans="11:11" x14ac:dyDescent="0.2">
      <c r="K513" s="139"/>
    </row>
    <row r="514" spans="11:11" x14ac:dyDescent="0.2">
      <c r="K514" s="139"/>
    </row>
    <row r="515" spans="11:11" x14ac:dyDescent="0.2">
      <c r="K515" s="139"/>
    </row>
    <row r="516" spans="11:11" x14ac:dyDescent="0.2">
      <c r="K516" s="139"/>
    </row>
    <row r="517" spans="11:11" x14ac:dyDescent="0.2">
      <c r="K517" s="139"/>
    </row>
    <row r="518" spans="11:11" x14ac:dyDescent="0.2">
      <c r="K518" s="139"/>
    </row>
    <row r="519" spans="11:11" x14ac:dyDescent="0.2">
      <c r="K519" s="139"/>
    </row>
    <row r="520" spans="11:11" x14ac:dyDescent="0.2">
      <c r="K520" s="139"/>
    </row>
    <row r="521" spans="11:11" x14ac:dyDescent="0.2">
      <c r="K521" s="139"/>
    </row>
    <row r="522" spans="11:11" x14ac:dyDescent="0.2">
      <c r="K522" s="139"/>
    </row>
    <row r="523" spans="11:11" x14ac:dyDescent="0.2">
      <c r="K523" s="139"/>
    </row>
    <row r="524" spans="11:11" x14ac:dyDescent="0.2">
      <c r="K524" s="139"/>
    </row>
    <row r="525" spans="11:11" x14ac:dyDescent="0.2">
      <c r="K525" s="139"/>
    </row>
    <row r="526" spans="11:11" x14ac:dyDescent="0.2">
      <c r="K526" s="139"/>
    </row>
    <row r="527" spans="11:11" x14ac:dyDescent="0.2">
      <c r="K527" s="139"/>
    </row>
    <row r="528" spans="11:11" x14ac:dyDescent="0.2">
      <c r="K528" s="139"/>
    </row>
    <row r="529" spans="11:11" x14ac:dyDescent="0.2">
      <c r="K529" s="139"/>
    </row>
    <row r="530" spans="11:11" x14ac:dyDescent="0.2">
      <c r="K530" s="139"/>
    </row>
    <row r="531" spans="11:11" x14ac:dyDescent="0.2">
      <c r="K531" s="139"/>
    </row>
    <row r="532" spans="11:11" x14ac:dyDescent="0.2">
      <c r="K532" s="139"/>
    </row>
    <row r="533" spans="11:11" x14ac:dyDescent="0.2">
      <c r="K533" s="139"/>
    </row>
    <row r="534" spans="11:11" x14ac:dyDescent="0.2">
      <c r="K534" s="139"/>
    </row>
    <row r="535" spans="11:11" x14ac:dyDescent="0.2">
      <c r="K535" s="139"/>
    </row>
    <row r="536" spans="11:11" x14ac:dyDescent="0.2">
      <c r="K536" s="139"/>
    </row>
    <row r="537" spans="11:11" x14ac:dyDescent="0.2">
      <c r="K537" s="139"/>
    </row>
    <row r="538" spans="11:11" x14ac:dyDescent="0.2">
      <c r="K538" s="139"/>
    </row>
    <row r="539" spans="11:11" x14ac:dyDescent="0.2">
      <c r="K539" s="139"/>
    </row>
    <row r="540" spans="11:11" x14ac:dyDescent="0.2">
      <c r="K540" s="139"/>
    </row>
    <row r="541" spans="11:11" x14ac:dyDescent="0.2">
      <c r="K541" s="139"/>
    </row>
    <row r="542" spans="11:11" x14ac:dyDescent="0.2">
      <c r="K542" s="139"/>
    </row>
    <row r="543" spans="11:11" x14ac:dyDescent="0.2">
      <c r="K543" s="139"/>
    </row>
    <row r="544" spans="11:11" x14ac:dyDescent="0.2">
      <c r="K544" s="139"/>
    </row>
    <row r="545" spans="11:11" x14ac:dyDescent="0.2">
      <c r="K545" s="139"/>
    </row>
    <row r="546" spans="11:11" x14ac:dyDescent="0.2">
      <c r="K546" s="139"/>
    </row>
    <row r="547" spans="11:11" x14ac:dyDescent="0.2">
      <c r="K547" s="139"/>
    </row>
    <row r="548" spans="11:11" x14ac:dyDescent="0.2">
      <c r="K548" s="139"/>
    </row>
    <row r="549" spans="11:11" x14ac:dyDescent="0.2">
      <c r="K549" s="139"/>
    </row>
    <row r="550" spans="11:11" x14ac:dyDescent="0.2">
      <c r="K550" s="139"/>
    </row>
    <row r="551" spans="11:11" x14ac:dyDescent="0.2">
      <c r="K551" s="139"/>
    </row>
    <row r="552" spans="11:11" x14ac:dyDescent="0.2">
      <c r="K552" s="139"/>
    </row>
    <row r="553" spans="11:11" x14ac:dyDescent="0.2">
      <c r="K553" s="139"/>
    </row>
    <row r="554" spans="11:11" x14ac:dyDescent="0.2">
      <c r="K554" s="139"/>
    </row>
    <row r="555" spans="11:11" x14ac:dyDescent="0.2">
      <c r="K555" s="139"/>
    </row>
    <row r="556" spans="11:11" x14ac:dyDescent="0.2">
      <c r="K556" s="139"/>
    </row>
    <row r="557" spans="11:11" x14ac:dyDescent="0.2">
      <c r="K557" s="139"/>
    </row>
    <row r="558" spans="11:11" x14ac:dyDescent="0.2">
      <c r="K558" s="139"/>
    </row>
    <row r="559" spans="11:11" x14ac:dyDescent="0.2">
      <c r="K559" s="139"/>
    </row>
    <row r="560" spans="11:11" x14ac:dyDescent="0.2">
      <c r="K560" s="139"/>
    </row>
    <row r="561" spans="11:11" x14ac:dyDescent="0.2">
      <c r="K561" s="139"/>
    </row>
    <row r="562" spans="11:11" x14ac:dyDescent="0.2">
      <c r="K562" s="139"/>
    </row>
    <row r="563" spans="11:11" x14ac:dyDescent="0.2">
      <c r="K563" s="139"/>
    </row>
    <row r="564" spans="11:11" x14ac:dyDescent="0.2">
      <c r="K564" s="139"/>
    </row>
    <row r="565" spans="11:11" x14ac:dyDescent="0.2">
      <c r="K565" s="139"/>
    </row>
    <row r="566" spans="11:11" x14ac:dyDescent="0.2">
      <c r="K566" s="139"/>
    </row>
    <row r="567" spans="11:11" x14ac:dyDescent="0.2">
      <c r="K567" s="139"/>
    </row>
    <row r="568" spans="11:11" x14ac:dyDescent="0.2">
      <c r="K568" s="139"/>
    </row>
    <row r="569" spans="11:11" x14ac:dyDescent="0.2">
      <c r="K569" s="139"/>
    </row>
    <row r="570" spans="11:11" x14ac:dyDescent="0.2">
      <c r="K570" s="139"/>
    </row>
    <row r="571" spans="11:11" x14ac:dyDescent="0.2">
      <c r="K571" s="139"/>
    </row>
    <row r="572" spans="11:11" x14ac:dyDescent="0.2">
      <c r="K572" s="139"/>
    </row>
    <row r="573" spans="11:11" x14ac:dyDescent="0.2">
      <c r="K573" s="139"/>
    </row>
    <row r="574" spans="11:11" x14ac:dyDescent="0.2">
      <c r="K574" s="139"/>
    </row>
    <row r="575" spans="11:11" x14ac:dyDescent="0.2">
      <c r="K575" s="139"/>
    </row>
    <row r="576" spans="11:11" x14ac:dyDescent="0.2">
      <c r="K576" s="139"/>
    </row>
    <row r="577" spans="11:11" x14ac:dyDescent="0.2">
      <c r="K577" s="139"/>
    </row>
    <row r="578" spans="11:11" x14ac:dyDescent="0.2">
      <c r="K578" s="139"/>
    </row>
    <row r="579" spans="11:11" x14ac:dyDescent="0.2">
      <c r="K579" s="139"/>
    </row>
    <row r="580" spans="11:11" x14ac:dyDescent="0.2">
      <c r="K580" s="139"/>
    </row>
    <row r="581" spans="11:11" x14ac:dyDescent="0.2">
      <c r="K581" s="139"/>
    </row>
    <row r="582" spans="11:11" x14ac:dyDescent="0.2">
      <c r="K582" s="139"/>
    </row>
    <row r="583" spans="11:11" x14ac:dyDescent="0.2">
      <c r="K583" s="139"/>
    </row>
    <row r="584" spans="11:11" x14ac:dyDescent="0.2">
      <c r="K584" s="139"/>
    </row>
    <row r="585" spans="11:11" x14ac:dyDescent="0.2">
      <c r="K585" s="139"/>
    </row>
    <row r="586" spans="11:11" x14ac:dyDescent="0.2">
      <c r="K586" s="139"/>
    </row>
    <row r="587" spans="11:11" x14ac:dyDescent="0.2">
      <c r="K587" s="139"/>
    </row>
    <row r="588" spans="11:11" x14ac:dyDescent="0.2">
      <c r="K588" s="139"/>
    </row>
    <row r="589" spans="11:11" x14ac:dyDescent="0.2">
      <c r="K589" s="139"/>
    </row>
    <row r="590" spans="11:11" x14ac:dyDescent="0.2">
      <c r="K590" s="139"/>
    </row>
    <row r="591" spans="11:11" x14ac:dyDescent="0.2">
      <c r="K591" s="139"/>
    </row>
    <row r="592" spans="11:11" x14ac:dyDescent="0.2">
      <c r="K592" s="139"/>
    </row>
    <row r="593" spans="11:11" x14ac:dyDescent="0.2">
      <c r="K593" s="139"/>
    </row>
    <row r="594" spans="11:11" x14ac:dyDescent="0.2">
      <c r="K594" s="139"/>
    </row>
    <row r="595" spans="11:11" x14ac:dyDescent="0.2">
      <c r="K595" s="139"/>
    </row>
    <row r="596" spans="11:11" x14ac:dyDescent="0.2">
      <c r="K596" s="139"/>
    </row>
    <row r="597" spans="11:11" x14ac:dyDescent="0.2">
      <c r="K597" s="139"/>
    </row>
    <row r="598" spans="11:11" x14ac:dyDescent="0.2">
      <c r="K598" s="139"/>
    </row>
    <row r="599" spans="11:11" x14ac:dyDescent="0.2">
      <c r="K599" s="139"/>
    </row>
    <row r="600" spans="11:11" x14ac:dyDescent="0.2">
      <c r="K600" s="139"/>
    </row>
    <row r="601" spans="11:11" x14ac:dyDescent="0.2">
      <c r="K601" s="139"/>
    </row>
    <row r="602" spans="11:11" x14ac:dyDescent="0.2">
      <c r="K602" s="139"/>
    </row>
    <row r="603" spans="11:11" x14ac:dyDescent="0.2">
      <c r="K603" s="139"/>
    </row>
    <row r="604" spans="11:11" x14ac:dyDescent="0.2">
      <c r="K604" s="139"/>
    </row>
    <row r="605" spans="11:11" x14ac:dyDescent="0.2">
      <c r="K605" s="139"/>
    </row>
    <row r="606" spans="11:11" x14ac:dyDescent="0.2">
      <c r="K606" s="139"/>
    </row>
    <row r="607" spans="11:11" x14ac:dyDescent="0.2">
      <c r="K607" s="139"/>
    </row>
    <row r="608" spans="11:11" x14ac:dyDescent="0.2">
      <c r="K608" s="139"/>
    </row>
    <row r="609" spans="11:11" x14ac:dyDescent="0.2">
      <c r="K609" s="139"/>
    </row>
    <row r="610" spans="11:11" x14ac:dyDescent="0.2">
      <c r="K610" s="139"/>
    </row>
    <row r="611" spans="11:11" x14ac:dyDescent="0.2">
      <c r="K611" s="139"/>
    </row>
    <row r="612" spans="11:11" x14ac:dyDescent="0.2">
      <c r="K612" s="139"/>
    </row>
    <row r="613" spans="11:11" x14ac:dyDescent="0.2">
      <c r="K613" s="139"/>
    </row>
    <row r="614" spans="11:11" x14ac:dyDescent="0.2">
      <c r="K614" s="139"/>
    </row>
    <row r="615" spans="11:11" x14ac:dyDescent="0.2">
      <c r="K615" s="139"/>
    </row>
    <row r="616" spans="11:11" x14ac:dyDescent="0.2">
      <c r="K616" s="139"/>
    </row>
    <row r="617" spans="11:11" x14ac:dyDescent="0.2">
      <c r="K617" s="139"/>
    </row>
    <row r="618" spans="11:11" x14ac:dyDescent="0.2">
      <c r="K618" s="139"/>
    </row>
    <row r="619" spans="11:11" x14ac:dyDescent="0.2">
      <c r="K619" s="139"/>
    </row>
    <row r="620" spans="11:11" x14ac:dyDescent="0.2">
      <c r="K620" s="139"/>
    </row>
    <row r="621" spans="11:11" x14ac:dyDescent="0.2">
      <c r="K621" s="139"/>
    </row>
    <row r="622" spans="11:11" x14ac:dyDescent="0.2">
      <c r="K622" s="139"/>
    </row>
    <row r="623" spans="11:11" x14ac:dyDescent="0.2">
      <c r="K623" s="139"/>
    </row>
    <row r="624" spans="11:11" x14ac:dyDescent="0.2">
      <c r="K624" s="139"/>
    </row>
    <row r="625" spans="11:11" x14ac:dyDescent="0.2">
      <c r="K625" s="139"/>
    </row>
    <row r="626" spans="11:11" x14ac:dyDescent="0.2">
      <c r="K626" s="139"/>
    </row>
    <row r="627" spans="11:11" x14ac:dyDescent="0.2">
      <c r="K627" s="139"/>
    </row>
    <row r="628" spans="11:11" x14ac:dyDescent="0.2">
      <c r="K628" s="139"/>
    </row>
    <row r="629" spans="11:11" x14ac:dyDescent="0.2">
      <c r="K629" s="139"/>
    </row>
    <row r="630" spans="11:11" x14ac:dyDescent="0.2">
      <c r="K630" s="139"/>
    </row>
    <row r="631" spans="11:11" x14ac:dyDescent="0.2">
      <c r="K631" s="139"/>
    </row>
    <row r="632" spans="11:11" x14ac:dyDescent="0.2">
      <c r="K632" s="139"/>
    </row>
    <row r="633" spans="11:11" x14ac:dyDescent="0.2">
      <c r="K633" s="139"/>
    </row>
    <row r="634" spans="11:11" x14ac:dyDescent="0.2">
      <c r="K634" s="139"/>
    </row>
    <row r="635" spans="11:11" x14ac:dyDescent="0.2">
      <c r="K635" s="139"/>
    </row>
    <row r="636" spans="11:11" x14ac:dyDescent="0.2">
      <c r="K636" s="139"/>
    </row>
    <row r="637" spans="11:11" x14ac:dyDescent="0.2">
      <c r="K637" s="139"/>
    </row>
    <row r="638" spans="11:11" x14ac:dyDescent="0.2">
      <c r="K638" s="139"/>
    </row>
    <row r="639" spans="11:11" x14ac:dyDescent="0.2">
      <c r="K639" s="139"/>
    </row>
    <row r="640" spans="11:11" x14ac:dyDescent="0.2">
      <c r="K640" s="139"/>
    </row>
    <row r="641" spans="11:11" x14ac:dyDescent="0.2">
      <c r="K641" s="139"/>
    </row>
    <row r="642" spans="11:11" x14ac:dyDescent="0.2">
      <c r="K642" s="139"/>
    </row>
    <row r="643" spans="11:11" x14ac:dyDescent="0.2">
      <c r="K643" s="139"/>
    </row>
    <row r="644" spans="11:11" x14ac:dyDescent="0.2">
      <c r="K644" s="139"/>
    </row>
    <row r="645" spans="11:11" x14ac:dyDescent="0.2">
      <c r="K645" s="139"/>
    </row>
    <row r="646" spans="11:11" x14ac:dyDescent="0.2">
      <c r="K646" s="139"/>
    </row>
    <row r="647" spans="11:11" x14ac:dyDescent="0.2">
      <c r="K647" s="139"/>
    </row>
    <row r="648" spans="11:11" x14ac:dyDescent="0.2">
      <c r="K648" s="139"/>
    </row>
    <row r="649" spans="11:11" x14ac:dyDescent="0.2">
      <c r="K649" s="139"/>
    </row>
    <row r="650" spans="11:11" x14ac:dyDescent="0.2">
      <c r="K650" s="139"/>
    </row>
    <row r="651" spans="11:11" x14ac:dyDescent="0.2">
      <c r="K651" s="139"/>
    </row>
    <row r="652" spans="11:11" x14ac:dyDescent="0.2">
      <c r="K652" s="139"/>
    </row>
    <row r="653" spans="11:11" x14ac:dyDescent="0.2">
      <c r="K653" s="139"/>
    </row>
    <row r="654" spans="11:11" x14ac:dyDescent="0.2">
      <c r="K654" s="139"/>
    </row>
    <row r="655" spans="11:11" x14ac:dyDescent="0.2">
      <c r="K655" s="139"/>
    </row>
    <row r="656" spans="11:11" x14ac:dyDescent="0.2">
      <c r="K656" s="139"/>
    </row>
    <row r="657" spans="11:11" x14ac:dyDescent="0.2">
      <c r="K657" s="139"/>
    </row>
    <row r="658" spans="11:11" x14ac:dyDescent="0.2">
      <c r="K658" s="139"/>
    </row>
    <row r="659" spans="11:11" x14ac:dyDescent="0.2">
      <c r="K659" s="139"/>
    </row>
    <row r="660" spans="11:11" x14ac:dyDescent="0.2">
      <c r="K660" s="139"/>
    </row>
    <row r="661" spans="11:11" x14ac:dyDescent="0.2">
      <c r="K661" s="139"/>
    </row>
    <row r="662" spans="11:11" x14ac:dyDescent="0.2">
      <c r="K662" s="139"/>
    </row>
    <row r="663" spans="11:11" x14ac:dyDescent="0.2">
      <c r="K663" s="139"/>
    </row>
    <row r="664" spans="11:11" x14ac:dyDescent="0.2">
      <c r="K664" s="139"/>
    </row>
    <row r="665" spans="11:11" x14ac:dyDescent="0.2">
      <c r="K665" s="139"/>
    </row>
    <row r="666" spans="11:11" x14ac:dyDescent="0.2">
      <c r="K666" s="139"/>
    </row>
    <row r="667" spans="11:11" x14ac:dyDescent="0.2">
      <c r="K667" s="139"/>
    </row>
    <row r="668" spans="11:11" x14ac:dyDescent="0.2">
      <c r="K668" s="139"/>
    </row>
    <row r="669" spans="11:11" x14ac:dyDescent="0.2">
      <c r="K669" s="139"/>
    </row>
    <row r="670" spans="11:11" x14ac:dyDescent="0.2">
      <c r="K670" s="139"/>
    </row>
    <row r="671" spans="11:11" x14ac:dyDescent="0.2">
      <c r="K671" s="139"/>
    </row>
    <row r="672" spans="11:11" x14ac:dyDescent="0.2">
      <c r="K672" s="139"/>
    </row>
    <row r="673" spans="11:11" x14ac:dyDescent="0.2">
      <c r="K673" s="139"/>
    </row>
    <row r="674" spans="11:11" x14ac:dyDescent="0.2">
      <c r="K674" s="139"/>
    </row>
    <row r="675" spans="11:11" x14ac:dyDescent="0.2">
      <c r="K675" s="139"/>
    </row>
    <row r="676" spans="11:11" x14ac:dyDescent="0.2">
      <c r="K676" s="139"/>
    </row>
    <row r="677" spans="11:11" x14ac:dyDescent="0.2">
      <c r="K677" s="139"/>
    </row>
    <row r="678" spans="11:11" x14ac:dyDescent="0.2">
      <c r="K678" s="139"/>
    </row>
    <row r="679" spans="11:11" x14ac:dyDescent="0.2">
      <c r="K679" s="139"/>
    </row>
    <row r="680" spans="11:11" x14ac:dyDescent="0.2">
      <c r="K680" s="139"/>
    </row>
    <row r="681" spans="11:11" x14ac:dyDescent="0.2">
      <c r="K681" s="139"/>
    </row>
    <row r="682" spans="11:11" x14ac:dyDescent="0.2">
      <c r="K682" s="139"/>
    </row>
    <row r="683" spans="11:11" x14ac:dyDescent="0.2">
      <c r="K683" s="139"/>
    </row>
    <row r="684" spans="11:11" x14ac:dyDescent="0.2">
      <c r="K684" s="139"/>
    </row>
    <row r="685" spans="11:11" x14ac:dyDescent="0.2">
      <c r="K685" s="139"/>
    </row>
    <row r="686" spans="11:11" x14ac:dyDescent="0.2">
      <c r="K686" s="139"/>
    </row>
    <row r="687" spans="11:11" x14ac:dyDescent="0.2">
      <c r="K687" s="139"/>
    </row>
    <row r="688" spans="11:11" x14ac:dyDescent="0.2">
      <c r="K688" s="139"/>
    </row>
    <row r="689" spans="11:11" x14ac:dyDescent="0.2">
      <c r="K689" s="139"/>
    </row>
    <row r="690" spans="11:11" x14ac:dyDescent="0.2">
      <c r="K690" s="139"/>
    </row>
    <row r="691" spans="11:11" x14ac:dyDescent="0.2">
      <c r="K691" s="139"/>
    </row>
    <row r="692" spans="11:11" x14ac:dyDescent="0.2">
      <c r="K692" s="139"/>
    </row>
    <row r="693" spans="11:11" x14ac:dyDescent="0.2">
      <c r="K693" s="139"/>
    </row>
    <row r="694" spans="11:11" x14ac:dyDescent="0.2">
      <c r="K694" s="139"/>
    </row>
    <row r="695" spans="11:11" x14ac:dyDescent="0.2">
      <c r="K695" s="139"/>
    </row>
    <row r="696" spans="11:11" x14ac:dyDescent="0.2">
      <c r="K696" s="139"/>
    </row>
    <row r="697" spans="11:11" x14ac:dyDescent="0.2">
      <c r="K697" s="139"/>
    </row>
    <row r="698" spans="11:11" x14ac:dyDescent="0.2">
      <c r="K698" s="139"/>
    </row>
    <row r="699" spans="11:11" x14ac:dyDescent="0.2">
      <c r="K699" s="139"/>
    </row>
    <row r="700" spans="11:11" x14ac:dyDescent="0.2">
      <c r="K700" s="139"/>
    </row>
    <row r="701" spans="11:11" x14ac:dyDescent="0.2">
      <c r="K701" s="139"/>
    </row>
    <row r="702" spans="11:11" x14ac:dyDescent="0.2">
      <c r="K702" s="139"/>
    </row>
    <row r="703" spans="11:11" x14ac:dyDescent="0.2">
      <c r="K703" s="139"/>
    </row>
    <row r="704" spans="11:11" x14ac:dyDescent="0.2">
      <c r="K704" s="139"/>
    </row>
    <row r="705" spans="11:11" x14ac:dyDescent="0.2">
      <c r="K705" s="139"/>
    </row>
    <row r="706" spans="11:11" x14ac:dyDescent="0.2">
      <c r="K706" s="139"/>
    </row>
    <row r="707" spans="11:11" x14ac:dyDescent="0.2">
      <c r="K707" s="139"/>
    </row>
    <row r="708" spans="11:11" x14ac:dyDescent="0.2">
      <c r="K708" s="139"/>
    </row>
    <row r="709" spans="11:11" x14ac:dyDescent="0.2">
      <c r="K709" s="139"/>
    </row>
    <row r="710" spans="11:11" x14ac:dyDescent="0.2">
      <c r="K710" s="139"/>
    </row>
    <row r="711" spans="11:11" x14ac:dyDescent="0.2">
      <c r="K711" s="139"/>
    </row>
    <row r="712" spans="11:11" x14ac:dyDescent="0.2">
      <c r="K712" s="139"/>
    </row>
    <row r="713" spans="11:11" x14ac:dyDescent="0.2">
      <c r="K713" s="139"/>
    </row>
    <row r="714" spans="11:11" x14ac:dyDescent="0.2">
      <c r="K714" s="139"/>
    </row>
    <row r="715" spans="11:11" x14ac:dyDescent="0.2">
      <c r="K715" s="139"/>
    </row>
    <row r="716" spans="11:11" x14ac:dyDescent="0.2">
      <c r="K716" s="139"/>
    </row>
    <row r="717" spans="11:11" x14ac:dyDescent="0.2">
      <c r="K717" s="139"/>
    </row>
    <row r="718" spans="11:11" x14ac:dyDescent="0.2">
      <c r="K718" s="139"/>
    </row>
    <row r="719" spans="11:11" x14ac:dyDescent="0.2">
      <c r="K719" s="139"/>
    </row>
    <row r="720" spans="11:11" x14ac:dyDescent="0.2">
      <c r="K720" s="139"/>
    </row>
    <row r="721" spans="11:11" x14ac:dyDescent="0.2">
      <c r="K721" s="139"/>
    </row>
    <row r="722" spans="11:11" x14ac:dyDescent="0.2">
      <c r="K722" s="139"/>
    </row>
    <row r="723" spans="11:11" x14ac:dyDescent="0.2">
      <c r="K723" s="139"/>
    </row>
    <row r="724" spans="11:11" x14ac:dyDescent="0.2">
      <c r="K724" s="139"/>
    </row>
    <row r="725" spans="11:11" x14ac:dyDescent="0.2">
      <c r="K725" s="139"/>
    </row>
    <row r="726" spans="11:11" x14ac:dyDescent="0.2">
      <c r="K726" s="139"/>
    </row>
    <row r="727" spans="11:11" x14ac:dyDescent="0.2">
      <c r="K727" s="139"/>
    </row>
    <row r="728" spans="11:11" x14ac:dyDescent="0.2">
      <c r="K728" s="139"/>
    </row>
    <row r="729" spans="11:11" x14ac:dyDescent="0.2">
      <c r="K729" s="139"/>
    </row>
    <row r="730" spans="11:11" x14ac:dyDescent="0.2">
      <c r="K730" s="139"/>
    </row>
    <row r="731" spans="11:11" x14ac:dyDescent="0.2">
      <c r="K731" s="139"/>
    </row>
    <row r="732" spans="11:11" x14ac:dyDescent="0.2">
      <c r="K732" s="139"/>
    </row>
    <row r="733" spans="11:11" x14ac:dyDescent="0.2">
      <c r="K733" s="139"/>
    </row>
    <row r="734" spans="11:11" x14ac:dyDescent="0.2">
      <c r="K734" s="139"/>
    </row>
    <row r="735" spans="11:11" x14ac:dyDescent="0.2">
      <c r="K735" s="139"/>
    </row>
    <row r="736" spans="11:11" x14ac:dyDescent="0.2">
      <c r="K736" s="139"/>
    </row>
    <row r="737" spans="11:11" x14ac:dyDescent="0.2">
      <c r="K737" s="139"/>
    </row>
    <row r="738" spans="11:11" x14ac:dyDescent="0.2">
      <c r="K738" s="139"/>
    </row>
    <row r="739" spans="11:11" x14ac:dyDescent="0.2">
      <c r="K739" s="139"/>
    </row>
    <row r="740" spans="11:11" x14ac:dyDescent="0.2">
      <c r="K740" s="139"/>
    </row>
    <row r="741" spans="11:11" x14ac:dyDescent="0.2">
      <c r="K741" s="139"/>
    </row>
    <row r="742" spans="11:11" x14ac:dyDescent="0.2">
      <c r="K742" s="139"/>
    </row>
    <row r="743" spans="11:11" x14ac:dyDescent="0.2">
      <c r="K743" s="139"/>
    </row>
    <row r="744" spans="11:11" x14ac:dyDescent="0.2">
      <c r="K744" s="139"/>
    </row>
    <row r="745" spans="11:11" x14ac:dyDescent="0.2">
      <c r="K745" s="139"/>
    </row>
    <row r="746" spans="11:11" x14ac:dyDescent="0.2">
      <c r="K746" s="139"/>
    </row>
    <row r="747" spans="11:11" x14ac:dyDescent="0.2">
      <c r="K747" s="139"/>
    </row>
    <row r="748" spans="11:11" x14ac:dyDescent="0.2">
      <c r="K748" s="139"/>
    </row>
    <row r="749" spans="11:11" x14ac:dyDescent="0.2">
      <c r="K749" s="139"/>
    </row>
    <row r="750" spans="11:11" x14ac:dyDescent="0.2">
      <c r="K750" s="139"/>
    </row>
    <row r="751" spans="11:11" x14ac:dyDescent="0.2">
      <c r="K751" s="139"/>
    </row>
    <row r="752" spans="11:11" x14ac:dyDescent="0.2">
      <c r="K752" s="139"/>
    </row>
    <row r="753" spans="11:11" x14ac:dyDescent="0.2">
      <c r="K753" s="139"/>
    </row>
    <row r="754" spans="11:11" x14ac:dyDescent="0.2">
      <c r="K754" s="139"/>
    </row>
    <row r="755" spans="11:11" x14ac:dyDescent="0.2">
      <c r="K755" s="139"/>
    </row>
    <row r="756" spans="11:11" x14ac:dyDescent="0.2">
      <c r="K756" s="139"/>
    </row>
    <row r="757" spans="11:11" x14ac:dyDescent="0.2">
      <c r="K757" s="139"/>
    </row>
    <row r="758" spans="11:11" x14ac:dyDescent="0.2">
      <c r="K758" s="139"/>
    </row>
    <row r="759" spans="11:11" x14ac:dyDescent="0.2">
      <c r="K759" s="139"/>
    </row>
    <row r="760" spans="11:11" x14ac:dyDescent="0.2">
      <c r="K760" s="139"/>
    </row>
    <row r="761" spans="11:11" x14ac:dyDescent="0.2">
      <c r="K761" s="139"/>
    </row>
    <row r="762" spans="11:11" x14ac:dyDescent="0.2">
      <c r="K762" s="139"/>
    </row>
    <row r="763" spans="11:11" x14ac:dyDescent="0.2">
      <c r="K763" s="139"/>
    </row>
    <row r="764" spans="11:11" x14ac:dyDescent="0.2">
      <c r="K764" s="139"/>
    </row>
    <row r="765" spans="11:11" x14ac:dyDescent="0.2">
      <c r="K765" s="139"/>
    </row>
    <row r="766" spans="11:11" x14ac:dyDescent="0.2">
      <c r="K766" s="139"/>
    </row>
    <row r="767" spans="11:11" x14ac:dyDescent="0.2">
      <c r="K767" s="139"/>
    </row>
    <row r="768" spans="11:11" x14ac:dyDescent="0.2">
      <c r="K768" s="139"/>
    </row>
    <row r="769" spans="11:11" x14ac:dyDescent="0.2">
      <c r="K769" s="139"/>
    </row>
    <row r="770" spans="11:11" x14ac:dyDescent="0.2">
      <c r="K770" s="139"/>
    </row>
    <row r="771" spans="11:11" x14ac:dyDescent="0.2">
      <c r="K771" s="139"/>
    </row>
    <row r="772" spans="11:11" x14ac:dyDescent="0.2">
      <c r="K772" s="139"/>
    </row>
    <row r="773" spans="11:11" x14ac:dyDescent="0.2">
      <c r="K773" s="139"/>
    </row>
    <row r="774" spans="11:11" x14ac:dyDescent="0.2">
      <c r="K774" s="139"/>
    </row>
    <row r="775" spans="11:11" x14ac:dyDescent="0.2">
      <c r="K775" s="139"/>
    </row>
    <row r="776" spans="11:11" x14ac:dyDescent="0.2">
      <c r="K776" s="139"/>
    </row>
    <row r="777" spans="11:11" x14ac:dyDescent="0.2">
      <c r="K777" s="139"/>
    </row>
    <row r="778" spans="11:11" x14ac:dyDescent="0.2">
      <c r="K778" s="139"/>
    </row>
    <row r="779" spans="11:11" x14ac:dyDescent="0.2">
      <c r="K779" s="139"/>
    </row>
    <row r="780" spans="11:11" x14ac:dyDescent="0.2">
      <c r="K780" s="139"/>
    </row>
    <row r="781" spans="11:11" x14ac:dyDescent="0.2">
      <c r="K781" s="139"/>
    </row>
    <row r="782" spans="11:11" x14ac:dyDescent="0.2">
      <c r="K782" s="139"/>
    </row>
    <row r="783" spans="11:11" x14ac:dyDescent="0.2">
      <c r="K783" s="139"/>
    </row>
    <row r="784" spans="11:11" x14ac:dyDescent="0.2">
      <c r="K784" s="139"/>
    </row>
    <row r="785" spans="11:11" x14ac:dyDescent="0.2">
      <c r="K785" s="139"/>
    </row>
    <row r="786" spans="11:11" x14ac:dyDescent="0.2">
      <c r="K786" s="139"/>
    </row>
    <row r="787" spans="11:11" x14ac:dyDescent="0.2">
      <c r="K787" s="139"/>
    </row>
    <row r="788" spans="11:11" x14ac:dyDescent="0.2">
      <c r="K788" s="139"/>
    </row>
    <row r="789" spans="11:11" x14ac:dyDescent="0.2">
      <c r="K789" s="139"/>
    </row>
    <row r="790" spans="11:11" x14ac:dyDescent="0.2">
      <c r="K790" s="139"/>
    </row>
    <row r="791" spans="11:11" x14ac:dyDescent="0.2">
      <c r="K791" s="139"/>
    </row>
    <row r="792" spans="11:11" x14ac:dyDescent="0.2">
      <c r="K792" s="139"/>
    </row>
    <row r="793" spans="11:11" x14ac:dyDescent="0.2">
      <c r="K793" s="139"/>
    </row>
    <row r="794" spans="11:11" x14ac:dyDescent="0.2">
      <c r="K794" s="139"/>
    </row>
    <row r="795" spans="11:11" x14ac:dyDescent="0.2">
      <c r="K795" s="139"/>
    </row>
    <row r="796" spans="11:11" x14ac:dyDescent="0.2">
      <c r="K796" s="139"/>
    </row>
    <row r="797" spans="11:11" x14ac:dyDescent="0.2">
      <c r="K797" s="139"/>
    </row>
    <row r="798" spans="11:11" x14ac:dyDescent="0.2">
      <c r="K798" s="139"/>
    </row>
    <row r="799" spans="11:11" x14ac:dyDescent="0.2">
      <c r="K799" s="139"/>
    </row>
    <row r="800" spans="11:11" x14ac:dyDescent="0.2">
      <c r="K800" s="139"/>
    </row>
    <row r="801" spans="11:11" x14ac:dyDescent="0.2">
      <c r="K801" s="139"/>
    </row>
    <row r="802" spans="11:11" x14ac:dyDescent="0.2">
      <c r="K802" s="139"/>
    </row>
    <row r="803" spans="11:11" x14ac:dyDescent="0.2">
      <c r="K803" s="139"/>
    </row>
    <row r="804" spans="11:11" x14ac:dyDescent="0.2">
      <c r="K804" s="139"/>
    </row>
    <row r="805" spans="11:11" x14ac:dyDescent="0.2">
      <c r="K805" s="139"/>
    </row>
    <row r="806" spans="11:11" x14ac:dyDescent="0.2">
      <c r="K806" s="139"/>
    </row>
    <row r="807" spans="11:11" x14ac:dyDescent="0.2">
      <c r="K807" s="139"/>
    </row>
    <row r="808" spans="11:11" x14ac:dyDescent="0.2">
      <c r="K808" s="139"/>
    </row>
    <row r="809" spans="11:11" x14ac:dyDescent="0.2">
      <c r="K809" s="139"/>
    </row>
    <row r="810" spans="11:11" x14ac:dyDescent="0.2">
      <c r="K810" s="139"/>
    </row>
    <row r="811" spans="11:11" x14ac:dyDescent="0.2">
      <c r="K811" s="139"/>
    </row>
    <row r="812" spans="11:11" x14ac:dyDescent="0.2">
      <c r="K812" s="139"/>
    </row>
    <row r="813" spans="11:11" x14ac:dyDescent="0.2">
      <c r="K813" s="139"/>
    </row>
    <row r="814" spans="11:11" x14ac:dyDescent="0.2">
      <c r="K814" s="139"/>
    </row>
    <row r="815" spans="11:11" x14ac:dyDescent="0.2">
      <c r="K815" s="139"/>
    </row>
    <row r="816" spans="11:11" x14ac:dyDescent="0.2">
      <c r="K816" s="139"/>
    </row>
    <row r="817" spans="11:11" x14ac:dyDescent="0.2">
      <c r="K817" s="139"/>
    </row>
    <row r="818" spans="11:11" x14ac:dyDescent="0.2">
      <c r="K818" s="139"/>
    </row>
    <row r="819" spans="11:11" x14ac:dyDescent="0.2">
      <c r="K819" s="139"/>
    </row>
    <row r="820" spans="11:11" x14ac:dyDescent="0.2">
      <c r="K820" s="139"/>
    </row>
    <row r="821" spans="11:11" x14ac:dyDescent="0.2">
      <c r="K821" s="139"/>
    </row>
    <row r="822" spans="11:11" x14ac:dyDescent="0.2">
      <c r="K822" s="139"/>
    </row>
    <row r="823" spans="11:11" x14ac:dyDescent="0.2">
      <c r="K823" s="139"/>
    </row>
    <row r="824" spans="11:11" x14ac:dyDescent="0.2">
      <c r="K824" s="139"/>
    </row>
    <row r="825" spans="11:11" x14ac:dyDescent="0.2">
      <c r="K825" s="139"/>
    </row>
    <row r="826" spans="11:11" x14ac:dyDescent="0.2">
      <c r="K826" s="139"/>
    </row>
    <row r="827" spans="11:11" x14ac:dyDescent="0.2">
      <c r="K827" s="139"/>
    </row>
    <row r="828" spans="11:11" x14ac:dyDescent="0.2">
      <c r="K828" s="139"/>
    </row>
    <row r="829" spans="11:11" x14ac:dyDescent="0.2">
      <c r="K829" s="139"/>
    </row>
    <row r="830" spans="11:11" x14ac:dyDescent="0.2">
      <c r="K830" s="139"/>
    </row>
    <row r="831" spans="11:11" x14ac:dyDescent="0.2">
      <c r="K831" s="139"/>
    </row>
    <row r="832" spans="11:11" x14ac:dyDescent="0.2">
      <c r="K832" s="139"/>
    </row>
    <row r="833" spans="11:11" x14ac:dyDescent="0.2">
      <c r="K833" s="139"/>
    </row>
    <row r="834" spans="11:11" x14ac:dyDescent="0.2">
      <c r="K834" s="139"/>
    </row>
    <row r="835" spans="11:11" x14ac:dyDescent="0.2">
      <c r="K835" s="139"/>
    </row>
    <row r="836" spans="11:11" x14ac:dyDescent="0.2">
      <c r="K836" s="139"/>
    </row>
    <row r="837" spans="11:11" x14ac:dyDescent="0.2">
      <c r="K837" s="139"/>
    </row>
    <row r="838" spans="11:11" x14ac:dyDescent="0.2">
      <c r="K838" s="139"/>
    </row>
    <row r="839" spans="11:11" x14ac:dyDescent="0.2">
      <c r="K839" s="139"/>
    </row>
    <row r="840" spans="11:11" x14ac:dyDescent="0.2">
      <c r="K840" s="139"/>
    </row>
    <row r="841" spans="11:11" x14ac:dyDescent="0.2">
      <c r="K841" s="139"/>
    </row>
    <row r="842" spans="11:11" x14ac:dyDescent="0.2">
      <c r="K842" s="139"/>
    </row>
    <row r="843" spans="11:11" x14ac:dyDescent="0.2">
      <c r="K843" s="139"/>
    </row>
    <row r="844" spans="11:11" x14ac:dyDescent="0.2">
      <c r="K844" s="139"/>
    </row>
    <row r="845" spans="11:11" x14ac:dyDescent="0.2">
      <c r="K845" s="139"/>
    </row>
    <row r="846" spans="11:11" x14ac:dyDescent="0.2">
      <c r="K846" s="139"/>
    </row>
    <row r="847" spans="11:11" x14ac:dyDescent="0.2">
      <c r="K847" s="139"/>
    </row>
    <row r="848" spans="11:11" x14ac:dyDescent="0.2">
      <c r="K848" s="139"/>
    </row>
    <row r="849" spans="11:11" x14ac:dyDescent="0.2">
      <c r="K849" s="139"/>
    </row>
    <row r="850" spans="11:11" x14ac:dyDescent="0.2">
      <c r="K850" s="139"/>
    </row>
    <row r="851" spans="11:11" x14ac:dyDescent="0.2">
      <c r="K851" s="139"/>
    </row>
    <row r="852" spans="11:11" x14ac:dyDescent="0.2">
      <c r="K852" s="139"/>
    </row>
    <row r="853" spans="11:11" x14ac:dyDescent="0.2">
      <c r="K853" s="139"/>
    </row>
    <row r="854" spans="11:11" x14ac:dyDescent="0.2">
      <c r="K854" s="139"/>
    </row>
    <row r="855" spans="11:11" x14ac:dyDescent="0.2">
      <c r="K855" s="139"/>
    </row>
    <row r="856" spans="11:11" x14ac:dyDescent="0.2">
      <c r="K856" s="139"/>
    </row>
    <row r="857" spans="11:11" x14ac:dyDescent="0.2">
      <c r="K857" s="139"/>
    </row>
    <row r="858" spans="11:11" x14ac:dyDescent="0.2">
      <c r="K858" s="139"/>
    </row>
    <row r="859" spans="11:11" x14ac:dyDescent="0.2">
      <c r="K859" s="139"/>
    </row>
    <row r="860" spans="11:11" x14ac:dyDescent="0.2">
      <c r="K860" s="139"/>
    </row>
    <row r="861" spans="11:11" x14ac:dyDescent="0.2">
      <c r="K861" s="139"/>
    </row>
    <row r="862" spans="11:11" x14ac:dyDescent="0.2">
      <c r="K862" s="139"/>
    </row>
    <row r="863" spans="11:11" x14ac:dyDescent="0.2">
      <c r="K863" s="139"/>
    </row>
    <row r="864" spans="11:11" x14ac:dyDescent="0.2">
      <c r="K864" s="139"/>
    </row>
    <row r="865" spans="11:11" x14ac:dyDescent="0.2">
      <c r="K865" s="139"/>
    </row>
    <row r="866" spans="11:11" x14ac:dyDescent="0.2">
      <c r="K866" s="139"/>
    </row>
    <row r="867" spans="11:11" x14ac:dyDescent="0.2">
      <c r="K867" s="139"/>
    </row>
    <row r="868" spans="11:11" x14ac:dyDescent="0.2">
      <c r="K868" s="139"/>
    </row>
    <row r="869" spans="11:11" x14ac:dyDescent="0.2">
      <c r="K869" s="139"/>
    </row>
    <row r="870" spans="11:11" x14ac:dyDescent="0.2">
      <c r="K870" s="139"/>
    </row>
    <row r="871" spans="11:11" x14ac:dyDescent="0.2">
      <c r="K871" s="139"/>
    </row>
    <row r="872" spans="11:11" x14ac:dyDescent="0.2">
      <c r="K872" s="139"/>
    </row>
    <row r="873" spans="11:11" x14ac:dyDescent="0.2">
      <c r="K873" s="139"/>
    </row>
    <row r="874" spans="11:11" x14ac:dyDescent="0.2">
      <c r="K874" s="139"/>
    </row>
    <row r="875" spans="11:11" x14ac:dyDescent="0.2">
      <c r="K875" s="139"/>
    </row>
    <row r="876" spans="11:11" x14ac:dyDescent="0.2">
      <c r="K876" s="139"/>
    </row>
    <row r="877" spans="11:11" x14ac:dyDescent="0.2">
      <c r="K877" s="139"/>
    </row>
    <row r="878" spans="11:11" x14ac:dyDescent="0.2">
      <c r="K878" s="139"/>
    </row>
    <row r="879" spans="11:11" x14ac:dyDescent="0.2">
      <c r="K879" s="139"/>
    </row>
    <row r="880" spans="11:11" x14ac:dyDescent="0.2">
      <c r="K880" s="139"/>
    </row>
    <row r="881" spans="11:11" x14ac:dyDescent="0.2">
      <c r="K881" s="139"/>
    </row>
    <row r="882" spans="11:11" x14ac:dyDescent="0.2">
      <c r="K882" s="139"/>
    </row>
    <row r="883" spans="11:11" x14ac:dyDescent="0.2">
      <c r="K883" s="139"/>
    </row>
    <row r="884" spans="11:11" x14ac:dyDescent="0.2">
      <c r="K884" s="139"/>
    </row>
    <row r="885" spans="11:11" x14ac:dyDescent="0.2">
      <c r="K885" s="139"/>
    </row>
    <row r="886" spans="11:11" x14ac:dyDescent="0.2">
      <c r="K886" s="139"/>
    </row>
    <row r="887" spans="11:11" x14ac:dyDescent="0.2">
      <c r="K887" s="139"/>
    </row>
    <row r="888" spans="11:11" x14ac:dyDescent="0.2">
      <c r="K888" s="139"/>
    </row>
    <row r="889" spans="11:11" x14ac:dyDescent="0.2">
      <c r="K889" s="139"/>
    </row>
    <row r="890" spans="11:11" x14ac:dyDescent="0.2">
      <c r="K890" s="139"/>
    </row>
    <row r="891" spans="11:11" x14ac:dyDescent="0.2">
      <c r="K891" s="139"/>
    </row>
    <row r="892" spans="11:11" x14ac:dyDescent="0.2">
      <c r="K892" s="139"/>
    </row>
    <row r="893" spans="11:11" x14ac:dyDescent="0.2">
      <c r="K893" s="139"/>
    </row>
    <row r="894" spans="11:11" x14ac:dyDescent="0.2">
      <c r="K894" s="139"/>
    </row>
    <row r="895" spans="11:11" x14ac:dyDescent="0.2">
      <c r="K895" s="139"/>
    </row>
    <row r="896" spans="11:11" x14ac:dyDescent="0.2">
      <c r="K896" s="139"/>
    </row>
    <row r="897" spans="11:11" x14ac:dyDescent="0.2">
      <c r="K897" s="139"/>
    </row>
    <row r="898" spans="11:11" x14ac:dyDescent="0.2">
      <c r="K898" s="139"/>
    </row>
    <row r="899" spans="11:11" x14ac:dyDescent="0.2">
      <c r="K899" s="139"/>
    </row>
    <row r="900" spans="11:11" x14ac:dyDescent="0.2">
      <c r="K900" s="139"/>
    </row>
    <row r="901" spans="11:11" x14ac:dyDescent="0.2">
      <c r="K901" s="139"/>
    </row>
    <row r="902" spans="11:11" x14ac:dyDescent="0.2">
      <c r="K902" s="139"/>
    </row>
    <row r="903" spans="11:11" x14ac:dyDescent="0.2">
      <c r="K903" s="139"/>
    </row>
    <row r="904" spans="11:11" x14ac:dyDescent="0.2">
      <c r="K904" s="139"/>
    </row>
    <row r="905" spans="11:11" x14ac:dyDescent="0.2">
      <c r="K905" s="139"/>
    </row>
    <row r="906" spans="11:11" x14ac:dyDescent="0.2">
      <c r="K906" s="139"/>
    </row>
    <row r="907" spans="11:11" x14ac:dyDescent="0.2">
      <c r="K907" s="139"/>
    </row>
    <row r="908" spans="11:11" x14ac:dyDescent="0.2">
      <c r="K908" s="139"/>
    </row>
    <row r="909" spans="11:11" x14ac:dyDescent="0.2">
      <c r="K909" s="139"/>
    </row>
    <row r="910" spans="11:11" x14ac:dyDescent="0.2">
      <c r="K910" s="139"/>
    </row>
    <row r="911" spans="11:11" x14ac:dyDescent="0.2">
      <c r="K911" s="139"/>
    </row>
    <row r="912" spans="11:11" x14ac:dyDescent="0.2">
      <c r="K912" s="139"/>
    </row>
    <row r="913" spans="11:11" x14ac:dyDescent="0.2">
      <c r="K913" s="139"/>
    </row>
    <row r="914" spans="11:11" x14ac:dyDescent="0.2">
      <c r="K914" s="139"/>
    </row>
    <row r="915" spans="11:11" x14ac:dyDescent="0.2">
      <c r="K915" s="139"/>
    </row>
    <row r="916" spans="11:11" x14ac:dyDescent="0.2">
      <c r="K916" s="139"/>
    </row>
    <row r="917" spans="11:11" x14ac:dyDescent="0.2">
      <c r="K917" s="139"/>
    </row>
    <row r="918" spans="11:11" x14ac:dyDescent="0.2">
      <c r="K918" s="139"/>
    </row>
    <row r="919" spans="11:11" x14ac:dyDescent="0.2">
      <c r="K919" s="139"/>
    </row>
    <row r="920" spans="11:11" x14ac:dyDescent="0.2">
      <c r="K920" s="139"/>
    </row>
    <row r="921" spans="11:11" x14ac:dyDescent="0.2">
      <c r="K921" s="139"/>
    </row>
    <row r="922" spans="11:11" x14ac:dyDescent="0.2">
      <c r="K922" s="139"/>
    </row>
    <row r="923" spans="11:11" x14ac:dyDescent="0.2">
      <c r="K923" s="139"/>
    </row>
    <row r="924" spans="11:11" x14ac:dyDescent="0.2">
      <c r="K924" s="139"/>
    </row>
    <row r="925" spans="11:11" x14ac:dyDescent="0.2">
      <c r="K925" s="139"/>
    </row>
    <row r="926" spans="11:11" x14ac:dyDescent="0.2">
      <c r="K926" s="139"/>
    </row>
    <row r="927" spans="11:11" x14ac:dyDescent="0.2">
      <c r="K927" s="139"/>
    </row>
    <row r="928" spans="11:11" x14ac:dyDescent="0.2">
      <c r="K928" s="139"/>
    </row>
    <row r="929" spans="11:11" x14ac:dyDescent="0.2">
      <c r="K929" s="139"/>
    </row>
    <row r="930" spans="11:11" x14ac:dyDescent="0.2">
      <c r="K930" s="139"/>
    </row>
    <row r="931" spans="11:11" x14ac:dyDescent="0.2">
      <c r="K931" s="139"/>
    </row>
    <row r="932" spans="11:11" x14ac:dyDescent="0.2">
      <c r="K932" s="139"/>
    </row>
    <row r="933" spans="11:11" x14ac:dyDescent="0.2">
      <c r="K933" s="139"/>
    </row>
    <row r="934" spans="11:11" x14ac:dyDescent="0.2">
      <c r="K934" s="139"/>
    </row>
    <row r="935" spans="11:11" x14ac:dyDescent="0.2">
      <c r="K935" s="139"/>
    </row>
    <row r="936" spans="11:11" x14ac:dyDescent="0.2">
      <c r="K936" s="139"/>
    </row>
    <row r="937" spans="11:11" x14ac:dyDescent="0.2">
      <c r="K937" s="139"/>
    </row>
    <row r="938" spans="11:11" x14ac:dyDescent="0.2">
      <c r="K938" s="139"/>
    </row>
    <row r="939" spans="11:11" x14ac:dyDescent="0.2">
      <c r="K939" s="139"/>
    </row>
    <row r="940" spans="11:11" x14ac:dyDescent="0.2">
      <c r="K940" s="139"/>
    </row>
    <row r="941" spans="11:11" x14ac:dyDescent="0.2">
      <c r="K941" s="139"/>
    </row>
    <row r="942" spans="11:11" x14ac:dyDescent="0.2">
      <c r="K942" s="139"/>
    </row>
    <row r="943" spans="11:11" x14ac:dyDescent="0.2">
      <c r="K943" s="139"/>
    </row>
    <row r="944" spans="11:11" x14ac:dyDescent="0.2">
      <c r="K944" s="139"/>
    </row>
    <row r="945" spans="11:11" x14ac:dyDescent="0.2">
      <c r="K945" s="139"/>
    </row>
    <row r="946" spans="11:11" x14ac:dyDescent="0.2">
      <c r="K946" s="139"/>
    </row>
    <row r="947" spans="11:11" x14ac:dyDescent="0.2">
      <c r="K947" s="139"/>
    </row>
    <row r="948" spans="11:11" x14ac:dyDescent="0.2">
      <c r="K948" s="139"/>
    </row>
    <row r="949" spans="11:11" x14ac:dyDescent="0.2">
      <c r="K949" s="139"/>
    </row>
    <row r="950" spans="11:11" x14ac:dyDescent="0.2">
      <c r="K950" s="139"/>
    </row>
    <row r="951" spans="11:11" x14ac:dyDescent="0.2">
      <c r="K951" s="139"/>
    </row>
    <row r="952" spans="11:11" x14ac:dyDescent="0.2">
      <c r="K952" s="139"/>
    </row>
    <row r="953" spans="11:11" x14ac:dyDescent="0.2">
      <c r="K953" s="139"/>
    </row>
    <row r="954" spans="11:11" x14ac:dyDescent="0.2">
      <c r="K954" s="139"/>
    </row>
    <row r="955" spans="11:11" x14ac:dyDescent="0.2">
      <c r="K955" s="139"/>
    </row>
    <row r="956" spans="11:11" x14ac:dyDescent="0.2">
      <c r="K956" s="139"/>
    </row>
    <row r="957" spans="11:11" x14ac:dyDescent="0.2">
      <c r="K957" s="139"/>
    </row>
    <row r="958" spans="11:11" x14ac:dyDescent="0.2">
      <c r="K958" s="139"/>
    </row>
    <row r="959" spans="11:11" x14ac:dyDescent="0.2">
      <c r="K959" s="139"/>
    </row>
    <row r="960" spans="11:11" x14ac:dyDescent="0.2">
      <c r="K960" s="139"/>
    </row>
    <row r="961" spans="11:11" x14ac:dyDescent="0.2">
      <c r="K961" s="139"/>
    </row>
    <row r="962" spans="11:11" x14ac:dyDescent="0.2">
      <c r="K962" s="139"/>
    </row>
    <row r="963" spans="11:11" x14ac:dyDescent="0.2">
      <c r="K963" s="139"/>
    </row>
    <row r="964" spans="11:11" x14ac:dyDescent="0.2">
      <c r="K964" s="139"/>
    </row>
    <row r="965" spans="11:11" x14ac:dyDescent="0.2">
      <c r="K965" s="139"/>
    </row>
    <row r="966" spans="11:11" x14ac:dyDescent="0.2">
      <c r="K966" s="139"/>
    </row>
    <row r="967" spans="11:11" x14ac:dyDescent="0.2">
      <c r="K967" s="139"/>
    </row>
    <row r="968" spans="11:11" x14ac:dyDescent="0.2">
      <c r="K968" s="139"/>
    </row>
    <row r="969" spans="11:11" x14ac:dyDescent="0.2">
      <c r="K969" s="139"/>
    </row>
    <row r="970" spans="11:11" x14ac:dyDescent="0.2">
      <c r="K970" s="139"/>
    </row>
    <row r="971" spans="11:11" x14ac:dyDescent="0.2">
      <c r="K971" s="139"/>
    </row>
    <row r="972" spans="11:11" x14ac:dyDescent="0.2">
      <c r="K972" s="139"/>
    </row>
    <row r="973" spans="11:11" x14ac:dyDescent="0.2">
      <c r="K973" s="139"/>
    </row>
    <row r="974" spans="11:11" x14ac:dyDescent="0.2">
      <c r="K974" s="139"/>
    </row>
    <row r="975" spans="11:11" x14ac:dyDescent="0.2">
      <c r="K975" s="139"/>
    </row>
    <row r="976" spans="11:11" x14ac:dyDescent="0.2">
      <c r="K976" s="139"/>
    </row>
    <row r="977" spans="11:11" x14ac:dyDescent="0.2">
      <c r="K977" s="139"/>
    </row>
    <row r="978" spans="11:11" x14ac:dyDescent="0.2">
      <c r="K978" s="139"/>
    </row>
    <row r="979" spans="11:11" x14ac:dyDescent="0.2">
      <c r="K979" s="139"/>
    </row>
    <row r="980" spans="11:11" x14ac:dyDescent="0.2">
      <c r="K980" s="139"/>
    </row>
    <row r="981" spans="11:11" x14ac:dyDescent="0.2">
      <c r="K981" s="139"/>
    </row>
    <row r="982" spans="11:11" x14ac:dyDescent="0.2">
      <c r="K982" s="139"/>
    </row>
    <row r="983" spans="11:11" x14ac:dyDescent="0.2">
      <c r="K983" s="139"/>
    </row>
    <row r="984" spans="11:11" x14ac:dyDescent="0.2">
      <c r="K984" s="139"/>
    </row>
    <row r="985" spans="11:11" x14ac:dyDescent="0.2">
      <c r="K985" s="139"/>
    </row>
    <row r="986" spans="11:11" x14ac:dyDescent="0.2">
      <c r="K986" s="139"/>
    </row>
    <row r="987" spans="11:11" x14ac:dyDescent="0.2">
      <c r="K987" s="139"/>
    </row>
    <row r="988" spans="11:11" x14ac:dyDescent="0.2">
      <c r="K988" s="139"/>
    </row>
    <row r="989" spans="11:11" x14ac:dyDescent="0.2">
      <c r="K989" s="139"/>
    </row>
    <row r="990" spans="11:11" x14ac:dyDescent="0.2">
      <c r="K990" s="139"/>
    </row>
    <row r="991" spans="11:11" x14ac:dyDescent="0.2">
      <c r="K991" s="139"/>
    </row>
    <row r="992" spans="11:11" x14ac:dyDescent="0.2">
      <c r="K992" s="139"/>
    </row>
    <row r="993" spans="11:11" x14ac:dyDescent="0.2">
      <c r="K993" s="139"/>
    </row>
    <row r="994" spans="11:11" x14ac:dyDescent="0.2">
      <c r="K994" s="139"/>
    </row>
    <row r="995" spans="11:11" x14ac:dyDescent="0.2">
      <c r="K995" s="139"/>
    </row>
    <row r="996" spans="11:11" x14ac:dyDescent="0.2">
      <c r="K996" s="139"/>
    </row>
    <row r="997" spans="11:11" x14ac:dyDescent="0.2">
      <c r="K997" s="139"/>
    </row>
    <row r="998" spans="11:11" x14ac:dyDescent="0.2">
      <c r="K998" s="139"/>
    </row>
    <row r="999" spans="11:11" x14ac:dyDescent="0.2">
      <c r="K999" s="139"/>
    </row>
    <row r="1000" spans="11:11" x14ac:dyDescent="0.2">
      <c r="K1000" s="139"/>
    </row>
    <row r="1001" spans="11:11" x14ac:dyDescent="0.2">
      <c r="K1001" s="139"/>
    </row>
    <row r="1002" spans="11:11" x14ac:dyDescent="0.2">
      <c r="K1002" s="139"/>
    </row>
    <row r="1003" spans="11:11" x14ac:dyDescent="0.2">
      <c r="K1003" s="139"/>
    </row>
    <row r="1004" spans="11:11" x14ac:dyDescent="0.2">
      <c r="K1004" s="139"/>
    </row>
    <row r="1005" spans="11:11" x14ac:dyDescent="0.2">
      <c r="K1005" s="139"/>
    </row>
    <row r="1006" spans="11:11" x14ac:dyDescent="0.2">
      <c r="K1006" s="139"/>
    </row>
    <row r="1007" spans="11:11" x14ac:dyDescent="0.2">
      <c r="K1007" s="139"/>
    </row>
    <row r="1008" spans="11:11" x14ac:dyDescent="0.2">
      <c r="K1008" s="139"/>
    </row>
    <row r="1009" spans="11:11" x14ac:dyDescent="0.2">
      <c r="K1009" s="139"/>
    </row>
    <row r="1010" spans="11:11" x14ac:dyDescent="0.2">
      <c r="K1010" s="139"/>
    </row>
    <row r="1011" spans="11:11" x14ac:dyDescent="0.2">
      <c r="K1011" s="139"/>
    </row>
    <row r="1012" spans="11:11" x14ac:dyDescent="0.2">
      <c r="K1012" s="139"/>
    </row>
    <row r="1013" spans="11:11" x14ac:dyDescent="0.2">
      <c r="K1013" s="139"/>
    </row>
    <row r="1014" spans="11:11" x14ac:dyDescent="0.2">
      <c r="K1014" s="139"/>
    </row>
    <row r="1015" spans="11:11" x14ac:dyDescent="0.2">
      <c r="K1015" s="139"/>
    </row>
    <row r="1016" spans="11:11" x14ac:dyDescent="0.2">
      <c r="K1016" s="139"/>
    </row>
    <row r="1017" spans="11:11" x14ac:dyDescent="0.2">
      <c r="K1017" s="139"/>
    </row>
    <row r="1018" spans="11:11" x14ac:dyDescent="0.2">
      <c r="K1018" s="139"/>
    </row>
    <row r="1019" spans="11:11" x14ac:dyDescent="0.2">
      <c r="K1019" s="139"/>
    </row>
    <row r="1020" spans="11:11" x14ac:dyDescent="0.2">
      <c r="K1020" s="139"/>
    </row>
    <row r="1021" spans="11:11" x14ac:dyDescent="0.2">
      <c r="K1021" s="139"/>
    </row>
    <row r="1022" spans="11:11" x14ac:dyDescent="0.2">
      <c r="K1022" s="139"/>
    </row>
    <row r="1023" spans="11:11" x14ac:dyDescent="0.2">
      <c r="K1023" s="139"/>
    </row>
    <row r="1024" spans="11:11" x14ac:dyDescent="0.2">
      <c r="K1024" s="139"/>
    </row>
    <row r="1025" spans="11:11" x14ac:dyDescent="0.2">
      <c r="K1025" s="139"/>
    </row>
    <row r="1026" spans="11:11" x14ac:dyDescent="0.2">
      <c r="K1026" s="139"/>
    </row>
    <row r="1027" spans="11:11" x14ac:dyDescent="0.2">
      <c r="K1027" s="139"/>
    </row>
    <row r="1028" spans="11:11" x14ac:dyDescent="0.2">
      <c r="K1028" s="139"/>
    </row>
    <row r="1029" spans="11:11" x14ac:dyDescent="0.2">
      <c r="K1029" s="139"/>
    </row>
    <row r="1030" spans="11:11" x14ac:dyDescent="0.2">
      <c r="K1030" s="139"/>
    </row>
    <row r="1031" spans="11:11" x14ac:dyDescent="0.2">
      <c r="K1031" s="139"/>
    </row>
    <row r="1032" spans="11:11" x14ac:dyDescent="0.2">
      <c r="K1032" s="139"/>
    </row>
    <row r="1033" spans="11:11" x14ac:dyDescent="0.2">
      <c r="K1033" s="139"/>
    </row>
    <row r="1034" spans="11:11" x14ac:dyDescent="0.2">
      <c r="K1034" s="139"/>
    </row>
    <row r="1035" spans="11:11" x14ac:dyDescent="0.2">
      <c r="K1035" s="139"/>
    </row>
    <row r="1036" spans="11:11" x14ac:dyDescent="0.2">
      <c r="K1036" s="139"/>
    </row>
    <row r="1037" spans="11:11" x14ac:dyDescent="0.2">
      <c r="K1037" s="139"/>
    </row>
    <row r="1038" spans="11:11" x14ac:dyDescent="0.2">
      <c r="K1038" s="139"/>
    </row>
    <row r="1039" spans="11:11" x14ac:dyDescent="0.2">
      <c r="K1039" s="139"/>
    </row>
    <row r="1040" spans="11:11" x14ac:dyDescent="0.2">
      <c r="K1040" s="139"/>
    </row>
    <row r="1041" spans="11:11" x14ac:dyDescent="0.2">
      <c r="K1041" s="139"/>
    </row>
    <row r="1042" spans="11:11" x14ac:dyDescent="0.2">
      <c r="K1042" s="139"/>
    </row>
    <row r="1043" spans="11:11" x14ac:dyDescent="0.2">
      <c r="K1043" s="139"/>
    </row>
    <row r="1044" spans="11:11" x14ac:dyDescent="0.2">
      <c r="K1044" s="139"/>
    </row>
    <row r="1045" spans="11:11" x14ac:dyDescent="0.2">
      <c r="K1045" s="139"/>
    </row>
    <row r="1046" spans="11:11" x14ac:dyDescent="0.2">
      <c r="K1046" s="139"/>
    </row>
    <row r="1047" spans="11:11" x14ac:dyDescent="0.2">
      <c r="K1047" s="139"/>
    </row>
    <row r="1048" spans="11:11" x14ac:dyDescent="0.2">
      <c r="K1048" s="139"/>
    </row>
    <row r="1049" spans="11:11" x14ac:dyDescent="0.2">
      <c r="K1049" s="139"/>
    </row>
    <row r="1050" spans="11:11" x14ac:dyDescent="0.2">
      <c r="K1050" s="139"/>
    </row>
    <row r="1051" spans="11:11" x14ac:dyDescent="0.2">
      <c r="K1051" s="139"/>
    </row>
    <row r="1052" spans="11:11" x14ac:dyDescent="0.2">
      <c r="K1052" s="139"/>
    </row>
    <row r="1053" spans="11:11" x14ac:dyDescent="0.2">
      <c r="K1053" s="139"/>
    </row>
    <row r="1054" spans="11:11" x14ac:dyDescent="0.2">
      <c r="K1054" s="139"/>
    </row>
    <row r="1055" spans="11:11" x14ac:dyDescent="0.2">
      <c r="K1055" s="139"/>
    </row>
    <row r="1056" spans="11:11" x14ac:dyDescent="0.2">
      <c r="K1056" s="139"/>
    </row>
    <row r="1057" spans="11:11" x14ac:dyDescent="0.2">
      <c r="K1057" s="139"/>
    </row>
    <row r="1058" spans="11:11" x14ac:dyDescent="0.2">
      <c r="K1058" s="139"/>
    </row>
    <row r="1059" spans="11:11" x14ac:dyDescent="0.2">
      <c r="K1059" s="139"/>
    </row>
    <row r="1060" spans="11:11" x14ac:dyDescent="0.2">
      <c r="K1060" s="139"/>
    </row>
    <row r="1061" spans="11:11" x14ac:dyDescent="0.2">
      <c r="K1061" s="139"/>
    </row>
    <row r="1062" spans="11:11" x14ac:dyDescent="0.2">
      <c r="K1062" s="139"/>
    </row>
    <row r="1063" spans="11:11" x14ac:dyDescent="0.2">
      <c r="K1063" s="139"/>
    </row>
    <row r="1064" spans="11:11" x14ac:dyDescent="0.2">
      <c r="K1064" s="139"/>
    </row>
    <row r="1065" spans="11:11" x14ac:dyDescent="0.2">
      <c r="K1065" s="139"/>
    </row>
    <row r="1066" spans="11:11" x14ac:dyDescent="0.2">
      <c r="K1066" s="139"/>
    </row>
    <row r="1067" spans="11:11" x14ac:dyDescent="0.2">
      <c r="K1067" s="139"/>
    </row>
    <row r="1068" spans="11:11" x14ac:dyDescent="0.2">
      <c r="K1068" s="139"/>
    </row>
    <row r="1069" spans="11:11" x14ac:dyDescent="0.2">
      <c r="K1069" s="139"/>
    </row>
    <row r="1070" spans="11:11" x14ac:dyDescent="0.2">
      <c r="K1070" s="139"/>
    </row>
    <row r="1071" spans="11:11" x14ac:dyDescent="0.2">
      <c r="K1071" s="139"/>
    </row>
    <row r="1072" spans="11:11" x14ac:dyDescent="0.2">
      <c r="K1072" s="139"/>
    </row>
    <row r="1073" spans="11:11" x14ac:dyDescent="0.2">
      <c r="K1073" s="139"/>
    </row>
    <row r="1074" spans="11:11" x14ac:dyDescent="0.2">
      <c r="K1074" s="139"/>
    </row>
    <row r="1075" spans="11:11" x14ac:dyDescent="0.2">
      <c r="K1075" s="139"/>
    </row>
    <row r="1076" spans="11:11" x14ac:dyDescent="0.2">
      <c r="K1076" s="139"/>
    </row>
    <row r="1077" spans="11:11" x14ac:dyDescent="0.2">
      <c r="K1077" s="139"/>
    </row>
    <row r="1078" spans="11:11" x14ac:dyDescent="0.2">
      <c r="K1078" s="139"/>
    </row>
    <row r="1079" spans="11:11" x14ac:dyDescent="0.2">
      <c r="K1079" s="139"/>
    </row>
    <row r="1080" spans="11:11" x14ac:dyDescent="0.2">
      <c r="K1080" s="139"/>
    </row>
    <row r="1081" spans="11:11" x14ac:dyDescent="0.2">
      <c r="K1081" s="139"/>
    </row>
    <row r="1082" spans="11:11" x14ac:dyDescent="0.2">
      <c r="K1082" s="139"/>
    </row>
    <row r="1083" spans="11:11" x14ac:dyDescent="0.2">
      <c r="K1083" s="139"/>
    </row>
    <row r="1084" spans="11:11" x14ac:dyDescent="0.2">
      <c r="K1084" s="139"/>
    </row>
    <row r="1085" spans="11:11" x14ac:dyDescent="0.2">
      <c r="K1085" s="139"/>
    </row>
    <row r="1086" spans="11:11" x14ac:dyDescent="0.2">
      <c r="K1086" s="139"/>
    </row>
    <row r="1087" spans="11:11" x14ac:dyDescent="0.2">
      <c r="K1087" s="139"/>
    </row>
    <row r="1088" spans="11:11" x14ac:dyDescent="0.2">
      <c r="K1088" s="139"/>
    </row>
    <row r="1089" spans="11:11" x14ac:dyDescent="0.2">
      <c r="K1089" s="139"/>
    </row>
    <row r="1090" spans="11:11" x14ac:dyDescent="0.2">
      <c r="K1090" s="139"/>
    </row>
    <row r="1091" spans="11:11" x14ac:dyDescent="0.2">
      <c r="K1091" s="139"/>
    </row>
    <row r="1092" spans="11:11" x14ac:dyDescent="0.2">
      <c r="K1092" s="139"/>
    </row>
    <row r="1093" spans="11:11" x14ac:dyDescent="0.2">
      <c r="K1093" s="139"/>
    </row>
    <row r="1094" spans="11:11" x14ac:dyDescent="0.2">
      <c r="K1094" s="139"/>
    </row>
    <row r="1095" spans="11:11" x14ac:dyDescent="0.2">
      <c r="K1095" s="139"/>
    </row>
    <row r="1096" spans="11:11" x14ac:dyDescent="0.2">
      <c r="K1096" s="139"/>
    </row>
    <row r="1097" spans="11:11" x14ac:dyDescent="0.2">
      <c r="K1097" s="139"/>
    </row>
    <row r="1098" spans="11:11" x14ac:dyDescent="0.2">
      <c r="K1098" s="139"/>
    </row>
    <row r="1099" spans="11:11" x14ac:dyDescent="0.2">
      <c r="K1099" s="139"/>
    </row>
    <row r="1100" spans="11:11" x14ac:dyDescent="0.2">
      <c r="K1100" s="139"/>
    </row>
    <row r="1101" spans="11:11" x14ac:dyDescent="0.2">
      <c r="K1101" s="139"/>
    </row>
    <row r="1102" spans="11:11" x14ac:dyDescent="0.2">
      <c r="K1102" s="139"/>
    </row>
    <row r="1103" spans="11:11" x14ac:dyDescent="0.2">
      <c r="K1103" s="139"/>
    </row>
    <row r="1104" spans="11:11" x14ac:dyDescent="0.2">
      <c r="K1104" s="139"/>
    </row>
    <row r="1105" spans="11:11" x14ac:dyDescent="0.2">
      <c r="K1105" s="139"/>
    </row>
    <row r="1106" spans="11:11" x14ac:dyDescent="0.2">
      <c r="K1106" s="139"/>
    </row>
    <row r="1107" spans="11:11" x14ac:dyDescent="0.2">
      <c r="K1107" s="139"/>
    </row>
    <row r="1108" spans="11:11" x14ac:dyDescent="0.2">
      <c r="K1108" s="139"/>
    </row>
    <row r="1109" spans="11:11" x14ac:dyDescent="0.2">
      <c r="K1109" s="139"/>
    </row>
    <row r="1110" spans="11:11" x14ac:dyDescent="0.2">
      <c r="K1110" s="139"/>
    </row>
    <row r="1111" spans="11:11" x14ac:dyDescent="0.2">
      <c r="K1111" s="139"/>
    </row>
    <row r="1112" spans="11:11" x14ac:dyDescent="0.2">
      <c r="K1112" s="139"/>
    </row>
    <row r="1113" spans="11:11" x14ac:dyDescent="0.2">
      <c r="K1113" s="139"/>
    </row>
    <row r="1114" spans="11:11" x14ac:dyDescent="0.2">
      <c r="K1114" s="139"/>
    </row>
    <row r="1115" spans="11:11" x14ac:dyDescent="0.2">
      <c r="K1115" s="139"/>
    </row>
    <row r="1116" spans="11:11" x14ac:dyDescent="0.2">
      <c r="K1116" s="139"/>
    </row>
    <row r="1117" spans="11:11" x14ac:dyDescent="0.2">
      <c r="K1117" s="139"/>
    </row>
    <row r="1118" spans="11:11" x14ac:dyDescent="0.2">
      <c r="K1118" s="139"/>
    </row>
    <row r="1119" spans="11:11" x14ac:dyDescent="0.2">
      <c r="K1119" s="139"/>
    </row>
    <row r="1120" spans="11:11" x14ac:dyDescent="0.2">
      <c r="K1120" s="139"/>
    </row>
    <row r="1121" spans="11:11" x14ac:dyDescent="0.2">
      <c r="K1121" s="139"/>
    </row>
    <row r="1122" spans="11:11" x14ac:dyDescent="0.2">
      <c r="K1122" s="139"/>
    </row>
    <row r="1123" spans="11:11" x14ac:dyDescent="0.2">
      <c r="K1123" s="139"/>
    </row>
    <row r="1124" spans="11:11" x14ac:dyDescent="0.2">
      <c r="K1124" s="139"/>
    </row>
    <row r="1125" spans="11:11" x14ac:dyDescent="0.2">
      <c r="K1125" s="139"/>
    </row>
    <row r="1126" spans="11:11" x14ac:dyDescent="0.2">
      <c r="K1126" s="139"/>
    </row>
    <row r="1127" spans="11:11" x14ac:dyDescent="0.2">
      <c r="K1127" s="139"/>
    </row>
    <row r="1128" spans="11:11" x14ac:dyDescent="0.2">
      <c r="K1128" s="139"/>
    </row>
    <row r="1129" spans="11:11" x14ac:dyDescent="0.2">
      <c r="K1129" s="139"/>
    </row>
    <row r="1130" spans="11:11" x14ac:dyDescent="0.2">
      <c r="K1130" s="139"/>
    </row>
    <row r="1131" spans="11:11" x14ac:dyDescent="0.2">
      <c r="K1131" s="139"/>
    </row>
    <row r="1132" spans="11:11" x14ac:dyDescent="0.2">
      <c r="K1132" s="139"/>
    </row>
    <row r="1133" spans="11:11" x14ac:dyDescent="0.2">
      <c r="K1133" s="139"/>
    </row>
    <row r="1134" spans="11:11" x14ac:dyDescent="0.2">
      <c r="K1134" s="139"/>
    </row>
    <row r="1135" spans="11:11" x14ac:dyDescent="0.2">
      <c r="K1135" s="139"/>
    </row>
    <row r="1136" spans="11:11" x14ac:dyDescent="0.2">
      <c r="K1136" s="139"/>
    </row>
    <row r="1137" spans="11:11" x14ac:dyDescent="0.2">
      <c r="K1137" s="139"/>
    </row>
    <row r="1138" spans="11:11" x14ac:dyDescent="0.2">
      <c r="K1138" s="139"/>
    </row>
    <row r="1139" spans="11:11" x14ac:dyDescent="0.2">
      <c r="K1139" s="139"/>
    </row>
    <row r="1140" spans="11:11" x14ac:dyDescent="0.2">
      <c r="K1140" s="139"/>
    </row>
    <row r="1141" spans="11:11" x14ac:dyDescent="0.2">
      <c r="K1141" s="139"/>
    </row>
    <row r="1142" spans="11:11" x14ac:dyDescent="0.2">
      <c r="K1142" s="139"/>
    </row>
    <row r="1143" spans="11:11" x14ac:dyDescent="0.2">
      <c r="K1143" s="139"/>
    </row>
    <row r="1144" spans="11:11" x14ac:dyDescent="0.2">
      <c r="K1144" s="139"/>
    </row>
    <row r="1145" spans="11:11" x14ac:dyDescent="0.2">
      <c r="K1145" s="139"/>
    </row>
    <row r="1146" spans="11:11" x14ac:dyDescent="0.2">
      <c r="K1146" s="139"/>
    </row>
    <row r="1147" spans="11:11" x14ac:dyDescent="0.2">
      <c r="K1147" s="139"/>
    </row>
    <row r="1148" spans="11:11" x14ac:dyDescent="0.2">
      <c r="K1148" s="139"/>
    </row>
    <row r="1149" spans="11:11" x14ac:dyDescent="0.2">
      <c r="K1149" s="139"/>
    </row>
    <row r="1150" spans="11:11" x14ac:dyDescent="0.2">
      <c r="K1150" s="139"/>
    </row>
    <row r="1151" spans="11:11" x14ac:dyDescent="0.2">
      <c r="K1151" s="139"/>
    </row>
    <row r="1152" spans="11:11" x14ac:dyDescent="0.2">
      <c r="K1152" s="139"/>
    </row>
    <row r="1153" spans="11:11" x14ac:dyDescent="0.2">
      <c r="K1153" s="139"/>
    </row>
    <row r="1154" spans="11:11" x14ac:dyDescent="0.2">
      <c r="K1154" s="139"/>
    </row>
    <row r="1155" spans="11:11" x14ac:dyDescent="0.2">
      <c r="K1155" s="139"/>
    </row>
    <row r="1156" spans="11:11" x14ac:dyDescent="0.2">
      <c r="K1156" s="139"/>
    </row>
    <row r="1157" spans="11:11" x14ac:dyDescent="0.2">
      <c r="K1157" s="139"/>
    </row>
    <row r="1158" spans="11:11" x14ac:dyDescent="0.2">
      <c r="K1158" s="139"/>
    </row>
    <row r="1159" spans="11:11" x14ac:dyDescent="0.2">
      <c r="K1159" s="139"/>
    </row>
    <row r="1160" spans="11:11" x14ac:dyDescent="0.2">
      <c r="K1160" s="139"/>
    </row>
    <row r="1161" spans="11:11" x14ac:dyDescent="0.2">
      <c r="K1161" s="139"/>
    </row>
    <row r="1162" spans="11:11" x14ac:dyDescent="0.2">
      <c r="K1162" s="139"/>
    </row>
    <row r="1163" spans="11:11" x14ac:dyDescent="0.2">
      <c r="K1163" s="139"/>
    </row>
    <row r="1164" spans="11:11" x14ac:dyDescent="0.2">
      <c r="K1164" s="139"/>
    </row>
    <row r="1165" spans="11:11" x14ac:dyDescent="0.2">
      <c r="K1165" s="139"/>
    </row>
    <row r="1166" spans="11:11" x14ac:dyDescent="0.2">
      <c r="K1166" s="139"/>
    </row>
    <row r="1167" spans="11:11" x14ac:dyDescent="0.2">
      <c r="K1167" s="139"/>
    </row>
    <row r="1168" spans="11:11" x14ac:dyDescent="0.2">
      <c r="K1168" s="139"/>
    </row>
    <row r="1169" spans="11:11" x14ac:dyDescent="0.2">
      <c r="K1169" s="139"/>
    </row>
    <row r="1170" spans="11:11" x14ac:dyDescent="0.2">
      <c r="K1170" s="139"/>
    </row>
    <row r="1171" spans="11:11" x14ac:dyDescent="0.2">
      <c r="K1171" s="139"/>
    </row>
    <row r="1172" spans="11:11" x14ac:dyDescent="0.2">
      <c r="K1172" s="139"/>
    </row>
    <row r="1173" spans="11:11" x14ac:dyDescent="0.2">
      <c r="K1173" s="139"/>
    </row>
    <row r="1174" spans="11:11" x14ac:dyDescent="0.2">
      <c r="K1174" s="139"/>
    </row>
    <row r="1175" spans="11:11" x14ac:dyDescent="0.2">
      <c r="K1175" s="139"/>
    </row>
    <row r="1176" spans="11:11" x14ac:dyDescent="0.2">
      <c r="K1176" s="139"/>
    </row>
    <row r="1177" spans="11:11" x14ac:dyDescent="0.2">
      <c r="K1177" s="139"/>
    </row>
    <row r="1178" spans="11:11" x14ac:dyDescent="0.2">
      <c r="K1178" s="139"/>
    </row>
    <row r="1179" spans="11:11" x14ac:dyDescent="0.2">
      <c r="K1179" s="139"/>
    </row>
    <row r="1180" spans="11:11" x14ac:dyDescent="0.2">
      <c r="K1180" s="139"/>
    </row>
    <row r="1181" spans="11:11" x14ac:dyDescent="0.2">
      <c r="K1181" s="139"/>
    </row>
    <row r="1182" spans="11:11" x14ac:dyDescent="0.2">
      <c r="K1182" s="139"/>
    </row>
    <row r="1183" spans="11:11" x14ac:dyDescent="0.2">
      <c r="K1183" s="139"/>
    </row>
    <row r="1184" spans="11:11" x14ac:dyDescent="0.2">
      <c r="K1184" s="139"/>
    </row>
    <row r="1185" spans="11:11" x14ac:dyDescent="0.2">
      <c r="K1185" s="139"/>
    </row>
    <row r="1186" spans="11:11" x14ac:dyDescent="0.2">
      <c r="K1186" s="139"/>
    </row>
    <row r="1187" spans="11:11" x14ac:dyDescent="0.2">
      <c r="K1187" s="139"/>
    </row>
    <row r="1188" spans="11:11" x14ac:dyDescent="0.2">
      <c r="K1188" s="139"/>
    </row>
    <row r="1189" spans="11:11" x14ac:dyDescent="0.2">
      <c r="K1189" s="139"/>
    </row>
    <row r="1190" spans="11:11" x14ac:dyDescent="0.2">
      <c r="K1190" s="139"/>
    </row>
    <row r="1191" spans="11:11" x14ac:dyDescent="0.2">
      <c r="K1191" s="139"/>
    </row>
    <row r="1192" spans="11:11" x14ac:dyDescent="0.2">
      <c r="K1192" s="139"/>
    </row>
    <row r="1193" spans="11:11" x14ac:dyDescent="0.2">
      <c r="K1193" s="139"/>
    </row>
    <row r="1194" spans="11:11" x14ac:dyDescent="0.2">
      <c r="K1194" s="139"/>
    </row>
    <row r="1195" spans="11:11" x14ac:dyDescent="0.2">
      <c r="K1195" s="139"/>
    </row>
    <row r="1196" spans="11:11" x14ac:dyDescent="0.2">
      <c r="K1196" s="139"/>
    </row>
    <row r="1197" spans="11:11" x14ac:dyDescent="0.2">
      <c r="K1197" s="139"/>
    </row>
    <row r="1198" spans="11:11" x14ac:dyDescent="0.2">
      <c r="K1198" s="139"/>
    </row>
    <row r="1199" spans="11:11" x14ac:dyDescent="0.2">
      <c r="K1199" s="139"/>
    </row>
    <row r="1200" spans="11:11" x14ac:dyDescent="0.2">
      <c r="K1200" s="139"/>
    </row>
    <row r="1201" spans="11:11" x14ac:dyDescent="0.2">
      <c r="K1201" s="139"/>
    </row>
    <row r="1202" spans="11:11" x14ac:dyDescent="0.2">
      <c r="K1202" s="139"/>
    </row>
    <row r="1203" spans="11:11" x14ac:dyDescent="0.2">
      <c r="K1203" s="139"/>
    </row>
    <row r="1204" spans="11:11" x14ac:dyDescent="0.2">
      <c r="K1204" s="139"/>
    </row>
    <row r="1205" spans="11:11" x14ac:dyDescent="0.2">
      <c r="K1205" s="139"/>
    </row>
    <row r="1206" spans="11:11" x14ac:dyDescent="0.2">
      <c r="K1206" s="139"/>
    </row>
    <row r="1207" spans="11:11" x14ac:dyDescent="0.2">
      <c r="K1207" s="139"/>
    </row>
    <row r="1208" spans="11:11" x14ac:dyDescent="0.2">
      <c r="K1208" s="139"/>
    </row>
    <row r="1209" spans="11:11" x14ac:dyDescent="0.2">
      <c r="K1209" s="139"/>
    </row>
    <row r="1210" spans="11:11" x14ac:dyDescent="0.2">
      <c r="K1210" s="139"/>
    </row>
    <row r="1211" spans="11:11" x14ac:dyDescent="0.2">
      <c r="K1211" s="139"/>
    </row>
    <row r="1212" spans="11:11" x14ac:dyDescent="0.2">
      <c r="K1212" s="139"/>
    </row>
    <row r="1213" spans="11:11" x14ac:dyDescent="0.2">
      <c r="K1213" s="139"/>
    </row>
    <row r="1214" spans="11:11" x14ac:dyDescent="0.2">
      <c r="K1214" s="139"/>
    </row>
    <row r="1215" spans="11:11" x14ac:dyDescent="0.2">
      <c r="K1215" s="139"/>
    </row>
    <row r="1216" spans="11:11" x14ac:dyDescent="0.2">
      <c r="K1216" s="139"/>
    </row>
    <row r="1217" spans="11:11" x14ac:dyDescent="0.2">
      <c r="K1217" s="139"/>
    </row>
    <row r="1218" spans="11:11" x14ac:dyDescent="0.2">
      <c r="K1218" s="139"/>
    </row>
    <row r="1219" spans="11:11" x14ac:dyDescent="0.2">
      <c r="K1219" s="139"/>
    </row>
    <row r="1220" spans="11:11" x14ac:dyDescent="0.2">
      <c r="K1220" s="139"/>
    </row>
    <row r="1221" spans="11:11" x14ac:dyDescent="0.2">
      <c r="K1221" s="139"/>
    </row>
    <row r="1222" spans="11:11" x14ac:dyDescent="0.2">
      <c r="K1222" s="139"/>
    </row>
    <row r="1223" spans="11:11" x14ac:dyDescent="0.2">
      <c r="K1223" s="139"/>
    </row>
    <row r="1224" spans="11:11" x14ac:dyDescent="0.2">
      <c r="K1224" s="139"/>
    </row>
    <row r="1225" spans="11:11" x14ac:dyDescent="0.2">
      <c r="K1225" s="139"/>
    </row>
    <row r="1226" spans="11:11" x14ac:dyDescent="0.2">
      <c r="K1226" s="139"/>
    </row>
    <row r="1227" spans="11:11" x14ac:dyDescent="0.2">
      <c r="K1227" s="139"/>
    </row>
    <row r="1228" spans="11:11" x14ac:dyDescent="0.2">
      <c r="K1228" s="139"/>
    </row>
    <row r="1229" spans="11:11" x14ac:dyDescent="0.2">
      <c r="K1229" s="139"/>
    </row>
    <row r="1230" spans="11:11" x14ac:dyDescent="0.2">
      <c r="K1230" s="139"/>
    </row>
    <row r="1231" spans="11:11" x14ac:dyDescent="0.2">
      <c r="K1231" s="139"/>
    </row>
    <row r="1232" spans="11:11" x14ac:dyDescent="0.2">
      <c r="K1232" s="139"/>
    </row>
    <row r="1233" spans="11:11" x14ac:dyDescent="0.2">
      <c r="K1233" s="139"/>
    </row>
    <row r="1234" spans="11:11" x14ac:dyDescent="0.2">
      <c r="K1234" s="139"/>
    </row>
    <row r="1235" spans="11:11" x14ac:dyDescent="0.2">
      <c r="K1235" s="139"/>
    </row>
    <row r="1236" spans="11:11" x14ac:dyDescent="0.2">
      <c r="K1236" s="139"/>
    </row>
    <row r="1237" spans="11:11" x14ac:dyDescent="0.2">
      <c r="K1237" s="139"/>
    </row>
    <row r="1238" spans="11:11" x14ac:dyDescent="0.2">
      <c r="K1238" s="139"/>
    </row>
    <row r="1239" spans="11:11" x14ac:dyDescent="0.2">
      <c r="K1239" s="139"/>
    </row>
    <row r="1240" spans="11:11" x14ac:dyDescent="0.2">
      <c r="K1240" s="139"/>
    </row>
    <row r="1241" spans="11:11" x14ac:dyDescent="0.2">
      <c r="K1241" s="139"/>
    </row>
    <row r="1242" spans="11:11" x14ac:dyDescent="0.2">
      <c r="K1242" s="139"/>
    </row>
    <row r="1243" spans="11:11" x14ac:dyDescent="0.2">
      <c r="K1243" s="139"/>
    </row>
    <row r="1244" spans="11:11" x14ac:dyDescent="0.2">
      <c r="K1244" s="139"/>
    </row>
    <row r="1245" spans="11:11" x14ac:dyDescent="0.2">
      <c r="K1245" s="139"/>
    </row>
    <row r="1246" spans="11:11" x14ac:dyDescent="0.2">
      <c r="K1246" s="139"/>
    </row>
    <row r="1247" spans="11:11" x14ac:dyDescent="0.2">
      <c r="K1247" s="139"/>
    </row>
    <row r="1248" spans="11:11" x14ac:dyDescent="0.2">
      <c r="K1248" s="139"/>
    </row>
    <row r="1249" spans="11:11" x14ac:dyDescent="0.2">
      <c r="K1249" s="139"/>
    </row>
    <row r="1250" spans="11:11" x14ac:dyDescent="0.2">
      <c r="K1250" s="139"/>
    </row>
    <row r="1251" spans="11:11" x14ac:dyDescent="0.2">
      <c r="K1251" s="139"/>
    </row>
    <row r="1252" spans="11:11" x14ac:dyDescent="0.2">
      <c r="K1252" s="139"/>
    </row>
    <row r="1253" spans="11:11" x14ac:dyDescent="0.2">
      <c r="K1253" s="139"/>
    </row>
    <row r="1254" spans="11:11" x14ac:dyDescent="0.2">
      <c r="K1254" s="139"/>
    </row>
    <row r="1255" spans="11:11" x14ac:dyDescent="0.2">
      <c r="K1255" s="139"/>
    </row>
    <row r="1256" spans="11:11" x14ac:dyDescent="0.2">
      <c r="K1256" s="139"/>
    </row>
    <row r="1257" spans="11:11" x14ac:dyDescent="0.2">
      <c r="K1257" s="139"/>
    </row>
    <row r="1258" spans="11:11" x14ac:dyDescent="0.2">
      <c r="K1258" s="139"/>
    </row>
    <row r="1259" spans="11:11" x14ac:dyDescent="0.2">
      <c r="K1259" s="139"/>
    </row>
    <row r="1260" spans="11:11" x14ac:dyDescent="0.2">
      <c r="K1260" s="139"/>
    </row>
    <row r="1261" spans="11:11" x14ac:dyDescent="0.2">
      <c r="K1261" s="139"/>
    </row>
    <row r="1262" spans="11:11" x14ac:dyDescent="0.2">
      <c r="K1262" s="139"/>
    </row>
    <row r="1263" spans="11:11" x14ac:dyDescent="0.2">
      <c r="K1263" s="139"/>
    </row>
    <row r="1264" spans="11:11" x14ac:dyDescent="0.2">
      <c r="K1264" s="139"/>
    </row>
    <row r="1265" spans="11:11" x14ac:dyDescent="0.2">
      <c r="K1265" s="139"/>
    </row>
    <row r="1266" spans="11:11" x14ac:dyDescent="0.2">
      <c r="K1266" s="139"/>
    </row>
    <row r="1267" spans="11:11" x14ac:dyDescent="0.2">
      <c r="K1267" s="139"/>
    </row>
    <row r="1268" spans="11:11" x14ac:dyDescent="0.2">
      <c r="K1268" s="139"/>
    </row>
    <row r="1269" spans="11:11" x14ac:dyDescent="0.2">
      <c r="K1269" s="139"/>
    </row>
    <row r="1270" spans="11:11" x14ac:dyDescent="0.2">
      <c r="K1270" s="139"/>
    </row>
    <row r="1271" spans="11:11" x14ac:dyDescent="0.2">
      <c r="K1271" s="139"/>
    </row>
    <row r="1272" spans="11:11" x14ac:dyDescent="0.2">
      <c r="K1272" s="139"/>
    </row>
    <row r="1273" spans="11:11" x14ac:dyDescent="0.2">
      <c r="K1273" s="139"/>
    </row>
    <row r="1274" spans="11:11" x14ac:dyDescent="0.2">
      <c r="K1274" s="139"/>
    </row>
    <row r="1275" spans="11:11" x14ac:dyDescent="0.2">
      <c r="K1275" s="139"/>
    </row>
    <row r="1276" spans="11:11" x14ac:dyDescent="0.2">
      <c r="K1276" s="139"/>
    </row>
    <row r="1277" spans="11:11" x14ac:dyDescent="0.2">
      <c r="K1277" s="139"/>
    </row>
    <row r="1278" spans="11:11" x14ac:dyDescent="0.2">
      <c r="K1278" s="139"/>
    </row>
    <row r="1279" spans="11:11" x14ac:dyDescent="0.2">
      <c r="K1279" s="139"/>
    </row>
    <row r="1280" spans="11:11" x14ac:dyDescent="0.2">
      <c r="K1280" s="139"/>
    </row>
    <row r="1281" spans="11:11" x14ac:dyDescent="0.2">
      <c r="K1281" s="139"/>
    </row>
    <row r="1282" spans="11:11" x14ac:dyDescent="0.2">
      <c r="K1282" s="139"/>
    </row>
    <row r="1283" spans="11:11" x14ac:dyDescent="0.2">
      <c r="K1283" s="139"/>
    </row>
    <row r="1284" spans="11:11" x14ac:dyDescent="0.2">
      <c r="K1284" s="139"/>
    </row>
    <row r="1285" spans="11:11" x14ac:dyDescent="0.2">
      <c r="K1285" s="139"/>
    </row>
    <row r="1286" spans="11:11" x14ac:dyDescent="0.2">
      <c r="K1286" s="139"/>
    </row>
    <row r="1287" spans="11:11" x14ac:dyDescent="0.2">
      <c r="K1287" s="139"/>
    </row>
    <row r="1288" spans="11:11" x14ac:dyDescent="0.2">
      <c r="K1288" s="139"/>
    </row>
    <row r="1289" spans="11:11" x14ac:dyDescent="0.2">
      <c r="K1289" s="139"/>
    </row>
    <row r="1290" spans="11:11" x14ac:dyDescent="0.2">
      <c r="K1290" s="139"/>
    </row>
    <row r="1291" spans="11:11" x14ac:dyDescent="0.2">
      <c r="K1291" s="139"/>
    </row>
    <row r="1292" spans="11:11" x14ac:dyDescent="0.2">
      <c r="K1292" s="139"/>
    </row>
    <row r="1293" spans="11:11" x14ac:dyDescent="0.2">
      <c r="K1293" s="139"/>
    </row>
    <row r="1294" spans="11:11" x14ac:dyDescent="0.2">
      <c r="K1294" s="139"/>
    </row>
    <row r="1295" spans="11:11" x14ac:dyDescent="0.2">
      <c r="K1295" s="139"/>
    </row>
    <row r="1296" spans="11:11" x14ac:dyDescent="0.2">
      <c r="K1296" s="139"/>
    </row>
    <row r="1297" spans="11:11" x14ac:dyDescent="0.2">
      <c r="K1297" s="139"/>
    </row>
    <row r="1298" spans="11:11" x14ac:dyDescent="0.2">
      <c r="K1298" s="139"/>
    </row>
    <row r="1299" spans="11:11" x14ac:dyDescent="0.2">
      <c r="K1299" s="139"/>
    </row>
    <row r="1300" spans="11:11" x14ac:dyDescent="0.2">
      <c r="K1300" s="139"/>
    </row>
    <row r="1301" spans="11:11" x14ac:dyDescent="0.2">
      <c r="K1301" s="139"/>
    </row>
    <row r="1302" spans="11:11" x14ac:dyDescent="0.2">
      <c r="K1302" s="139"/>
    </row>
    <row r="1303" spans="11:11" x14ac:dyDescent="0.2">
      <c r="K1303" s="139"/>
    </row>
    <row r="1304" spans="11:11" x14ac:dyDescent="0.2">
      <c r="K1304" s="139"/>
    </row>
    <row r="1305" spans="11:11" x14ac:dyDescent="0.2">
      <c r="K1305" s="139"/>
    </row>
    <row r="1306" spans="11:11" x14ac:dyDescent="0.2">
      <c r="K1306" s="139"/>
    </row>
    <row r="1307" spans="11:11" x14ac:dyDescent="0.2">
      <c r="K1307" s="139"/>
    </row>
    <row r="1308" spans="11:11" x14ac:dyDescent="0.2">
      <c r="K1308" s="139"/>
    </row>
    <row r="1309" spans="11:11" x14ac:dyDescent="0.2">
      <c r="K1309" s="139"/>
    </row>
    <row r="1310" spans="11:11" x14ac:dyDescent="0.2">
      <c r="K1310" s="139"/>
    </row>
    <row r="1311" spans="11:11" x14ac:dyDescent="0.2">
      <c r="K1311" s="139"/>
    </row>
    <row r="1312" spans="11:11" x14ac:dyDescent="0.2">
      <c r="K1312" s="139"/>
    </row>
    <row r="1313" spans="11:11" x14ac:dyDescent="0.2">
      <c r="K1313" s="139"/>
    </row>
    <row r="1314" spans="11:11" x14ac:dyDescent="0.2">
      <c r="K1314" s="139"/>
    </row>
    <row r="1315" spans="11:11" x14ac:dyDescent="0.2">
      <c r="K1315" s="139"/>
    </row>
    <row r="1316" spans="11:11" x14ac:dyDescent="0.2">
      <c r="K1316" s="139"/>
    </row>
    <row r="1317" spans="11:11" x14ac:dyDescent="0.2">
      <c r="K1317" s="139"/>
    </row>
    <row r="1318" spans="11:11" x14ac:dyDescent="0.2">
      <c r="K1318" s="139"/>
    </row>
    <row r="1319" spans="11:11" x14ac:dyDescent="0.2">
      <c r="K1319" s="139"/>
    </row>
    <row r="1320" spans="11:11" x14ac:dyDescent="0.2">
      <c r="K1320" s="139"/>
    </row>
    <row r="1321" spans="11:11" x14ac:dyDescent="0.2">
      <c r="K1321" s="139"/>
    </row>
    <row r="1322" spans="11:11" x14ac:dyDescent="0.2">
      <c r="K1322" s="139"/>
    </row>
    <row r="1323" spans="11:11" x14ac:dyDescent="0.2">
      <c r="K1323" s="139"/>
    </row>
    <row r="1324" spans="11:11" x14ac:dyDescent="0.2">
      <c r="K1324" s="139"/>
    </row>
    <row r="1325" spans="11:11" x14ac:dyDescent="0.2">
      <c r="K1325" s="139"/>
    </row>
    <row r="1326" spans="11:11" x14ac:dyDescent="0.2">
      <c r="K1326" s="139"/>
    </row>
    <row r="1327" spans="11:11" x14ac:dyDescent="0.2">
      <c r="K1327" s="139"/>
    </row>
    <row r="1328" spans="11:11" x14ac:dyDescent="0.2">
      <c r="K1328" s="139"/>
    </row>
    <row r="1329" spans="11:11" x14ac:dyDescent="0.2">
      <c r="K1329" s="139"/>
    </row>
    <row r="1330" spans="11:11" x14ac:dyDescent="0.2">
      <c r="K1330" s="139"/>
    </row>
    <row r="1331" spans="11:11" x14ac:dyDescent="0.2">
      <c r="K1331" s="139"/>
    </row>
    <row r="1332" spans="11:11" x14ac:dyDescent="0.2">
      <c r="K1332" s="139"/>
    </row>
    <row r="1333" spans="11:11" x14ac:dyDescent="0.2">
      <c r="K1333" s="139"/>
    </row>
    <row r="1334" spans="11:11" x14ac:dyDescent="0.2">
      <c r="K1334" s="139"/>
    </row>
    <row r="1335" spans="11:11" x14ac:dyDescent="0.2">
      <c r="K1335" s="139"/>
    </row>
    <row r="1336" spans="11:11" x14ac:dyDescent="0.2">
      <c r="K1336" s="139"/>
    </row>
    <row r="1337" spans="11:11" x14ac:dyDescent="0.2">
      <c r="K1337" s="139"/>
    </row>
    <row r="1338" spans="11:11" x14ac:dyDescent="0.2">
      <c r="K1338" s="139"/>
    </row>
    <row r="1339" spans="11:11" x14ac:dyDescent="0.2">
      <c r="K1339" s="139"/>
    </row>
    <row r="1340" spans="11:11" x14ac:dyDescent="0.2">
      <c r="K1340" s="139"/>
    </row>
    <row r="1341" spans="11:11" x14ac:dyDescent="0.2">
      <c r="K1341" s="139"/>
    </row>
    <row r="1342" spans="11:11" x14ac:dyDescent="0.2">
      <c r="K1342" s="139"/>
    </row>
    <row r="1343" spans="11:11" x14ac:dyDescent="0.2">
      <c r="K1343" s="139"/>
    </row>
    <row r="1344" spans="11:11" x14ac:dyDescent="0.2">
      <c r="K1344" s="139"/>
    </row>
    <row r="1345" spans="11:11" x14ac:dyDescent="0.2">
      <c r="K1345" s="139"/>
    </row>
    <row r="1346" spans="11:11" x14ac:dyDescent="0.2">
      <c r="K1346" s="139"/>
    </row>
    <row r="1347" spans="11:11" x14ac:dyDescent="0.2">
      <c r="K1347" s="139"/>
    </row>
    <row r="1348" spans="11:11" x14ac:dyDescent="0.2">
      <c r="K1348" s="139"/>
    </row>
  </sheetData>
  <sortState xmlns:xlrd2="http://schemas.microsoft.com/office/spreadsheetml/2017/richdata2" ref="R4:R17">
    <sortCondition ref="R4:R17"/>
  </sortState>
  <pageMargins left="0.7" right="0.7" top="0.75" bottom="0.75" header="0.3" footer="0.3"/>
  <pageSetup orientation="portrait" horizontalDpi="0" verticalDpi="0" r:id="rId1"/>
  <headerFooter>
    <oddHeader>&amp;L&amp;16&amp;F&amp;C&amp;"Calibri"&amp;10&amp;K000000 [UNCLASSIFIED]&amp;1#_x000D_&amp;R&amp;G</oddHeader>
    <oddFooter>&amp;C_x000D_&amp;1#&amp;"Calibri"&amp;10&amp;K000000 [UNCLASSIFIED]</oddFooter>
  </headerFooter>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8EAF1BB07142745987E71DB19C83526" ma:contentTypeVersion="13" ma:contentTypeDescription="Create a new document." ma:contentTypeScope="" ma:versionID="b3f2cc7c7d55ef1ae3fd8110332bd9d5">
  <xsd:schema xmlns:xsd="http://www.w3.org/2001/XMLSchema" xmlns:xs="http://www.w3.org/2001/XMLSchema" xmlns:p="http://schemas.microsoft.com/office/2006/metadata/properties" xmlns:ns2="a2e41075-5d5a-4e73-8df3-ff468c03b764" xmlns:ns3="81babff1-0c5e-44d5-8128-d61d121093ac" targetNamespace="http://schemas.microsoft.com/office/2006/metadata/properties" ma:root="true" ma:fieldsID="668027d95674ad3a554c12c161a71e47" ns2:_="" ns3:_="">
    <xsd:import namespace="a2e41075-5d5a-4e73-8df3-ff468c03b764"/>
    <xsd:import namespace="81babff1-0c5e-44d5-8128-d61d121093ac"/>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GenerationTime" minOccurs="0"/>
                <xsd:element ref="ns3:MediaServiceEventHashCode" minOccurs="0"/>
                <xsd:element ref="ns3:MediaLengthInSeconds" minOccurs="0"/>
                <xsd:element ref="ns3:MediaServiceLocation" minOccurs="0"/>
                <xsd:element ref="ns3:lcf76f155ced4ddcb4097134ff3c332f" minOccurs="0"/>
                <xsd:element ref="ns3:MediaServiceOCR"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2e41075-5d5a-4e73-8df3-ff468c03b764"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81babff1-0c5e-44d5-8128-d61d121093ac"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Location" ma:index="19" nillable="true" ma:displayName="Location" ma:indexed="true"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fe4b948f-bea1-4d61-abd0-a60787be9a77" ma:termSetId="09814cd3-568e-fe90-9814-8d621ff8fb84" ma:anchorId="fba54fb3-c3e1-fe81-a776-ca4b69148c4d" ma:open="true" ma:isKeyword="false">
      <xsd:complexType>
        <xsd:sequence>
          <xsd:element ref="pc:Terms" minOccurs="0" maxOccurs="1"/>
        </xsd:sequence>
      </xsd:complexType>
    </xsd:element>
    <xsd:element name="MediaServiceOCR" ma:index="22" nillable="true" ma:displayName="Extracted Text" ma:internalName="MediaServiceOCR" ma:readOnly="true">
      <xsd:simpleType>
        <xsd:restriction base="dms:Note">
          <xsd:maxLength value="255"/>
        </xsd:restriction>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1babff1-0c5e-44d5-8128-d61d121093ac">
      <Terms xmlns="http://schemas.microsoft.com/office/infopath/2007/PartnerControls"/>
    </lcf76f155ced4ddcb4097134ff3c332f>
    <_dlc_DocId xmlns="a2e41075-5d5a-4e73-8df3-ff468c03b764">ECMID-511621640-31955</_dlc_DocId>
    <_dlc_DocIdUrl xmlns="a2e41075-5d5a-4e73-8df3-ff468c03b764">
      <Url>https://nztransportagency.sharepoint.com/sites/ecman/_layouts/15/DocIdRedir.aspx?ID=ECMID-511621640-31955</Url>
      <Description>ECMID-511621640-31955</Description>
    </_dlc_DocIdUr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F53B370A-2D5E-4035-99BC-4753B8827D3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2e41075-5d5a-4e73-8df3-ff468c03b764"/>
    <ds:schemaRef ds:uri="81babff1-0c5e-44d5-8128-d61d121093a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219A76B-F0AB-4D46-A17F-018579873E03}">
  <ds:schemaRefs>
    <ds:schemaRef ds:uri="http://schemas.openxmlformats.org/package/2006/metadata/core-properties"/>
    <ds:schemaRef ds:uri="a2e41075-5d5a-4e73-8df3-ff468c03b764"/>
    <ds:schemaRef ds:uri="http://purl.org/dc/terms/"/>
    <ds:schemaRef ds:uri="81babff1-0c5e-44d5-8128-d61d121093ac"/>
    <ds:schemaRef ds:uri="http://schemas.microsoft.com/office/2006/metadata/properties"/>
    <ds:schemaRef ds:uri="http://schemas.microsoft.com/office/2006/documentManagement/types"/>
    <ds:schemaRef ds:uri="http://purl.org/dc/elements/1.1/"/>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178A36E6-4C81-4B8D-8C63-F3CF15A6B992}">
  <ds:schemaRefs>
    <ds:schemaRef ds:uri="http://schemas.microsoft.com/sharepoint/v3/contenttype/forms"/>
  </ds:schemaRefs>
</ds:datastoreItem>
</file>

<file path=customXml/itemProps4.xml><?xml version="1.0" encoding="utf-8"?>
<ds:datastoreItem xmlns:ds="http://schemas.openxmlformats.org/officeDocument/2006/customXml" ds:itemID="{E95A8F0B-EA09-4D66-9215-7FB206A7FF4D}">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Instructions</vt:lpstr>
      <vt:lpstr>Performance</vt:lpstr>
      <vt:lpstr>Satisfaction Area 1</vt:lpstr>
      <vt:lpstr>Satisfaction Area 2</vt:lpstr>
      <vt:lpstr>Satisfaction Area 3</vt:lpstr>
      <vt:lpstr>Data</vt:lpstr>
      <vt:lpstr>Lookup</vt:lpstr>
      <vt:lpstr>Mode</vt:lpstr>
      <vt:lpstr>Service_areas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Mike Webster</dc:creator>
  <cp:keywords/>
  <dc:description/>
  <cp:lastModifiedBy>Adam Lawrence</cp:lastModifiedBy>
  <cp:revision/>
  <dcterms:created xsi:type="dcterms:W3CDTF">2025-06-02T22:10:42Z</dcterms:created>
  <dcterms:modified xsi:type="dcterms:W3CDTF">2025-06-09T03:22:33Z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0x010100D8EAF1BB07142745987E71DB19C83526</vt:lpwstr>
  </property>
  <property fmtid="{D5CDD505-2E9C-101B-9397-08002B2CF9AE}" pid="3" name="Region">
    <vt:lpwstr/>
  </property>
  <property fmtid="{D5CDD505-2E9C-101B-9397-08002B2CF9AE}" pid="4" name="MediaServiceImageTags">
    <vt:lpwstr/>
  </property>
  <property fmtid="{D5CDD505-2E9C-101B-9397-08002B2CF9AE}" pid="5" name="e71ebd948c3f4658a2f0b3ec210af6ca">
    <vt:lpwstr/>
  </property>
  <property fmtid="{D5CDD505-2E9C-101B-9397-08002B2CF9AE}" pid="6" name="c320641419b843f3a15479bd74d8f3f1">
    <vt:lpwstr/>
  </property>
  <property fmtid="{D5CDD505-2E9C-101B-9397-08002B2CF9AE}" pid="7" name="StateHighway">
    <vt:lpwstr/>
  </property>
  <property fmtid="{D5CDD505-2E9C-101B-9397-08002B2CF9AE}" pid="8" name="TaxCatchAll">
    <vt:lpwstr/>
  </property>
  <property fmtid="{D5CDD505-2E9C-101B-9397-08002B2CF9AE}" pid="9" name="_dlc_DocIdItemGuid">
    <vt:lpwstr>8d42da05-67b1-4fc0-82ed-7b25eab65cc1</vt:lpwstr>
  </property>
  <property fmtid="{D5CDD505-2E9C-101B-9397-08002B2CF9AE}" pid="10" name="MSIP_Label_49f1c01f-bd59-42db-9710-442ea77b72fd_Enabled">
    <vt:lpwstr>true</vt:lpwstr>
  </property>
  <property fmtid="{D5CDD505-2E9C-101B-9397-08002B2CF9AE}" pid="11" name="MSIP_Label_49f1c01f-bd59-42db-9710-442ea77b72fd_SetDate">
    <vt:lpwstr>2025-06-05T21:33:09Z</vt:lpwstr>
  </property>
  <property fmtid="{D5CDD505-2E9C-101B-9397-08002B2CF9AE}" pid="12" name="MSIP_Label_49f1c01f-bd59-42db-9710-442ea77b72fd_Method">
    <vt:lpwstr>Privileged</vt:lpwstr>
  </property>
  <property fmtid="{D5CDD505-2E9C-101B-9397-08002B2CF9AE}" pid="13" name="MSIP_Label_49f1c01f-bd59-42db-9710-442ea77b72fd_Name">
    <vt:lpwstr>UNCLASSIFIED</vt:lpwstr>
  </property>
  <property fmtid="{D5CDD505-2E9C-101B-9397-08002B2CF9AE}" pid="14" name="MSIP_Label_49f1c01f-bd59-42db-9710-442ea77b72fd_SiteId">
    <vt:lpwstr>7245e48c-a9ff-4b28-98ef-05cfa8edb518</vt:lpwstr>
  </property>
  <property fmtid="{D5CDD505-2E9C-101B-9397-08002B2CF9AE}" pid="15" name="MSIP_Label_49f1c01f-bd59-42db-9710-442ea77b72fd_ActionId">
    <vt:lpwstr>54ac08f7-f425-4a2a-ad64-92ff5e26c026</vt:lpwstr>
  </property>
  <property fmtid="{D5CDD505-2E9C-101B-9397-08002B2CF9AE}" pid="16" name="MSIP_Label_49f1c01f-bd59-42db-9710-442ea77b72fd_ContentBits">
    <vt:lpwstr>3</vt:lpwstr>
  </property>
</Properties>
</file>