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dineDodge\Downloads\"/>
    </mc:Choice>
  </mc:AlternateContent>
  <xr:revisionPtr revIDLastSave="0" documentId="13_ncr:1_{9C032C46-ECDC-4DC0-8C58-3B13481282E9}" xr6:coauthVersionLast="47" xr6:coauthVersionMax="47" xr10:uidLastSave="{00000000-0000-0000-0000-000000000000}"/>
  <bookViews>
    <workbookView xWindow="-120" yWindow="-120" windowWidth="29040" windowHeight="15840" tabRatio="558" activeTab="1" xr2:uid="{00000000-000D-0000-FFFF-FFFF00000000}"/>
  </bookViews>
  <sheets>
    <sheet name="Output" sheetId="5" r:id="rId1"/>
    <sheet name="Calculations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E20" i="1"/>
  <c r="E21" i="1"/>
  <c r="E22" i="1"/>
  <c r="E23" i="1"/>
  <c r="E24" i="1"/>
  <c r="E25" i="1"/>
  <c r="E26" i="1"/>
  <c r="E27" i="1"/>
  <c r="E28" i="1"/>
  <c r="E18" i="1"/>
  <c r="N18" i="1"/>
  <c r="D19" i="1"/>
  <c r="D12" i="5"/>
  <c r="D42" i="5" s="1"/>
  <c r="E12" i="5"/>
  <c r="E42" i="5" s="1"/>
  <c r="F12" i="5"/>
  <c r="F42" i="5" s="1"/>
  <c r="G12" i="5"/>
  <c r="G42" i="5" s="1"/>
  <c r="H12" i="5"/>
  <c r="H42" i="5" s="1"/>
  <c r="I12" i="5"/>
  <c r="I42" i="5" s="1"/>
  <c r="J12" i="5"/>
  <c r="J27" i="5" s="1"/>
  <c r="C12" i="5"/>
  <c r="C42" i="5" s="1"/>
  <c r="C18" i="1"/>
  <c r="B18" i="1"/>
  <c r="F17" i="1"/>
  <c r="N17" i="1" s="1"/>
  <c r="J42" i="5" l="1"/>
  <c r="C27" i="5"/>
  <c r="I27" i="5"/>
  <c r="H27" i="5"/>
  <c r="G27" i="5"/>
  <c r="F27" i="5"/>
  <c r="E27" i="5"/>
  <c r="D27" i="5"/>
  <c r="G17" i="1"/>
  <c r="O17" i="1" s="1"/>
  <c r="C3" i="1"/>
  <c r="D28" i="5" l="1"/>
  <c r="E28" i="5"/>
  <c r="G28" i="5"/>
  <c r="C28" i="5"/>
  <c r="H28" i="5"/>
  <c r="I28" i="5"/>
  <c r="J28" i="5"/>
  <c r="F28" i="5"/>
  <c r="B28" i="1"/>
  <c r="C28" i="1" s="1"/>
  <c r="B19" i="1"/>
  <c r="C19" i="1" s="1"/>
  <c r="B20" i="1"/>
  <c r="C20" i="1" s="1"/>
  <c r="B21" i="1"/>
  <c r="B22" i="1"/>
  <c r="C22" i="1" s="1"/>
  <c r="B23" i="1"/>
  <c r="C23" i="1" s="1"/>
  <c r="B24" i="1"/>
  <c r="C24" i="1" s="1"/>
  <c r="B25" i="1"/>
  <c r="C25" i="1" s="1"/>
  <c r="B26" i="1"/>
  <c r="C26" i="1" s="1"/>
  <c r="B27" i="1"/>
  <c r="C27" i="1" s="1"/>
  <c r="C21" i="1" l="1"/>
  <c r="C4" i="1"/>
  <c r="C5" i="1"/>
  <c r="C6" i="1"/>
  <c r="C7" i="1"/>
  <c r="C8" i="1"/>
  <c r="C9" i="1"/>
  <c r="C10" i="1"/>
  <c r="C11" i="1"/>
  <c r="C12" i="1"/>
  <c r="C13" i="1"/>
  <c r="D35" i="5" l="1"/>
  <c r="E35" i="5"/>
  <c r="F35" i="5"/>
  <c r="C35" i="5"/>
  <c r="G35" i="5"/>
  <c r="H35" i="5"/>
  <c r="I35" i="5"/>
  <c r="J35" i="5"/>
  <c r="I33" i="5"/>
  <c r="J33" i="5"/>
  <c r="C33" i="5"/>
  <c r="D33" i="5"/>
  <c r="E33" i="5"/>
  <c r="H33" i="5"/>
  <c r="F33" i="5"/>
  <c r="G33" i="5"/>
  <c r="H32" i="5"/>
  <c r="C32" i="5"/>
  <c r="I32" i="5"/>
  <c r="J32" i="5"/>
  <c r="D32" i="5"/>
  <c r="E32" i="5"/>
  <c r="G32" i="5"/>
  <c r="F32" i="5"/>
  <c r="D36" i="5"/>
  <c r="E36" i="5"/>
  <c r="G36" i="5"/>
  <c r="H36" i="5"/>
  <c r="C36" i="5"/>
  <c r="F36" i="5"/>
  <c r="I36" i="5"/>
  <c r="J36" i="5"/>
  <c r="G31" i="5"/>
  <c r="H31" i="5"/>
  <c r="J31" i="5"/>
  <c r="F31" i="5"/>
  <c r="I31" i="5"/>
  <c r="D31" i="5"/>
  <c r="E31" i="5"/>
  <c r="C31" i="5"/>
  <c r="J34" i="5"/>
  <c r="E34" i="5"/>
  <c r="F34" i="5"/>
  <c r="D34" i="5"/>
  <c r="G34" i="5"/>
  <c r="C34" i="5"/>
  <c r="H34" i="5"/>
  <c r="I34" i="5"/>
  <c r="F38" i="5"/>
  <c r="G38" i="5"/>
  <c r="H38" i="5"/>
  <c r="I38" i="5"/>
  <c r="J38" i="5"/>
  <c r="D38" i="5"/>
  <c r="E38" i="5"/>
  <c r="C38" i="5"/>
  <c r="E29" i="5"/>
  <c r="F29" i="5"/>
  <c r="H29" i="5"/>
  <c r="I29" i="5"/>
  <c r="J29" i="5"/>
  <c r="C29" i="5"/>
  <c r="G29" i="5"/>
  <c r="D29" i="5"/>
  <c r="F30" i="5"/>
  <c r="G30" i="5"/>
  <c r="H30" i="5"/>
  <c r="I30" i="5"/>
  <c r="J30" i="5"/>
  <c r="D30" i="5"/>
  <c r="E30" i="5"/>
  <c r="C30" i="5"/>
  <c r="E37" i="5"/>
  <c r="F37" i="5"/>
  <c r="H37" i="5"/>
  <c r="I37" i="5"/>
  <c r="J37" i="5"/>
  <c r="C37" i="5"/>
  <c r="D37" i="5"/>
  <c r="G37" i="5"/>
  <c r="H17" i="1" l="1"/>
  <c r="P17" i="1" s="1"/>
  <c r="I17" i="1"/>
  <c r="Q17" i="1" s="1"/>
  <c r="J17" i="1"/>
  <c r="R17" i="1" s="1"/>
  <c r="K17" i="1"/>
  <c r="S17" i="1" s="1"/>
  <c r="L17" i="1"/>
  <c r="T17" i="1" s="1"/>
  <c r="M17" i="1"/>
  <c r="U17" i="1" s="1"/>
  <c r="C6" i="5" l="1"/>
  <c r="D25" i="1" s="1"/>
  <c r="D27" i="1" l="1"/>
  <c r="M27" i="1" s="1"/>
  <c r="F25" i="1"/>
  <c r="J25" i="1"/>
  <c r="H25" i="1"/>
  <c r="K25" i="1"/>
  <c r="G25" i="1"/>
  <c r="L25" i="1"/>
  <c r="I25" i="1"/>
  <c r="M25" i="1"/>
  <c r="D18" i="1"/>
  <c r="D28" i="1"/>
  <c r="D24" i="1"/>
  <c r="D26" i="1"/>
  <c r="D20" i="1"/>
  <c r="D23" i="1"/>
  <c r="D22" i="1"/>
  <c r="D21" i="1"/>
  <c r="R25" i="1" l="1"/>
  <c r="G50" i="5" s="1"/>
  <c r="G20" i="5" s="1"/>
  <c r="I27" i="1"/>
  <c r="F27" i="1"/>
  <c r="H27" i="1"/>
  <c r="U27" i="1"/>
  <c r="J52" i="5" s="1"/>
  <c r="J22" i="5" s="1"/>
  <c r="J27" i="1"/>
  <c r="G27" i="1"/>
  <c r="K27" i="1"/>
  <c r="S27" i="1" s="1"/>
  <c r="H52" i="5" s="1"/>
  <c r="H22" i="5" s="1"/>
  <c r="L27" i="1"/>
  <c r="F18" i="1"/>
  <c r="G18" i="1"/>
  <c r="J18" i="1"/>
  <c r="L18" i="1"/>
  <c r="I18" i="1"/>
  <c r="H18" i="1"/>
  <c r="M18" i="1"/>
  <c r="K18" i="1"/>
  <c r="S18" i="1" s="1"/>
  <c r="H43" i="5" s="1"/>
  <c r="H13" i="5" s="1"/>
  <c r="J22" i="1"/>
  <c r="H22" i="1"/>
  <c r="L22" i="1"/>
  <c r="I22" i="1"/>
  <c r="M22" i="1"/>
  <c r="F22" i="1"/>
  <c r="G22" i="1"/>
  <c r="K22" i="1"/>
  <c r="S22" i="1" s="1"/>
  <c r="H47" i="5" s="1"/>
  <c r="H17" i="5" s="1"/>
  <c r="H28" i="1"/>
  <c r="J28" i="1"/>
  <c r="M28" i="1"/>
  <c r="F28" i="1"/>
  <c r="I28" i="1"/>
  <c r="L28" i="1"/>
  <c r="K28" i="1"/>
  <c r="G28" i="1"/>
  <c r="O28" i="1" s="1"/>
  <c r="D53" i="5" s="1"/>
  <c r="D23" i="5" s="1"/>
  <c r="L19" i="1"/>
  <c r="J19" i="1"/>
  <c r="G19" i="1"/>
  <c r="M19" i="1"/>
  <c r="F19" i="1"/>
  <c r="K19" i="1"/>
  <c r="I19" i="1"/>
  <c r="H19" i="1"/>
  <c r="Q25" i="1"/>
  <c r="F50" i="5" s="1"/>
  <c r="F20" i="5" s="1"/>
  <c r="T25" i="1"/>
  <c r="I50" i="5" s="1"/>
  <c r="I20" i="5" s="1"/>
  <c r="F20" i="1"/>
  <c r="H20" i="1"/>
  <c r="P20" i="1" s="1"/>
  <c r="E45" i="5" s="1"/>
  <c r="E15" i="5" s="1"/>
  <c r="L20" i="1"/>
  <c r="J20" i="1"/>
  <c r="G20" i="1"/>
  <c r="I20" i="1"/>
  <c r="M20" i="1"/>
  <c r="K20" i="1"/>
  <c r="O25" i="1"/>
  <c r="D50" i="5" s="1"/>
  <c r="D20" i="5" s="1"/>
  <c r="F26" i="1"/>
  <c r="I26" i="1"/>
  <c r="M26" i="1"/>
  <c r="K26" i="1"/>
  <c r="H26" i="1"/>
  <c r="G26" i="1"/>
  <c r="J26" i="1"/>
  <c r="R26" i="1" s="1"/>
  <c r="G51" i="5" s="1"/>
  <c r="G21" i="5" s="1"/>
  <c r="L26" i="1"/>
  <c r="S25" i="1"/>
  <c r="H50" i="5" s="1"/>
  <c r="H20" i="5" s="1"/>
  <c r="F21" i="1"/>
  <c r="H21" i="1"/>
  <c r="M21" i="1"/>
  <c r="J21" i="1"/>
  <c r="K21" i="1"/>
  <c r="L21" i="1"/>
  <c r="I21" i="1"/>
  <c r="G21" i="1"/>
  <c r="O21" i="1" s="1"/>
  <c r="D46" i="5" s="1"/>
  <c r="D16" i="5" s="1"/>
  <c r="N25" i="1"/>
  <c r="C50" i="5" s="1"/>
  <c r="C20" i="5" s="1"/>
  <c r="U25" i="1"/>
  <c r="J50" i="5" s="1"/>
  <c r="J20" i="5" s="1"/>
  <c r="F23" i="1"/>
  <c r="M23" i="1"/>
  <c r="I23" i="1"/>
  <c r="L23" i="1"/>
  <c r="J23" i="1"/>
  <c r="H23" i="1"/>
  <c r="K23" i="1"/>
  <c r="G23" i="1"/>
  <c r="O23" i="1" s="1"/>
  <c r="D48" i="5" s="1"/>
  <c r="D18" i="5" s="1"/>
  <c r="H24" i="1"/>
  <c r="M24" i="1"/>
  <c r="K24" i="1"/>
  <c r="G24" i="1"/>
  <c r="L24" i="1"/>
  <c r="F24" i="1"/>
  <c r="I24" i="1"/>
  <c r="J24" i="1"/>
  <c r="R24" i="1" s="1"/>
  <c r="G49" i="5" s="1"/>
  <c r="G19" i="5" s="1"/>
  <c r="P25" i="1"/>
  <c r="E50" i="5" s="1"/>
  <c r="E20" i="5" s="1"/>
  <c r="T27" i="1" l="1"/>
  <c r="I52" i="5" s="1"/>
  <c r="I22" i="5" s="1"/>
  <c r="U20" i="1"/>
  <c r="J45" i="5" s="1"/>
  <c r="J15" i="5" s="1"/>
  <c r="O27" i="1"/>
  <c r="D52" i="5" s="1"/>
  <c r="D22" i="5" s="1"/>
  <c r="Q20" i="1"/>
  <c r="F45" i="5" s="1"/>
  <c r="F15" i="5" s="1"/>
  <c r="R27" i="1"/>
  <c r="G52" i="5" s="1"/>
  <c r="G22" i="5" s="1"/>
  <c r="P24" i="1"/>
  <c r="E49" i="5" s="1"/>
  <c r="E19" i="5" s="1"/>
  <c r="U23" i="1"/>
  <c r="J48" i="5" s="1"/>
  <c r="J18" i="5" s="1"/>
  <c r="N22" i="1"/>
  <c r="C47" i="5" s="1"/>
  <c r="C17" i="5" s="1"/>
  <c r="T22" i="1"/>
  <c r="I47" i="5" s="1"/>
  <c r="I17" i="5" s="1"/>
  <c r="R22" i="1"/>
  <c r="G47" i="5" s="1"/>
  <c r="G17" i="5" s="1"/>
  <c r="Q28" i="1"/>
  <c r="F53" i="5" s="1"/>
  <c r="F23" i="5" s="1"/>
  <c r="U21" i="1"/>
  <c r="J46" i="5" s="1"/>
  <c r="J16" i="5" s="1"/>
  <c r="Q22" i="1"/>
  <c r="F47" i="5" s="1"/>
  <c r="F17" i="5" s="1"/>
  <c r="S21" i="1"/>
  <c r="H46" i="5" s="1"/>
  <c r="H16" i="5" s="1"/>
  <c r="O20" i="1"/>
  <c r="D45" i="5" s="1"/>
  <c r="D15" i="5" s="1"/>
  <c r="P27" i="1"/>
  <c r="E52" i="5" s="1"/>
  <c r="E22" i="5" s="1"/>
  <c r="U18" i="1"/>
  <c r="J43" i="5" s="1"/>
  <c r="J13" i="5" s="1"/>
  <c r="U19" i="1"/>
  <c r="J44" i="5" s="1"/>
  <c r="J14" i="5" s="1"/>
  <c r="P18" i="1"/>
  <c r="E43" i="5" s="1"/>
  <c r="E13" i="5" s="1"/>
  <c r="N19" i="1"/>
  <c r="C44" i="5" s="1"/>
  <c r="C14" i="5" s="1"/>
  <c r="O19" i="1"/>
  <c r="D44" i="5" s="1"/>
  <c r="D14" i="5" s="1"/>
  <c r="R19" i="1"/>
  <c r="G44" i="5" s="1"/>
  <c r="G14" i="5" s="1"/>
  <c r="T18" i="1"/>
  <c r="I43" i="5" s="1"/>
  <c r="I13" i="5" s="1"/>
  <c r="P19" i="1"/>
  <c r="E44" i="5" s="1"/>
  <c r="E14" i="5" s="1"/>
  <c r="T19" i="1"/>
  <c r="I44" i="5" s="1"/>
  <c r="I14" i="5" s="1"/>
  <c r="R18" i="1"/>
  <c r="G43" i="5" s="1"/>
  <c r="G13" i="5" s="1"/>
  <c r="Q18" i="1"/>
  <c r="F43" i="5" s="1"/>
  <c r="F13" i="5" s="1"/>
  <c r="Q19" i="1"/>
  <c r="F44" i="5" s="1"/>
  <c r="F14" i="5" s="1"/>
  <c r="O18" i="1"/>
  <c r="D43" i="5" s="1"/>
  <c r="D13" i="5" s="1"/>
  <c r="S19" i="1"/>
  <c r="H44" i="5" s="1"/>
  <c r="H14" i="5" s="1"/>
  <c r="C43" i="5"/>
  <c r="C13" i="5" s="1"/>
  <c r="P26" i="1"/>
  <c r="E51" i="5" s="1"/>
  <c r="E21" i="5" s="1"/>
  <c r="U28" i="1"/>
  <c r="J53" i="5" s="1"/>
  <c r="J23" i="5" s="1"/>
  <c r="T24" i="1"/>
  <c r="I49" i="5" s="1"/>
  <c r="I19" i="5" s="1"/>
  <c r="N24" i="1"/>
  <c r="C49" i="5" s="1"/>
  <c r="C19" i="5" s="1"/>
  <c r="O24" i="1"/>
  <c r="D49" i="5" s="1"/>
  <c r="D19" i="5" s="1"/>
  <c r="U26" i="1"/>
  <c r="J51" i="5" s="1"/>
  <c r="J21" i="5" s="1"/>
  <c r="N27" i="1"/>
  <c r="C52" i="5" s="1"/>
  <c r="C22" i="5" s="1"/>
  <c r="Q24" i="1"/>
  <c r="F49" i="5" s="1"/>
  <c r="F19" i="5" s="1"/>
  <c r="S24" i="1"/>
  <c r="H49" i="5" s="1"/>
  <c r="H19" i="5" s="1"/>
  <c r="R20" i="1"/>
  <c r="G45" i="5" s="1"/>
  <c r="G15" i="5" s="1"/>
  <c r="Q27" i="1"/>
  <c r="F52" i="5" s="1"/>
  <c r="F22" i="5" s="1"/>
  <c r="N23" i="1"/>
  <c r="C48" i="5" s="1"/>
  <c r="C18" i="5" s="1"/>
  <c r="R21" i="1"/>
  <c r="G46" i="5" s="1"/>
  <c r="G16" i="5" s="1"/>
  <c r="O26" i="1"/>
  <c r="D51" i="5" s="1"/>
  <c r="D21" i="5" s="1"/>
  <c r="S20" i="1"/>
  <c r="H45" i="5" s="1"/>
  <c r="H15" i="5" s="1"/>
  <c r="N20" i="1"/>
  <c r="C45" i="5" s="1"/>
  <c r="C15" i="5" s="1"/>
  <c r="N28" i="1"/>
  <c r="C53" i="5" s="1"/>
  <c r="C23" i="5" s="1"/>
  <c r="U22" i="1"/>
  <c r="J47" i="5" s="1"/>
  <c r="J17" i="5" s="1"/>
  <c r="S23" i="1"/>
  <c r="H48" i="5" s="1"/>
  <c r="H18" i="5" s="1"/>
  <c r="P21" i="1"/>
  <c r="E46" i="5" s="1"/>
  <c r="E16" i="5" s="1"/>
  <c r="R28" i="1"/>
  <c r="G53" i="5" s="1"/>
  <c r="G23" i="5" s="1"/>
  <c r="P23" i="1"/>
  <c r="E48" i="5" s="1"/>
  <c r="E18" i="5" s="1"/>
  <c r="N21" i="1"/>
  <c r="C46" i="5" s="1"/>
  <c r="C16" i="5" s="1"/>
  <c r="S26" i="1"/>
  <c r="H51" i="5" s="1"/>
  <c r="H21" i="5" s="1"/>
  <c r="P28" i="1"/>
  <c r="E53" i="5" s="1"/>
  <c r="E23" i="5" s="1"/>
  <c r="P22" i="1"/>
  <c r="E47" i="5" s="1"/>
  <c r="E17" i="5" s="1"/>
  <c r="R23" i="1"/>
  <c r="G48" i="5" s="1"/>
  <c r="G18" i="5" s="1"/>
  <c r="Q21" i="1"/>
  <c r="F46" i="5" s="1"/>
  <c r="F16" i="5" s="1"/>
  <c r="T23" i="1"/>
  <c r="I48" i="5" s="1"/>
  <c r="I18" i="5" s="1"/>
  <c r="Q26" i="1"/>
  <c r="F51" i="5" s="1"/>
  <c r="F21" i="5" s="1"/>
  <c r="S28" i="1"/>
  <c r="H53" i="5" s="1"/>
  <c r="H23" i="5" s="1"/>
  <c r="U24" i="1"/>
  <c r="J49" i="5" s="1"/>
  <c r="J19" i="5" s="1"/>
  <c r="Q23" i="1"/>
  <c r="F48" i="5" s="1"/>
  <c r="F18" i="5" s="1"/>
  <c r="T21" i="1"/>
  <c r="I46" i="5" s="1"/>
  <c r="I16" i="5" s="1"/>
  <c r="T26" i="1"/>
  <c r="I51" i="5" s="1"/>
  <c r="I21" i="5" s="1"/>
  <c r="N26" i="1"/>
  <c r="C51" i="5" s="1"/>
  <c r="C21" i="5" s="1"/>
  <c r="T20" i="1"/>
  <c r="I45" i="5" s="1"/>
  <c r="I15" i="5" s="1"/>
  <c r="T28" i="1"/>
  <c r="I53" i="5" s="1"/>
  <c r="I23" i="5" s="1"/>
  <c r="O22" i="1"/>
  <c r="D47" i="5" s="1"/>
  <c r="D17" i="5" s="1"/>
</calcChain>
</file>

<file path=xl/sharedStrings.xml><?xml version="1.0" encoding="utf-8"?>
<sst xmlns="http://schemas.openxmlformats.org/spreadsheetml/2006/main" count="43" uniqueCount="38">
  <si>
    <t>Fill in figures below</t>
  </si>
  <si>
    <t>Average people per bus</t>
  </si>
  <si>
    <t>Average people per private vehicle</t>
  </si>
  <si>
    <t>Default for urban streets is 1.2</t>
  </si>
  <si>
    <t>Average bus dwell time (seconds)</t>
  </si>
  <si>
    <t>Either</t>
  </si>
  <si>
    <t>In-lane</t>
  </si>
  <si>
    <t>What design minimises delays?</t>
  </si>
  <si>
    <t>Buses per hour</t>
  </si>
  <si>
    <t>Off-line bus stop - total delay to all bus passengers (minutes)</t>
  </si>
  <si>
    <t>Delays to buses - off-line stops</t>
  </si>
  <si>
    <t>Traffic volume (veh/hour)</t>
  </si>
  <si>
    <t>Average reentry delay per bus (seconds)</t>
  </si>
  <si>
    <t>Average reentry delay/ busload of passengers (minutes)</t>
  </si>
  <si>
    <t>Delays to cars - online stops (minutes per bus stopped)</t>
  </si>
  <si>
    <t>Arrival flow rate (vehicles per second)</t>
  </si>
  <si>
    <t>Queue size at the end  of dwell time (vehicles)</t>
  </si>
  <si>
    <t>Queue service time  (seconds)</t>
  </si>
  <si>
    <t>Default for urban streets is 30</t>
  </si>
  <si>
    <t>Default for urban streets is 25</t>
  </si>
  <si>
    <t>Share of vehicles exposed to Queue service delay for bus frequency (%)</t>
  </si>
  <si>
    <t>Total Queue service delay for all private vehicles (minutes)</t>
  </si>
  <si>
    <t>In-lane bus stop - total delay to all private vehicle passengers (minutes)</t>
  </si>
  <si>
    <t>Cars per hour in bus lane of travel</t>
  </si>
  <si>
    <t>Calculates from above</t>
  </si>
  <si>
    <r>
      <t>S</t>
    </r>
    <r>
      <rPr>
        <vertAlign val="subscript"/>
        <sz val="12"/>
        <color theme="1"/>
        <rFont val="Arial"/>
        <family val="2"/>
      </rPr>
      <t xml:space="preserve">f </t>
    </r>
    <r>
      <rPr>
        <sz val="12"/>
        <color theme="1"/>
        <rFont val="Arial"/>
        <family val="2"/>
      </rPr>
      <t>Saturation flow rate (vehicles/hour)</t>
    </r>
  </si>
  <si>
    <r>
      <t>S</t>
    </r>
    <r>
      <rPr>
        <vertAlign val="subscript"/>
        <sz val="12"/>
        <color theme="1"/>
        <rFont val="Arial"/>
        <family val="2"/>
      </rPr>
      <t xml:space="preserve">f </t>
    </r>
    <r>
      <rPr>
        <sz val="12"/>
        <color theme="1"/>
        <rFont val="Arial"/>
        <family val="2"/>
      </rPr>
      <t>Saturation flow rate (vehicles/second)</t>
    </r>
  </si>
  <si>
    <t>Materiality threshold for delay across all users (minutes)</t>
  </si>
  <si>
    <t>Either stop configuration is acceptable as neither cause material delays</t>
  </si>
  <si>
    <t>Intervention explanation</t>
  </si>
  <si>
    <t>In-lane bus stops are optimal, reduce overall delays on corridor</t>
  </si>
  <si>
    <t>Parameters</t>
  </si>
  <si>
    <t>Default for congested locations is 1500</t>
  </si>
  <si>
    <t>Kerbside</t>
  </si>
  <si>
    <t>What level of delay is considered material</t>
  </si>
  <si>
    <t>Kerbside bus stops are optimal, reducing overall delays on corridor</t>
  </si>
  <si>
    <t>*Note this calculator has been developed for a two lane two way urban street (i.e. one traffic lane in each direction)</t>
  </si>
  <si>
    <t>Average Queue service delay for people in vehicles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</si>
</sst>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0.0%"/>
    <numFmt numFmtId="166" formatCode="_-* #,##0.0_-;\-* #,##0.0_-;_-* &quot;-&quot;??_-;_-@_-"/>
    <numFmt numFmtId="167" formatCode="_-* #,##0_-;\-* #,##0_-;_-* &quot;-&quot;??_-;_-@_-"/>
    <numFmt numFmtId="168" formatCode="0.000"/>
  </numFmts>
  <fonts count="2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0"/>
      <name val="Arial"/>
      <family val="2"/>
    </font>
    <font>
      <i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bscript"/>
      <sz val="12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16" fillId="0" borderId="0" xfId="0" applyFont="1"/>
    <xf numFmtId="0" fontId="0" fillId="0" borderId="10" xfId="0" applyBorder="1"/>
    <xf numFmtId="0" fontId="21" fillId="0" borderId="10" xfId="0" applyFont="1" applyBorder="1"/>
    <xf numFmtId="0" fontId="20" fillId="34" borderId="10" xfId="0" applyFont="1" applyFill="1" applyBorder="1" applyAlignment="1">
      <alignment horizontal="center" vertical="center" wrapText="1"/>
    </xf>
    <xf numFmtId="43" fontId="21" fillId="0" borderId="10" xfId="47" applyFont="1" applyBorder="1"/>
    <xf numFmtId="166" fontId="21" fillId="0" borderId="10" xfId="47" applyNumberFormat="1" applyFont="1" applyBorder="1"/>
    <xf numFmtId="0" fontId="19" fillId="0" borderId="0" xfId="0" applyFont="1"/>
    <xf numFmtId="167" fontId="21" fillId="0" borderId="10" xfId="0" applyNumberFormat="1" applyFont="1" applyBorder="1"/>
    <xf numFmtId="0" fontId="16" fillId="33" borderId="10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/>
    </xf>
    <xf numFmtId="0" fontId="0" fillId="0" borderId="0" xfId="0" applyAlignment="1">
      <alignment vertical="center" textRotation="90"/>
    </xf>
    <xf numFmtId="164" fontId="0" fillId="0" borderId="10" xfId="0" applyNumberFormat="1" applyBorder="1" applyAlignment="1">
      <alignment horizontal="center"/>
    </xf>
    <xf numFmtId="0" fontId="20" fillId="33" borderId="10" xfId="0" applyFont="1" applyFill="1" applyBorder="1" applyAlignment="1">
      <alignment horizontal="center" vertical="center" wrapText="1"/>
    </xf>
    <xf numFmtId="167" fontId="21" fillId="33" borderId="10" xfId="47" applyNumberFormat="1" applyFont="1" applyFill="1" applyBorder="1"/>
    <xf numFmtId="166" fontId="21" fillId="33" borderId="10" xfId="47" applyNumberFormat="1" applyFont="1" applyFill="1" applyBorder="1"/>
    <xf numFmtId="165" fontId="21" fillId="0" borderId="10" xfId="48" applyNumberFormat="1" applyFont="1" applyBorder="1"/>
    <xf numFmtId="164" fontId="21" fillId="0" borderId="10" xfId="0" applyNumberFormat="1" applyFont="1" applyBorder="1"/>
    <xf numFmtId="0" fontId="0" fillId="33" borderId="10" xfId="0" applyFill="1" applyBorder="1" applyAlignment="1">
      <alignment horizontal="center" vertical="center"/>
    </xf>
    <xf numFmtId="0" fontId="23" fillId="0" borderId="0" xfId="0" applyFont="1"/>
    <xf numFmtId="0" fontId="24" fillId="0" borderId="0" xfId="0" applyFont="1" applyAlignment="1">
      <alignment vertical="center"/>
    </xf>
    <xf numFmtId="1" fontId="0" fillId="0" borderId="10" xfId="0" applyNumberFormat="1" applyBorder="1" applyAlignment="1">
      <alignment horizontal="center"/>
    </xf>
    <xf numFmtId="168" fontId="0" fillId="0" borderId="10" xfId="0" applyNumberFormat="1" applyBorder="1" applyAlignment="1">
      <alignment vertical="center"/>
    </xf>
    <xf numFmtId="0" fontId="0" fillId="0" borderId="0" xfId="0" applyAlignment="1">
      <alignment horizontal="left"/>
    </xf>
    <xf numFmtId="0" fontId="26" fillId="0" borderId="0" xfId="0" applyFont="1"/>
    <xf numFmtId="0" fontId="0" fillId="33" borderId="16" xfId="0" applyFill="1" applyBorder="1" applyAlignment="1">
      <alignment horizontal="left" vertical="top"/>
    </xf>
    <xf numFmtId="0" fontId="19" fillId="35" borderId="0" xfId="0" applyFont="1" applyFill="1" applyAlignment="1">
      <alignment horizontal="center"/>
    </xf>
    <xf numFmtId="0" fontId="19" fillId="35" borderId="11" xfId="0" applyFont="1" applyFill="1" applyBorder="1" applyAlignment="1">
      <alignment horizontal="center"/>
    </xf>
    <xf numFmtId="0" fontId="19" fillId="35" borderId="12" xfId="0" applyFont="1" applyFill="1" applyBorder="1" applyAlignment="1">
      <alignment horizontal="center" vertical="center" textRotation="90"/>
    </xf>
    <xf numFmtId="0" fontId="0" fillId="35" borderId="12" xfId="0" applyFill="1" applyBorder="1" applyAlignment="1">
      <alignment vertical="center" textRotation="90"/>
    </xf>
    <xf numFmtId="0" fontId="20" fillId="34" borderId="13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7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7000000}"/>
    <cellStyle name="Normal 2 2" xfId="43" xr:uid="{00000000-0005-0000-0000-000028000000}"/>
    <cellStyle name="Normal 2 2 2" xfId="44" xr:uid="{00000000-0005-0000-0000-000029000000}"/>
    <cellStyle name="Normal 2 2 3" xfId="45" xr:uid="{00000000-0005-0000-0000-00002A000000}"/>
    <cellStyle name="Normal 3" xfId="46" xr:uid="{00000000-0005-0000-0000-00002B000000}"/>
    <cellStyle name="Note" xfId="15" builtinId="10" customBuiltin="1"/>
    <cellStyle name="Output" xfId="10" builtinId="21" customBuiltin="1"/>
    <cellStyle name="Percent" xfId="48" builtinId="5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8F8F"/>
      <color rgb="FFFF4B4B"/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3"/>
  <sheetViews>
    <sheetView workbookViewId="0">
      <selection activeCell="H8" sqref="H8"/>
    </sheetView>
  </sheetViews>
  <sheetFormatPr defaultRowHeight="15" x14ac:dyDescent="0.2"/>
  <cols>
    <col min="1" max="1" width="3.5546875" customWidth="1"/>
    <col min="2" max="2" width="44.44140625" customWidth="1"/>
    <col min="3" max="5" width="11.77734375" customWidth="1"/>
    <col min="6" max="6" width="13.77734375" customWidth="1"/>
    <col min="7" max="7" width="11.77734375" customWidth="1"/>
    <col min="8" max="8" width="16.44140625" bestFit="1" customWidth="1"/>
    <col min="9" max="10" width="11.77734375" customWidth="1"/>
  </cols>
  <sheetData>
    <row r="1" spans="1:16" ht="18" x14ac:dyDescent="0.25">
      <c r="B1" s="19" t="s">
        <v>31</v>
      </c>
      <c r="C1" s="1" t="s">
        <v>0</v>
      </c>
      <c r="G1" s="19" t="s">
        <v>29</v>
      </c>
    </row>
    <row r="2" spans="1:16" x14ac:dyDescent="0.2">
      <c r="B2" s="18" t="s">
        <v>1</v>
      </c>
      <c r="C2" s="2">
        <v>25</v>
      </c>
      <c r="D2" s="20" t="s">
        <v>19</v>
      </c>
      <c r="G2" s="18" t="s">
        <v>5</v>
      </c>
      <c r="H2" s="24" t="s">
        <v>28</v>
      </c>
    </row>
    <row r="3" spans="1:16" x14ac:dyDescent="0.2">
      <c r="B3" s="18" t="s">
        <v>2</v>
      </c>
      <c r="C3" s="2">
        <v>1.2</v>
      </c>
      <c r="D3" s="20" t="s">
        <v>3</v>
      </c>
      <c r="G3" s="18" t="s">
        <v>6</v>
      </c>
      <c r="H3" s="24" t="s">
        <v>30</v>
      </c>
    </row>
    <row r="4" spans="1:16" x14ac:dyDescent="0.2">
      <c r="B4" s="18" t="s">
        <v>4</v>
      </c>
      <c r="C4" s="2">
        <v>30</v>
      </c>
      <c r="D4" s="20" t="s">
        <v>18</v>
      </c>
      <c r="G4" s="18" t="s">
        <v>33</v>
      </c>
      <c r="H4" s="24" t="s">
        <v>35</v>
      </c>
    </row>
    <row r="5" spans="1:16" ht="19.5" x14ac:dyDescent="0.2">
      <c r="B5" s="9" t="s">
        <v>25</v>
      </c>
      <c r="C5" s="2">
        <v>1500</v>
      </c>
      <c r="D5" s="20" t="s">
        <v>32</v>
      </c>
    </row>
    <row r="6" spans="1:16" ht="15.75" customHeight="1" x14ac:dyDescent="0.2">
      <c r="B6" s="9" t="s">
        <v>26</v>
      </c>
      <c r="C6" s="22">
        <f>C5/3600</f>
        <v>0.41666666666666669</v>
      </c>
      <c r="D6" s="20" t="s">
        <v>24</v>
      </c>
    </row>
    <row r="7" spans="1:16" ht="15.75" customHeight="1" x14ac:dyDescent="0.2">
      <c r="B7" s="18" t="s">
        <v>27</v>
      </c>
      <c r="C7" s="2">
        <v>1</v>
      </c>
      <c r="D7" s="20" t="s">
        <v>34</v>
      </c>
      <c r="J7" s="7"/>
    </row>
    <row r="8" spans="1:16" x14ac:dyDescent="0.2">
      <c r="B8" s="25" t="s">
        <v>36</v>
      </c>
    </row>
    <row r="9" spans="1:16" x14ac:dyDescent="0.2">
      <c r="G9" s="23"/>
    </row>
    <row r="10" spans="1:16" ht="18" x14ac:dyDescent="0.25">
      <c r="B10" s="19" t="s">
        <v>7</v>
      </c>
    </row>
    <row r="11" spans="1:16" x14ac:dyDescent="0.2">
      <c r="B11" s="26" t="s">
        <v>8</v>
      </c>
      <c r="C11" s="26"/>
      <c r="D11" s="26"/>
      <c r="E11" s="26"/>
      <c r="F11" s="26"/>
      <c r="G11" s="26"/>
      <c r="H11" s="26"/>
      <c r="I11" s="26"/>
      <c r="J11" s="26"/>
    </row>
    <row r="12" spans="1:16" ht="15.75" x14ac:dyDescent="0.25">
      <c r="C12" s="10">
        <f>Calculations!F15</f>
        <v>1</v>
      </c>
      <c r="D12" s="10">
        <f>Calculations!G15</f>
        <v>2</v>
      </c>
      <c r="E12" s="10">
        <f>Calculations!H15</f>
        <v>4</v>
      </c>
      <c r="F12" s="10">
        <f>Calculations!I15</f>
        <v>6</v>
      </c>
      <c r="G12" s="10">
        <f>Calculations!J15</f>
        <v>12</v>
      </c>
      <c r="H12" s="10">
        <f>Calculations!K15</f>
        <v>24</v>
      </c>
      <c r="I12" s="10">
        <f>Calculations!L15</f>
        <v>60</v>
      </c>
      <c r="J12" s="10">
        <f>Calculations!M15</f>
        <v>120</v>
      </c>
    </row>
    <row r="13" spans="1:16" ht="18" customHeight="1" x14ac:dyDescent="0.2">
      <c r="A13" s="28" t="s">
        <v>23</v>
      </c>
      <c r="B13" s="9">
        <v>50</v>
      </c>
      <c r="C13" s="12" t="str">
        <f t="shared" ref="C13:J23" si="0">IF(AND(C28&lt;$C$7,C43&lt;$C$7),$G$2,IF(C28&gt;C43,$G$3,$G$4))</f>
        <v>Either</v>
      </c>
      <c r="D13" s="12" t="str">
        <f t="shared" si="0"/>
        <v>Either</v>
      </c>
      <c r="E13" s="12" t="str">
        <f t="shared" si="0"/>
        <v>Either</v>
      </c>
      <c r="F13" s="12" t="str">
        <f t="shared" si="0"/>
        <v>In-lane</v>
      </c>
      <c r="G13" s="12" t="str">
        <f t="shared" si="0"/>
        <v>In-lane</v>
      </c>
      <c r="H13" s="12" t="str">
        <f t="shared" si="0"/>
        <v>In-lane</v>
      </c>
      <c r="I13" s="12" t="str">
        <f t="shared" si="0"/>
        <v>In-lane</v>
      </c>
      <c r="J13" s="12" t="str">
        <f t="shared" si="0"/>
        <v>In-lane</v>
      </c>
    </row>
    <row r="14" spans="1:16" ht="18" customHeight="1" x14ac:dyDescent="0.2">
      <c r="A14" s="28"/>
      <c r="B14" s="9">
        <v>100</v>
      </c>
      <c r="C14" s="12" t="str">
        <f t="shared" si="0"/>
        <v>Either</v>
      </c>
      <c r="D14" s="12" t="str">
        <f t="shared" si="0"/>
        <v>Either</v>
      </c>
      <c r="E14" s="12" t="str">
        <f t="shared" si="0"/>
        <v>In-lane</v>
      </c>
      <c r="F14" s="12" t="str">
        <f t="shared" si="0"/>
        <v>In-lane</v>
      </c>
      <c r="G14" s="12" t="str">
        <f t="shared" si="0"/>
        <v>In-lane</v>
      </c>
      <c r="H14" s="12" t="str">
        <f t="shared" si="0"/>
        <v>In-lane</v>
      </c>
      <c r="I14" s="12" t="str">
        <f t="shared" si="0"/>
        <v>In-lane</v>
      </c>
      <c r="J14" s="12" t="str">
        <f t="shared" si="0"/>
        <v>In-lane</v>
      </c>
    </row>
    <row r="15" spans="1:16" ht="18" customHeight="1" x14ac:dyDescent="0.2">
      <c r="A15" s="28"/>
      <c r="B15" s="9">
        <v>200</v>
      </c>
      <c r="C15" s="12" t="str">
        <f t="shared" si="0"/>
        <v>Either</v>
      </c>
      <c r="D15" s="12" t="str">
        <f t="shared" si="0"/>
        <v>In-lane</v>
      </c>
      <c r="E15" s="12" t="str">
        <f t="shared" si="0"/>
        <v>In-lane</v>
      </c>
      <c r="F15" s="12" t="str">
        <f t="shared" si="0"/>
        <v>In-lane</v>
      </c>
      <c r="G15" s="12" t="str">
        <f t="shared" si="0"/>
        <v>In-lane</v>
      </c>
      <c r="H15" s="12" t="str">
        <f t="shared" si="0"/>
        <v>In-lane</v>
      </c>
      <c r="I15" s="12" t="str">
        <f t="shared" si="0"/>
        <v>In-lane</v>
      </c>
      <c r="J15" s="12" t="str">
        <f t="shared" si="0"/>
        <v>In-lane</v>
      </c>
      <c r="P15" s="7"/>
    </row>
    <row r="16" spans="1:16" ht="18" customHeight="1" x14ac:dyDescent="0.2">
      <c r="A16" s="28"/>
      <c r="B16" s="9">
        <v>300</v>
      </c>
      <c r="C16" s="12" t="str">
        <f t="shared" si="0"/>
        <v>In-lane</v>
      </c>
      <c r="D16" s="12" t="str">
        <f t="shared" si="0"/>
        <v>In-lane</v>
      </c>
      <c r="E16" s="12" t="str">
        <f t="shared" si="0"/>
        <v>In-lane</v>
      </c>
      <c r="F16" s="12" t="str">
        <f t="shared" si="0"/>
        <v>In-lane</v>
      </c>
      <c r="G16" s="12" t="str">
        <f t="shared" si="0"/>
        <v>In-lane</v>
      </c>
      <c r="H16" s="12" t="str">
        <f t="shared" si="0"/>
        <v>In-lane</v>
      </c>
      <c r="I16" s="12" t="str">
        <f t="shared" si="0"/>
        <v>In-lane</v>
      </c>
      <c r="J16" s="12" t="str">
        <f t="shared" si="0"/>
        <v>In-lane</v>
      </c>
    </row>
    <row r="17" spans="1:10" ht="18" customHeight="1" x14ac:dyDescent="0.2">
      <c r="A17" s="28"/>
      <c r="B17" s="9">
        <v>400</v>
      </c>
      <c r="C17" s="12" t="str">
        <f t="shared" si="0"/>
        <v>In-lane</v>
      </c>
      <c r="D17" s="12" t="str">
        <f t="shared" si="0"/>
        <v>In-lane</v>
      </c>
      <c r="E17" s="12" t="str">
        <f t="shared" si="0"/>
        <v>In-lane</v>
      </c>
      <c r="F17" s="12" t="str">
        <f t="shared" si="0"/>
        <v>In-lane</v>
      </c>
      <c r="G17" s="12" t="str">
        <f t="shared" si="0"/>
        <v>In-lane</v>
      </c>
      <c r="H17" s="12" t="str">
        <f t="shared" si="0"/>
        <v>In-lane</v>
      </c>
      <c r="I17" s="12" t="str">
        <f t="shared" si="0"/>
        <v>In-lane</v>
      </c>
      <c r="J17" s="12" t="str">
        <f t="shared" si="0"/>
        <v>In-lane</v>
      </c>
    </row>
    <row r="18" spans="1:10" ht="18" customHeight="1" x14ac:dyDescent="0.2">
      <c r="A18" s="28"/>
      <c r="B18" s="9">
        <v>500</v>
      </c>
      <c r="C18" s="12" t="str">
        <f t="shared" si="0"/>
        <v>In-lane</v>
      </c>
      <c r="D18" s="12" t="str">
        <f t="shared" si="0"/>
        <v>In-lane</v>
      </c>
      <c r="E18" s="12" t="str">
        <f t="shared" si="0"/>
        <v>In-lane</v>
      </c>
      <c r="F18" s="12" t="str">
        <f t="shared" si="0"/>
        <v>In-lane</v>
      </c>
      <c r="G18" s="12" t="str">
        <f t="shared" si="0"/>
        <v>In-lane</v>
      </c>
      <c r="H18" s="12" t="str">
        <f t="shared" si="0"/>
        <v>In-lane</v>
      </c>
      <c r="I18" s="12" t="str">
        <f t="shared" si="0"/>
        <v>In-lane</v>
      </c>
      <c r="J18" s="12" t="str">
        <f t="shared" si="0"/>
        <v>In-lane</v>
      </c>
    </row>
    <row r="19" spans="1:10" ht="18" customHeight="1" x14ac:dyDescent="0.2">
      <c r="A19" s="29"/>
      <c r="B19" s="9">
        <v>600</v>
      </c>
      <c r="C19" s="12" t="str">
        <f t="shared" si="0"/>
        <v>In-lane</v>
      </c>
      <c r="D19" s="12" t="str">
        <f t="shared" si="0"/>
        <v>In-lane</v>
      </c>
      <c r="E19" s="12" t="str">
        <f t="shared" si="0"/>
        <v>In-lane</v>
      </c>
      <c r="F19" s="12" t="str">
        <f t="shared" si="0"/>
        <v>In-lane</v>
      </c>
      <c r="G19" s="12" t="str">
        <f t="shared" si="0"/>
        <v>In-lane</v>
      </c>
      <c r="H19" s="12" t="str">
        <f t="shared" si="0"/>
        <v>In-lane</v>
      </c>
      <c r="I19" s="12" t="str">
        <f t="shared" si="0"/>
        <v>In-lane</v>
      </c>
      <c r="J19" s="12" t="str">
        <f t="shared" si="0"/>
        <v>In-lane</v>
      </c>
    </row>
    <row r="20" spans="1:10" ht="18" customHeight="1" x14ac:dyDescent="0.2">
      <c r="A20" s="29"/>
      <c r="B20" s="9">
        <v>700</v>
      </c>
      <c r="C20" s="12" t="str">
        <f t="shared" si="0"/>
        <v>Kerbside</v>
      </c>
      <c r="D20" s="12" t="str">
        <f t="shared" si="0"/>
        <v>Kerbside</v>
      </c>
      <c r="E20" s="12" t="str">
        <f t="shared" si="0"/>
        <v>Kerbside</v>
      </c>
      <c r="F20" s="12" t="str">
        <f t="shared" si="0"/>
        <v>Kerbside</v>
      </c>
      <c r="G20" s="12" t="str">
        <f t="shared" si="0"/>
        <v>Kerbside</v>
      </c>
      <c r="H20" s="12" t="str">
        <f t="shared" si="0"/>
        <v>Kerbside</v>
      </c>
      <c r="I20" s="12" t="str">
        <f t="shared" si="0"/>
        <v>Kerbside</v>
      </c>
      <c r="J20" s="12" t="str">
        <f t="shared" si="0"/>
        <v>In-lane</v>
      </c>
    </row>
    <row r="21" spans="1:10" ht="18" customHeight="1" x14ac:dyDescent="0.2">
      <c r="A21" s="29"/>
      <c r="B21" s="9">
        <v>800</v>
      </c>
      <c r="C21" s="12" t="str">
        <f t="shared" si="0"/>
        <v>Kerbside</v>
      </c>
      <c r="D21" s="12" t="str">
        <f t="shared" si="0"/>
        <v>Kerbside</v>
      </c>
      <c r="E21" s="12" t="str">
        <f t="shared" si="0"/>
        <v>Kerbside</v>
      </c>
      <c r="F21" s="12" t="str">
        <f t="shared" si="0"/>
        <v>Kerbside</v>
      </c>
      <c r="G21" s="12" t="str">
        <f t="shared" si="0"/>
        <v>Kerbside</v>
      </c>
      <c r="H21" s="12" t="str">
        <f t="shared" si="0"/>
        <v>Kerbside</v>
      </c>
      <c r="I21" s="12" t="str">
        <f t="shared" si="0"/>
        <v>Kerbside</v>
      </c>
      <c r="J21" s="12" t="str">
        <f t="shared" si="0"/>
        <v>In-lane</v>
      </c>
    </row>
    <row r="22" spans="1:10" ht="18" customHeight="1" x14ac:dyDescent="0.2">
      <c r="A22" s="29"/>
      <c r="B22" s="9">
        <v>900</v>
      </c>
      <c r="C22" s="12" t="str">
        <f t="shared" si="0"/>
        <v>Kerbside</v>
      </c>
      <c r="D22" s="12" t="str">
        <f t="shared" si="0"/>
        <v>Kerbside</v>
      </c>
      <c r="E22" s="12" t="str">
        <f t="shared" si="0"/>
        <v>Kerbside</v>
      </c>
      <c r="F22" s="12" t="str">
        <f t="shared" si="0"/>
        <v>Kerbside</v>
      </c>
      <c r="G22" s="12" t="str">
        <f t="shared" si="0"/>
        <v>Kerbside</v>
      </c>
      <c r="H22" s="12" t="str">
        <f t="shared" si="0"/>
        <v>Kerbside</v>
      </c>
      <c r="I22" s="12" t="str">
        <f t="shared" si="0"/>
        <v>Kerbside</v>
      </c>
      <c r="J22" s="12" t="str">
        <f t="shared" si="0"/>
        <v>In-lane</v>
      </c>
    </row>
    <row r="23" spans="1:10" ht="18" customHeight="1" x14ac:dyDescent="0.2">
      <c r="A23" s="29"/>
      <c r="B23" s="9">
        <v>1000</v>
      </c>
      <c r="C23" s="12" t="str">
        <f t="shared" si="0"/>
        <v>Kerbside</v>
      </c>
      <c r="D23" s="12" t="str">
        <f t="shared" si="0"/>
        <v>Kerbside</v>
      </c>
      <c r="E23" s="12" t="str">
        <f t="shared" si="0"/>
        <v>Kerbside</v>
      </c>
      <c r="F23" s="12" t="str">
        <f t="shared" si="0"/>
        <v>Kerbside</v>
      </c>
      <c r="G23" s="12" t="str">
        <f t="shared" si="0"/>
        <v>Kerbside</v>
      </c>
      <c r="H23" s="12" t="str">
        <f t="shared" si="0"/>
        <v>Kerbside</v>
      </c>
      <c r="I23" s="12" t="str">
        <f t="shared" si="0"/>
        <v>Kerbside</v>
      </c>
      <c r="J23" s="12" t="str">
        <f t="shared" si="0"/>
        <v>Kerbside</v>
      </c>
    </row>
    <row r="24" spans="1:10" x14ac:dyDescent="0.2">
      <c r="A24" s="11"/>
    </row>
    <row r="25" spans="1:10" ht="18" x14ac:dyDescent="0.25">
      <c r="B25" s="19" t="s">
        <v>9</v>
      </c>
    </row>
    <row r="26" spans="1:10" ht="15" customHeight="1" x14ac:dyDescent="0.2">
      <c r="B26" s="27" t="s">
        <v>8</v>
      </c>
      <c r="C26" s="27"/>
      <c r="D26" s="27"/>
      <c r="E26" s="27"/>
      <c r="F26" s="27"/>
      <c r="G26" s="27"/>
      <c r="H26" s="27"/>
      <c r="I26" s="27"/>
      <c r="J26" s="27"/>
    </row>
    <row r="27" spans="1:10" ht="15" customHeight="1" x14ac:dyDescent="0.25">
      <c r="B27" s="2"/>
      <c r="C27" s="10">
        <f>C12</f>
        <v>1</v>
      </c>
      <c r="D27" s="10">
        <f t="shared" ref="D27:J27" si="1">D12</f>
        <v>2</v>
      </c>
      <c r="E27" s="10">
        <f t="shared" si="1"/>
        <v>4</v>
      </c>
      <c r="F27" s="10">
        <f t="shared" si="1"/>
        <v>6</v>
      </c>
      <c r="G27" s="10">
        <f t="shared" si="1"/>
        <v>12</v>
      </c>
      <c r="H27" s="10">
        <f t="shared" si="1"/>
        <v>24</v>
      </c>
      <c r="I27" s="10">
        <f t="shared" si="1"/>
        <v>60</v>
      </c>
      <c r="J27" s="10">
        <f t="shared" si="1"/>
        <v>120</v>
      </c>
    </row>
    <row r="28" spans="1:10" ht="18.75" customHeight="1" x14ac:dyDescent="0.2">
      <c r="A28" s="28" t="s">
        <v>23</v>
      </c>
      <c r="B28" s="9">
        <v>50</v>
      </c>
      <c r="C28" s="21">
        <f>Calculations!$C3*Output!C$27</f>
        <v>0.20833333333333334</v>
      </c>
      <c r="D28" s="21">
        <f>Calculations!$C3*Output!D$27</f>
        <v>0.41666666666666669</v>
      </c>
      <c r="E28" s="21">
        <f>Calculations!$C3*Output!E$27</f>
        <v>0.83333333333333337</v>
      </c>
      <c r="F28" s="21">
        <f>Calculations!$C3*Output!F$27</f>
        <v>1.25</v>
      </c>
      <c r="G28" s="21">
        <f>Calculations!$C3*Output!G$27</f>
        <v>2.5</v>
      </c>
      <c r="H28" s="21">
        <f>Calculations!$C3*Output!H$27</f>
        <v>5</v>
      </c>
      <c r="I28" s="21">
        <f>Calculations!$C3*Output!I$27</f>
        <v>12.5</v>
      </c>
      <c r="J28" s="21">
        <f>Calculations!$C3*Output!J$27</f>
        <v>25</v>
      </c>
    </row>
    <row r="29" spans="1:10" ht="18.75" customHeight="1" x14ac:dyDescent="0.2">
      <c r="A29" s="28"/>
      <c r="B29" s="9">
        <v>100</v>
      </c>
      <c r="C29" s="21">
        <f>Calculations!$C4*Output!C$27</f>
        <v>0.41666666666666669</v>
      </c>
      <c r="D29" s="21">
        <f>Calculations!$C4*Output!D$27</f>
        <v>0.83333333333333337</v>
      </c>
      <c r="E29" s="21">
        <f>Calculations!$C4*Output!E$27</f>
        <v>1.6666666666666667</v>
      </c>
      <c r="F29" s="21">
        <f>Calculations!$C4*Output!F$27</f>
        <v>2.5</v>
      </c>
      <c r="G29" s="21">
        <f>Calculations!$C4*Output!G$27</f>
        <v>5</v>
      </c>
      <c r="H29" s="21">
        <f>Calculations!$C4*Output!H$27</f>
        <v>10</v>
      </c>
      <c r="I29" s="21">
        <f>Calculations!$C4*Output!I$27</f>
        <v>25</v>
      </c>
      <c r="J29" s="21">
        <f>Calculations!$C4*Output!J$27</f>
        <v>50</v>
      </c>
    </row>
    <row r="30" spans="1:10" ht="18.75" customHeight="1" x14ac:dyDescent="0.2">
      <c r="A30" s="28"/>
      <c r="B30" s="9">
        <v>200</v>
      </c>
      <c r="C30" s="21">
        <f>Calculations!$C5*Output!C$27</f>
        <v>0.83333333333333337</v>
      </c>
      <c r="D30" s="21">
        <f>Calculations!$C5*Output!D$27</f>
        <v>1.6666666666666667</v>
      </c>
      <c r="E30" s="21">
        <f>Calculations!$C5*Output!E$27</f>
        <v>3.3333333333333335</v>
      </c>
      <c r="F30" s="21">
        <f>Calculations!$C5*Output!F$27</f>
        <v>5</v>
      </c>
      <c r="G30" s="21">
        <f>Calculations!$C5*Output!G$27</f>
        <v>10</v>
      </c>
      <c r="H30" s="21">
        <f>Calculations!$C5*Output!H$27</f>
        <v>20</v>
      </c>
      <c r="I30" s="21">
        <f>Calculations!$C5*Output!I$27</f>
        <v>50</v>
      </c>
      <c r="J30" s="21">
        <f>Calculations!$C5*Output!J$27</f>
        <v>100</v>
      </c>
    </row>
    <row r="31" spans="1:10" ht="18.75" customHeight="1" x14ac:dyDescent="0.2">
      <c r="A31" s="28"/>
      <c r="B31" s="9">
        <v>300</v>
      </c>
      <c r="C31" s="21">
        <f>Calculations!$C6*Output!C$27</f>
        <v>1.0416666666666667</v>
      </c>
      <c r="D31" s="21">
        <f>Calculations!$C6*Output!D$27</f>
        <v>2.0833333333333335</v>
      </c>
      <c r="E31" s="21">
        <f>Calculations!$C6*Output!E$27</f>
        <v>4.166666666666667</v>
      </c>
      <c r="F31" s="21">
        <f>Calculations!$C6*Output!F$27</f>
        <v>6.25</v>
      </c>
      <c r="G31" s="21">
        <f>Calculations!$C6*Output!G$27</f>
        <v>12.5</v>
      </c>
      <c r="H31" s="21">
        <f>Calculations!$C6*Output!H$27</f>
        <v>25</v>
      </c>
      <c r="I31" s="21">
        <f>Calculations!$C6*Output!I$27</f>
        <v>62.500000000000007</v>
      </c>
      <c r="J31" s="21">
        <f>Calculations!$C6*Output!J$27</f>
        <v>125.00000000000001</v>
      </c>
    </row>
    <row r="32" spans="1:10" ht="18.75" customHeight="1" x14ac:dyDescent="0.2">
      <c r="A32" s="28"/>
      <c r="B32" s="9">
        <v>400</v>
      </c>
      <c r="C32" s="21">
        <f>Calculations!$C7*Output!C$27</f>
        <v>1.25</v>
      </c>
      <c r="D32" s="21">
        <f>Calculations!$C7*Output!D$27</f>
        <v>2.5</v>
      </c>
      <c r="E32" s="21">
        <f>Calculations!$C7*Output!E$27</f>
        <v>5</v>
      </c>
      <c r="F32" s="21">
        <f>Calculations!$C7*Output!F$27</f>
        <v>7.5</v>
      </c>
      <c r="G32" s="21">
        <f>Calculations!$C7*Output!G$27</f>
        <v>15</v>
      </c>
      <c r="H32" s="21">
        <f>Calculations!$C7*Output!H$27</f>
        <v>30</v>
      </c>
      <c r="I32" s="21">
        <f>Calculations!$C7*Output!I$27</f>
        <v>75</v>
      </c>
      <c r="J32" s="21">
        <f>Calculations!$C7*Output!J$27</f>
        <v>150</v>
      </c>
    </row>
    <row r="33" spans="1:10" ht="18.75" customHeight="1" x14ac:dyDescent="0.2">
      <c r="A33" s="28"/>
      <c r="B33" s="9">
        <v>500</v>
      </c>
      <c r="C33" s="21">
        <f>Calculations!$C8*Output!C$27</f>
        <v>1.6666666666666667</v>
      </c>
      <c r="D33" s="21">
        <f>Calculations!$C8*Output!D$27</f>
        <v>3.3333333333333335</v>
      </c>
      <c r="E33" s="21">
        <f>Calculations!$C8*Output!E$27</f>
        <v>6.666666666666667</v>
      </c>
      <c r="F33" s="21">
        <f>Calculations!$C8*Output!F$27</f>
        <v>10</v>
      </c>
      <c r="G33" s="21">
        <f>Calculations!$C8*Output!G$27</f>
        <v>20</v>
      </c>
      <c r="H33" s="21">
        <f>Calculations!$C8*Output!H$27</f>
        <v>40</v>
      </c>
      <c r="I33" s="21">
        <f>Calculations!$C8*Output!I$27</f>
        <v>100</v>
      </c>
      <c r="J33" s="21">
        <f>Calculations!$C8*Output!J$27</f>
        <v>200</v>
      </c>
    </row>
    <row r="34" spans="1:10" ht="18.75" customHeight="1" x14ac:dyDescent="0.2">
      <c r="A34" s="29"/>
      <c r="B34" s="9">
        <v>600</v>
      </c>
      <c r="C34" s="21">
        <f>Calculations!$C9*Output!C$27</f>
        <v>2.0833333333333335</v>
      </c>
      <c r="D34" s="21">
        <f>Calculations!$C9*Output!D$27</f>
        <v>4.166666666666667</v>
      </c>
      <c r="E34" s="21">
        <f>Calculations!$C9*Output!E$27</f>
        <v>8.3333333333333339</v>
      </c>
      <c r="F34" s="21">
        <f>Calculations!$C9*Output!F$27</f>
        <v>12.5</v>
      </c>
      <c r="G34" s="21">
        <f>Calculations!$C9*Output!G$27</f>
        <v>25</v>
      </c>
      <c r="H34" s="21">
        <f>Calculations!$C9*Output!H$27</f>
        <v>50</v>
      </c>
      <c r="I34" s="21">
        <f>Calculations!$C9*Output!I$27</f>
        <v>125.00000000000001</v>
      </c>
      <c r="J34" s="21">
        <f>Calculations!$C9*Output!J$27</f>
        <v>250.00000000000003</v>
      </c>
    </row>
    <row r="35" spans="1:10" ht="18.75" customHeight="1" x14ac:dyDescent="0.2">
      <c r="A35" s="29"/>
      <c r="B35" s="9">
        <v>700</v>
      </c>
      <c r="C35" s="21">
        <f>Calculations!$C10*Output!C$27</f>
        <v>2.5</v>
      </c>
      <c r="D35" s="21">
        <f>Calculations!$C10*Output!D$27</f>
        <v>5</v>
      </c>
      <c r="E35" s="21">
        <f>Calculations!$C10*Output!E$27</f>
        <v>10</v>
      </c>
      <c r="F35" s="21">
        <f>Calculations!$C10*Output!F$27</f>
        <v>15</v>
      </c>
      <c r="G35" s="21">
        <f>Calculations!$C10*Output!G$27</f>
        <v>30</v>
      </c>
      <c r="H35" s="21">
        <f>Calculations!$C10*Output!H$27</f>
        <v>60</v>
      </c>
      <c r="I35" s="21">
        <f>Calculations!$C10*Output!I$27</f>
        <v>150</v>
      </c>
      <c r="J35" s="21">
        <f>Calculations!$C10*Output!J$27</f>
        <v>300</v>
      </c>
    </row>
    <row r="36" spans="1:10" ht="18.75" customHeight="1" x14ac:dyDescent="0.2">
      <c r="A36" s="29"/>
      <c r="B36" s="9">
        <v>800</v>
      </c>
      <c r="C36" s="21">
        <f>Calculations!$C11*Output!C$27</f>
        <v>3.3333333333333335</v>
      </c>
      <c r="D36" s="21">
        <f>Calculations!$C11*Output!D$27</f>
        <v>6.666666666666667</v>
      </c>
      <c r="E36" s="21">
        <f>Calculations!$C11*Output!E$27</f>
        <v>13.333333333333334</v>
      </c>
      <c r="F36" s="21">
        <f>Calculations!$C11*Output!F$27</f>
        <v>20</v>
      </c>
      <c r="G36" s="21">
        <f>Calculations!$C11*Output!G$27</f>
        <v>40</v>
      </c>
      <c r="H36" s="21">
        <f>Calculations!$C11*Output!H$27</f>
        <v>80</v>
      </c>
      <c r="I36" s="21">
        <f>Calculations!$C11*Output!I$27</f>
        <v>200</v>
      </c>
      <c r="J36" s="21">
        <f>Calculations!$C11*Output!J$27</f>
        <v>400</v>
      </c>
    </row>
    <row r="37" spans="1:10" ht="18.75" customHeight="1" x14ac:dyDescent="0.2">
      <c r="A37" s="29"/>
      <c r="B37" s="9">
        <v>900</v>
      </c>
      <c r="C37" s="21">
        <f>Calculations!$C12*Output!C$27</f>
        <v>4.166666666666667</v>
      </c>
      <c r="D37" s="21">
        <f>Calculations!$C12*Output!D$27</f>
        <v>8.3333333333333339</v>
      </c>
      <c r="E37" s="21">
        <f>Calculations!$C12*Output!E$27</f>
        <v>16.666666666666668</v>
      </c>
      <c r="F37" s="21">
        <f>Calculations!$C12*Output!F$27</f>
        <v>25</v>
      </c>
      <c r="G37" s="21">
        <f>Calculations!$C12*Output!G$27</f>
        <v>50</v>
      </c>
      <c r="H37" s="21">
        <f>Calculations!$C12*Output!H$27</f>
        <v>100</v>
      </c>
      <c r="I37" s="21">
        <f>Calculations!$C12*Output!I$27</f>
        <v>250.00000000000003</v>
      </c>
      <c r="J37" s="21">
        <f>Calculations!$C12*Output!J$27</f>
        <v>500.00000000000006</v>
      </c>
    </row>
    <row r="38" spans="1:10" ht="18.75" customHeight="1" x14ac:dyDescent="0.2">
      <c r="A38" s="29"/>
      <c r="B38" s="9">
        <v>1000</v>
      </c>
      <c r="C38" s="21">
        <f>Calculations!$C13*Output!C$27</f>
        <v>5</v>
      </c>
      <c r="D38" s="21">
        <f>Calculations!$C13*Output!D$27</f>
        <v>10</v>
      </c>
      <c r="E38" s="21">
        <f>Calculations!$C13*Output!E$27</f>
        <v>20</v>
      </c>
      <c r="F38" s="21">
        <f>Calculations!$C13*Output!F$27</f>
        <v>30</v>
      </c>
      <c r="G38" s="21">
        <f>Calculations!$C13*Output!G$27</f>
        <v>60</v>
      </c>
      <c r="H38" s="21">
        <f>Calculations!$C13*Output!H$27</f>
        <v>120</v>
      </c>
      <c r="I38" s="21">
        <f>Calculations!$C13*Output!I$27</f>
        <v>300</v>
      </c>
      <c r="J38" s="21">
        <f>Calculations!$C13*Output!J$27</f>
        <v>600</v>
      </c>
    </row>
    <row r="40" spans="1:10" ht="18" x14ac:dyDescent="0.25">
      <c r="B40" s="19" t="s">
        <v>22</v>
      </c>
    </row>
    <row r="41" spans="1:10" ht="15" customHeight="1" x14ac:dyDescent="0.2">
      <c r="B41" s="27" t="s">
        <v>8</v>
      </c>
      <c r="C41" s="27"/>
      <c r="D41" s="27"/>
      <c r="E41" s="27"/>
      <c r="F41" s="27"/>
      <c r="G41" s="27"/>
      <c r="H41" s="27"/>
      <c r="I41" s="27"/>
      <c r="J41" s="27"/>
    </row>
    <row r="42" spans="1:10" ht="15.75" x14ac:dyDescent="0.25">
      <c r="B42" s="2"/>
      <c r="C42" s="10">
        <f>C12</f>
        <v>1</v>
      </c>
      <c r="D42" s="10">
        <f t="shared" ref="D42:J42" si="2">D12</f>
        <v>2</v>
      </c>
      <c r="E42" s="10">
        <f t="shared" si="2"/>
        <v>4</v>
      </c>
      <c r="F42" s="10">
        <f t="shared" si="2"/>
        <v>6</v>
      </c>
      <c r="G42" s="10">
        <f t="shared" si="2"/>
        <v>12</v>
      </c>
      <c r="H42" s="10">
        <f t="shared" si="2"/>
        <v>24</v>
      </c>
      <c r="I42" s="10">
        <f t="shared" si="2"/>
        <v>60</v>
      </c>
      <c r="J42" s="10">
        <f t="shared" si="2"/>
        <v>120</v>
      </c>
    </row>
    <row r="43" spans="1:10" ht="18.75" customHeight="1" x14ac:dyDescent="0.2">
      <c r="A43" s="28" t="s">
        <v>23</v>
      </c>
      <c r="B43" s="9">
        <v>50</v>
      </c>
      <c r="C43" s="21">
        <f>Calculations!N18</f>
        <v>4.4589774078477992E-3</v>
      </c>
      <c r="D43" s="21">
        <f>Calculations!O18</f>
        <v>8.9179548156955984E-3</v>
      </c>
      <c r="E43" s="21">
        <f>Calculations!P18</f>
        <v>1.7835909631391197E-2</v>
      </c>
      <c r="F43" s="21">
        <f>Calculations!Q18</f>
        <v>2.6753864447086797E-2</v>
      </c>
      <c r="G43" s="21">
        <f>Calculations!R18</f>
        <v>5.3507728894173594E-2</v>
      </c>
      <c r="H43" s="21">
        <f>Calculations!S18</f>
        <v>0.10701545778834719</v>
      </c>
      <c r="I43" s="21">
        <f>Calculations!T18</f>
        <v>0.26753864447086795</v>
      </c>
      <c r="J43" s="21">
        <f>Calculations!U18</f>
        <v>0.51724137931034475</v>
      </c>
    </row>
    <row r="44" spans="1:10" ht="18.75" customHeight="1" x14ac:dyDescent="0.2">
      <c r="A44" s="28"/>
      <c r="B44" s="9">
        <v>100</v>
      </c>
      <c r="C44" s="21">
        <f>Calculations!N19</f>
        <v>1.913265306122449E-2</v>
      </c>
      <c r="D44" s="21">
        <f>Calculations!O19</f>
        <v>3.826530612244898E-2</v>
      </c>
      <c r="E44" s="21">
        <f>Calculations!P19</f>
        <v>7.6530612244897961E-2</v>
      </c>
      <c r="F44" s="21">
        <f>Calculations!Q19</f>
        <v>0.11479591836734694</v>
      </c>
      <c r="G44" s="21">
        <f>Calculations!R19</f>
        <v>0.22959183673469388</v>
      </c>
      <c r="H44" s="21">
        <f>Calculations!S19</f>
        <v>0.45918367346938777</v>
      </c>
      <c r="I44" s="21">
        <f>Calculations!T19</f>
        <v>1.1479591836734697</v>
      </c>
      <c r="J44" s="21">
        <f>Calculations!U19</f>
        <v>2.1428571428571428</v>
      </c>
    </row>
    <row r="45" spans="1:10" ht="18.75" customHeight="1" x14ac:dyDescent="0.2">
      <c r="A45" s="28"/>
      <c r="B45" s="9">
        <v>200</v>
      </c>
      <c r="C45" s="21">
        <f>Calculations!N20</f>
        <v>8.875739644970411E-2</v>
      </c>
      <c r="D45" s="21">
        <f>Calculations!O20</f>
        <v>0.17751479289940822</v>
      </c>
      <c r="E45" s="21">
        <f>Calculations!P20</f>
        <v>0.35502958579881644</v>
      </c>
      <c r="F45" s="21">
        <f>Calculations!Q20</f>
        <v>0.53254437869822469</v>
      </c>
      <c r="G45" s="21">
        <f>Calculations!R20</f>
        <v>1.0650887573964494</v>
      </c>
      <c r="H45" s="21">
        <f>Calculations!S20</f>
        <v>2.1301775147928987</v>
      </c>
      <c r="I45" s="21">
        <f>Calculations!T20</f>
        <v>5.3254437869822464</v>
      </c>
      <c r="J45" s="21">
        <f>Calculations!U20</f>
        <v>9.2307692307692282</v>
      </c>
    </row>
    <row r="46" spans="1:10" ht="18.75" customHeight="1" x14ac:dyDescent="0.2">
      <c r="A46" s="28"/>
      <c r="B46" s="9">
        <v>300</v>
      </c>
      <c r="C46" s="21">
        <f>Calculations!N21</f>
        <v>0.23437499999999994</v>
      </c>
      <c r="D46" s="21">
        <f>Calculations!O21</f>
        <v>0.46874999999999989</v>
      </c>
      <c r="E46" s="21">
        <f>Calculations!P21</f>
        <v>0.93749999999999978</v>
      </c>
      <c r="F46" s="21">
        <f>Calculations!Q21</f>
        <v>1.4062499999999998</v>
      </c>
      <c r="G46" s="21">
        <f>Calculations!R21</f>
        <v>2.8124999999999996</v>
      </c>
      <c r="H46" s="21">
        <f>Calculations!S21</f>
        <v>5.6249999999999991</v>
      </c>
      <c r="I46" s="21">
        <f>Calculations!T21</f>
        <v>14.062499999999998</v>
      </c>
      <c r="J46" s="21">
        <f>Calculations!U21</f>
        <v>22.499999999999996</v>
      </c>
    </row>
    <row r="47" spans="1:10" ht="18.75" customHeight="1" x14ac:dyDescent="0.2">
      <c r="A47" s="28"/>
      <c r="B47" s="9">
        <v>400</v>
      </c>
      <c r="C47" s="21">
        <f>Calculations!N22</f>
        <v>0.49586776859504117</v>
      </c>
      <c r="D47" s="21">
        <f>Calculations!O22</f>
        <v>0.99173553719008234</v>
      </c>
      <c r="E47" s="21">
        <f>Calculations!P22</f>
        <v>1.9834710743801647</v>
      </c>
      <c r="F47" s="21">
        <f>Calculations!Q22</f>
        <v>2.9752066115702474</v>
      </c>
      <c r="G47" s="21">
        <f>Calculations!R22</f>
        <v>5.9504132231404947</v>
      </c>
      <c r="H47" s="21">
        <f>Calculations!S22</f>
        <v>11.900826446280989</v>
      </c>
      <c r="I47" s="21">
        <f>Calculations!T22</f>
        <v>29.752066115702469</v>
      </c>
      <c r="J47" s="21">
        <f>Calculations!U22</f>
        <v>43.636363636363626</v>
      </c>
    </row>
    <row r="48" spans="1:10" ht="18.75" customHeight="1" x14ac:dyDescent="0.2">
      <c r="A48" s="28"/>
      <c r="B48" s="9">
        <v>500</v>
      </c>
      <c r="C48" s="21">
        <f>Calculations!N23</f>
        <v>0.9375</v>
      </c>
      <c r="D48" s="21">
        <f>Calculations!O23</f>
        <v>1.875</v>
      </c>
      <c r="E48" s="21">
        <f>Calculations!P23</f>
        <v>3.75</v>
      </c>
      <c r="F48" s="21">
        <f>Calculations!Q23</f>
        <v>5.625</v>
      </c>
      <c r="G48" s="21">
        <f>Calculations!R23</f>
        <v>11.25</v>
      </c>
      <c r="H48" s="21">
        <f>Calculations!S23</f>
        <v>22.5</v>
      </c>
      <c r="I48" s="21">
        <f>Calculations!T23</f>
        <v>56.25</v>
      </c>
      <c r="J48" s="21">
        <f>Calculations!U23</f>
        <v>75</v>
      </c>
    </row>
    <row r="49" spans="1:10" ht="18.75" customHeight="1" x14ac:dyDescent="0.2">
      <c r="A49" s="29"/>
      <c r="B49" s="9">
        <v>600</v>
      </c>
      <c r="C49" s="21">
        <f>Calculations!N24</f>
        <v>1.6666666666666665</v>
      </c>
      <c r="D49" s="21">
        <f>Calculations!O24</f>
        <v>3.333333333333333</v>
      </c>
      <c r="E49" s="21">
        <f>Calculations!P24</f>
        <v>6.6666666666666661</v>
      </c>
      <c r="F49" s="21">
        <f>Calculations!Q24</f>
        <v>10</v>
      </c>
      <c r="G49" s="21">
        <f>Calculations!R24</f>
        <v>20</v>
      </c>
      <c r="H49" s="21">
        <f>Calculations!S24</f>
        <v>40</v>
      </c>
      <c r="I49" s="21">
        <f>Calculations!T24</f>
        <v>100</v>
      </c>
      <c r="J49" s="21">
        <f>Calculations!U24</f>
        <v>120</v>
      </c>
    </row>
    <row r="50" spans="1:10" ht="18.75" customHeight="1" x14ac:dyDescent="0.2">
      <c r="A50" s="29"/>
      <c r="B50" s="9">
        <v>700</v>
      </c>
      <c r="C50" s="21">
        <f>Calculations!N25</f>
        <v>2.8710937499999996</v>
      </c>
      <c r="D50" s="21">
        <f>Calculations!O25</f>
        <v>5.7421874999999991</v>
      </c>
      <c r="E50" s="21">
        <f>Calculations!P25</f>
        <v>11.484374999999998</v>
      </c>
      <c r="F50" s="21">
        <f>Calculations!Q25</f>
        <v>17.226562499999996</v>
      </c>
      <c r="G50" s="21">
        <f>Calculations!R25</f>
        <v>34.453124999999993</v>
      </c>
      <c r="H50" s="21">
        <f>Calculations!S25</f>
        <v>68.906249999999986</v>
      </c>
      <c r="I50" s="21">
        <f>Calculations!T25</f>
        <v>172.26562499999997</v>
      </c>
      <c r="J50" s="21">
        <f>Calculations!U25</f>
        <v>183.74999999999997</v>
      </c>
    </row>
    <row r="51" spans="1:10" ht="18.75" customHeight="1" x14ac:dyDescent="0.2">
      <c r="A51" s="29"/>
      <c r="B51" s="9">
        <v>800</v>
      </c>
      <c r="C51" s="21">
        <f>Calculations!N26</f>
        <v>4.8979591836734677</v>
      </c>
      <c r="D51" s="21">
        <f>Calculations!O26</f>
        <v>9.7959183673469354</v>
      </c>
      <c r="E51" s="21">
        <f>Calculations!P26</f>
        <v>19.591836734693871</v>
      </c>
      <c r="F51" s="21">
        <f>Calculations!Q26</f>
        <v>29.387755102040799</v>
      </c>
      <c r="G51" s="21">
        <f>Calculations!R26</f>
        <v>58.775510204081598</v>
      </c>
      <c r="H51" s="21">
        <f>Calculations!S26</f>
        <v>117.5510204081632</v>
      </c>
      <c r="I51" s="21">
        <f>Calculations!T26</f>
        <v>274.28571428571416</v>
      </c>
      <c r="J51" s="21">
        <f>Calculations!U26</f>
        <v>274.28571428571416</v>
      </c>
    </row>
    <row r="52" spans="1:10" ht="18.75" customHeight="1" x14ac:dyDescent="0.2">
      <c r="A52" s="29"/>
      <c r="B52" s="9">
        <v>900</v>
      </c>
      <c r="C52" s="21">
        <f>Calculations!N27</f>
        <v>8.4374999999999982</v>
      </c>
      <c r="D52" s="21">
        <f>Calculations!O27</f>
        <v>16.874999999999996</v>
      </c>
      <c r="E52" s="21">
        <f>Calculations!P27</f>
        <v>33.749999999999993</v>
      </c>
      <c r="F52" s="21">
        <f>Calculations!Q27</f>
        <v>50.624999999999993</v>
      </c>
      <c r="G52" s="21">
        <f>Calculations!R27</f>
        <v>101.24999999999999</v>
      </c>
      <c r="H52" s="21">
        <f>Calculations!S27</f>
        <v>202.49999999999997</v>
      </c>
      <c r="I52" s="21">
        <f>Calculations!T27</f>
        <v>404.99999999999994</v>
      </c>
      <c r="J52" s="21">
        <f>Calculations!U27</f>
        <v>404.99999999999994</v>
      </c>
    </row>
    <row r="53" spans="1:10" ht="18.75" customHeight="1" x14ac:dyDescent="0.2">
      <c r="A53" s="29"/>
      <c r="B53" s="9">
        <v>1000</v>
      </c>
      <c r="C53" s="21">
        <f>Calculations!N28</f>
        <v>15</v>
      </c>
      <c r="D53" s="21">
        <f>Calculations!O28</f>
        <v>30</v>
      </c>
      <c r="E53" s="21">
        <f>Calculations!P28</f>
        <v>60</v>
      </c>
      <c r="F53" s="21">
        <f>Calculations!Q28</f>
        <v>90</v>
      </c>
      <c r="G53" s="21">
        <f>Calculations!R28</f>
        <v>180</v>
      </c>
      <c r="H53" s="21">
        <f>Calculations!S28</f>
        <v>360</v>
      </c>
      <c r="I53" s="21">
        <f>Calculations!T28</f>
        <v>600</v>
      </c>
      <c r="J53" s="21">
        <f>Calculations!U28</f>
        <v>600</v>
      </c>
    </row>
  </sheetData>
  <mergeCells count="6">
    <mergeCell ref="B11:J11"/>
    <mergeCell ref="B26:J26"/>
    <mergeCell ref="B41:J41"/>
    <mergeCell ref="A13:A23"/>
    <mergeCell ref="A43:A53"/>
    <mergeCell ref="A28:A38"/>
  </mergeCells>
  <phoneticPr fontId="25" type="noConversion"/>
  <conditionalFormatting sqref="C28:J38">
    <cfRule type="colorScale" priority="11">
      <colorScale>
        <cfvo type="min"/>
        <cfvo type="percentile" val="50"/>
        <cfvo type="max"/>
        <color rgb="FFFCFCFF"/>
        <color theme="9" tint="0.39997558519241921"/>
        <color rgb="FFFF4B4B"/>
      </colorScale>
    </cfRule>
  </conditionalFormatting>
  <conditionalFormatting sqref="C43:J53">
    <cfRule type="colorScale" priority="1">
      <colorScale>
        <cfvo type="min"/>
        <cfvo type="percentile" val="50"/>
        <cfvo type="max"/>
        <color rgb="FFFCFCFF"/>
        <color theme="9" tint="0.39997558519241921"/>
        <color rgb="FFFF4B4B"/>
      </colorScale>
    </cfRule>
  </conditionalFormatting>
  <conditionalFormatting sqref="C13:J23">
    <cfRule type="cellIs" dxfId="2" priority="25" operator="equal">
      <formula>$G$2</formula>
    </cfRule>
    <cfRule type="cellIs" dxfId="1" priority="26" operator="equal">
      <formula>$G$4</formula>
    </cfRule>
    <cfRule type="cellIs" dxfId="0" priority="27" operator="equal">
      <formula>$G$3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8"/>
  <sheetViews>
    <sheetView tabSelected="1" topLeftCell="B1" zoomScale="110" zoomScaleNormal="110" workbookViewId="0">
      <selection activeCell="E17" sqref="E17"/>
    </sheetView>
  </sheetViews>
  <sheetFormatPr defaultRowHeight="15" x14ac:dyDescent="0.2"/>
  <cols>
    <col min="1" max="1" width="18.88671875" bestFit="1" customWidth="1"/>
    <col min="2" max="2" width="17.33203125" customWidth="1"/>
    <col min="3" max="3" width="20.5546875" customWidth="1"/>
    <col min="4" max="4" width="15.109375" customWidth="1"/>
    <col min="5" max="5" width="16.44140625" customWidth="1"/>
  </cols>
  <sheetData>
    <row r="1" spans="1:21" ht="15.75" x14ac:dyDescent="0.25">
      <c r="A1" s="1" t="s">
        <v>10</v>
      </c>
    </row>
    <row r="2" spans="1:21" ht="38.25" x14ac:dyDescent="0.2">
      <c r="A2" s="4" t="s">
        <v>11</v>
      </c>
      <c r="B2" s="4" t="s">
        <v>12</v>
      </c>
      <c r="C2" s="4" t="s">
        <v>13</v>
      </c>
    </row>
    <row r="3" spans="1:21" x14ac:dyDescent="0.2">
      <c r="A3" s="3">
        <v>50</v>
      </c>
      <c r="B3" s="17">
        <v>0.5</v>
      </c>
      <c r="C3" s="5">
        <f>(B3*Output!$C$2)/60</f>
        <v>0.20833333333333334</v>
      </c>
    </row>
    <row r="4" spans="1:21" x14ac:dyDescent="0.2">
      <c r="A4" s="3">
        <v>100</v>
      </c>
      <c r="B4" s="17">
        <v>1</v>
      </c>
      <c r="C4" s="5">
        <f>(B4*Output!$C$2)/60</f>
        <v>0.41666666666666669</v>
      </c>
    </row>
    <row r="5" spans="1:21" x14ac:dyDescent="0.2">
      <c r="A5" s="3">
        <v>200</v>
      </c>
      <c r="B5" s="17">
        <v>2</v>
      </c>
      <c r="C5" s="5">
        <f>(B5*Output!$C$2)/60</f>
        <v>0.83333333333333337</v>
      </c>
    </row>
    <row r="6" spans="1:21" x14ac:dyDescent="0.2">
      <c r="A6" s="3">
        <v>300</v>
      </c>
      <c r="B6" s="17">
        <v>2.5</v>
      </c>
      <c r="C6" s="5">
        <f>(B6*Output!$C$2)/60</f>
        <v>1.0416666666666667</v>
      </c>
    </row>
    <row r="7" spans="1:21" x14ac:dyDescent="0.2">
      <c r="A7" s="3">
        <v>400</v>
      </c>
      <c r="B7" s="17">
        <v>3</v>
      </c>
      <c r="C7" s="5">
        <f>(B7*Output!$C$2)/60</f>
        <v>1.25</v>
      </c>
    </row>
    <row r="8" spans="1:21" x14ac:dyDescent="0.2">
      <c r="A8" s="3">
        <v>500</v>
      </c>
      <c r="B8" s="17">
        <v>4</v>
      </c>
      <c r="C8" s="5">
        <f>(B8*Output!$C$2)/60</f>
        <v>1.6666666666666667</v>
      </c>
    </row>
    <row r="9" spans="1:21" x14ac:dyDescent="0.2">
      <c r="A9" s="3">
        <v>600</v>
      </c>
      <c r="B9" s="17">
        <v>5</v>
      </c>
      <c r="C9" s="5">
        <f>(B9*Output!$C$2)/60</f>
        <v>2.0833333333333335</v>
      </c>
    </row>
    <row r="10" spans="1:21" x14ac:dyDescent="0.2">
      <c r="A10" s="3">
        <v>700</v>
      </c>
      <c r="B10" s="17">
        <v>6</v>
      </c>
      <c r="C10" s="5">
        <f>(B10*Output!$C$2)/60</f>
        <v>2.5</v>
      </c>
    </row>
    <row r="11" spans="1:21" x14ac:dyDescent="0.2">
      <c r="A11" s="3">
        <v>800</v>
      </c>
      <c r="B11" s="17">
        <v>8</v>
      </c>
      <c r="C11" s="5">
        <f>(B11*Output!$C$2)/60</f>
        <v>3.3333333333333335</v>
      </c>
    </row>
    <row r="12" spans="1:21" x14ac:dyDescent="0.2">
      <c r="A12" s="3">
        <v>900</v>
      </c>
      <c r="B12" s="17">
        <v>10</v>
      </c>
      <c r="C12" s="5">
        <f>(B12*Output!$C$2)/60</f>
        <v>4.166666666666667</v>
      </c>
    </row>
    <row r="13" spans="1:21" x14ac:dyDescent="0.2">
      <c r="A13" s="3">
        <v>1000</v>
      </c>
      <c r="B13" s="17">
        <v>12</v>
      </c>
      <c r="C13" s="5">
        <f>(B13*Output!$C$2)/60</f>
        <v>5</v>
      </c>
    </row>
    <row r="15" spans="1:21" ht="15.75" x14ac:dyDescent="0.25">
      <c r="A15" s="1" t="s">
        <v>14</v>
      </c>
      <c r="F15" s="14">
        <v>1</v>
      </c>
      <c r="G15" s="14">
        <v>2</v>
      </c>
      <c r="H15" s="14">
        <v>4</v>
      </c>
      <c r="I15" s="14">
        <v>6</v>
      </c>
      <c r="J15" s="14">
        <v>12</v>
      </c>
      <c r="K15" s="14">
        <v>24</v>
      </c>
      <c r="L15" s="14">
        <v>60</v>
      </c>
      <c r="M15" s="14">
        <v>120</v>
      </c>
    </row>
    <row r="16" spans="1:21" ht="51" customHeight="1" x14ac:dyDescent="0.2">
      <c r="A16" s="4" t="s">
        <v>11</v>
      </c>
      <c r="B16" s="4" t="s">
        <v>15</v>
      </c>
      <c r="C16" s="4" t="s">
        <v>16</v>
      </c>
      <c r="D16" s="4" t="s">
        <v>17</v>
      </c>
      <c r="E16" s="4" t="s">
        <v>37</v>
      </c>
      <c r="F16" s="30" t="s">
        <v>20</v>
      </c>
      <c r="G16" s="31"/>
      <c r="H16" s="31"/>
      <c r="I16" s="31"/>
      <c r="J16" s="31"/>
      <c r="K16" s="31"/>
      <c r="L16" s="31"/>
      <c r="M16" s="32"/>
      <c r="N16" s="30" t="s">
        <v>21</v>
      </c>
      <c r="O16" s="31"/>
      <c r="P16" s="31"/>
      <c r="Q16" s="31"/>
      <c r="R16" s="31"/>
      <c r="S16" s="31"/>
      <c r="T16" s="31"/>
      <c r="U16" s="32"/>
    </row>
    <row r="17" spans="1:21" x14ac:dyDescent="0.2">
      <c r="A17" s="13"/>
      <c r="B17" s="13"/>
      <c r="C17" s="13"/>
      <c r="D17" s="13"/>
      <c r="E17" s="13"/>
      <c r="F17" s="15">
        <f t="shared" ref="F17:M17" si="0">60/F15</f>
        <v>60</v>
      </c>
      <c r="G17" s="15">
        <f t="shared" si="0"/>
        <v>30</v>
      </c>
      <c r="H17" s="15">
        <f t="shared" si="0"/>
        <v>15</v>
      </c>
      <c r="I17" s="15">
        <f t="shared" si="0"/>
        <v>10</v>
      </c>
      <c r="J17" s="15">
        <f t="shared" si="0"/>
        <v>5</v>
      </c>
      <c r="K17" s="15">
        <f t="shared" si="0"/>
        <v>2.5</v>
      </c>
      <c r="L17" s="15">
        <f t="shared" si="0"/>
        <v>1</v>
      </c>
      <c r="M17" s="15">
        <f t="shared" si="0"/>
        <v>0.5</v>
      </c>
      <c r="N17" s="15">
        <f>F17</f>
        <v>60</v>
      </c>
      <c r="O17" s="15">
        <f t="shared" ref="O17:U17" si="1">G17</f>
        <v>30</v>
      </c>
      <c r="P17" s="15">
        <f t="shared" si="1"/>
        <v>15</v>
      </c>
      <c r="Q17" s="15">
        <f t="shared" si="1"/>
        <v>10</v>
      </c>
      <c r="R17" s="15">
        <f t="shared" si="1"/>
        <v>5</v>
      </c>
      <c r="S17" s="15">
        <f t="shared" si="1"/>
        <v>2.5</v>
      </c>
      <c r="T17" s="15">
        <f t="shared" si="1"/>
        <v>1</v>
      </c>
      <c r="U17" s="15">
        <f t="shared" si="1"/>
        <v>0.5</v>
      </c>
    </row>
    <row r="18" spans="1:21" x14ac:dyDescent="0.2">
      <c r="A18" s="3">
        <v>50</v>
      </c>
      <c r="B18" s="5">
        <f>A18/(3600)</f>
        <v>1.3888888888888888E-2</v>
      </c>
      <c r="C18" s="6">
        <f>$B18*Output!$C$4</f>
        <v>0.41666666666666663</v>
      </c>
      <c r="D18" s="8">
        <f>C18/(Output!$C$6-$B18)</f>
        <v>1.0344827586206895</v>
      </c>
      <c r="E18" s="6">
        <f>D18/2*Output!$C$3</f>
        <v>0.6206896551724137</v>
      </c>
      <c r="F18" s="16">
        <f>MIN(1,((Output!$C$4+$D18))/(F$17*60))</f>
        <v>8.6206896551724137E-3</v>
      </c>
      <c r="G18" s="16">
        <f>MIN(1,((Output!$C$4+$D18))/(G$17*60))</f>
        <v>1.7241379310344827E-2</v>
      </c>
      <c r="H18" s="16">
        <f>MIN(1,((Output!$C$4+$D18))/(H$17*60))</f>
        <v>3.4482758620689655E-2</v>
      </c>
      <c r="I18" s="16">
        <f>MIN(1,((Output!$C$4+$D18))/(I$17*60))</f>
        <v>5.1724137931034482E-2</v>
      </c>
      <c r="J18" s="16">
        <f>MIN(1,((Output!$C$4+$D18))/(J$17*60))</f>
        <v>0.10344827586206896</v>
      </c>
      <c r="K18" s="16">
        <f>MIN(1,((Output!$C$4+$D18))/(K$17*60))</f>
        <v>0.20689655172413793</v>
      </c>
      <c r="L18" s="16">
        <f>MIN(1,((Output!$C$4+$D18))/(L$17*60))</f>
        <v>0.51724137931034486</v>
      </c>
      <c r="M18" s="16">
        <f>MIN(1,((Output!$C$4+$D18))/(M$17*60))</f>
        <v>1</v>
      </c>
      <c r="N18" s="6">
        <f>(F18*$A18*$E18)/60</f>
        <v>4.4589774078477992E-3</v>
      </c>
      <c r="O18" s="6">
        <f t="shared" ref="O18:U28" si="2">(G18*$A18*$E18)/60</f>
        <v>8.9179548156955984E-3</v>
      </c>
      <c r="P18" s="6">
        <f t="shared" si="2"/>
        <v>1.7835909631391197E-2</v>
      </c>
      <c r="Q18" s="6">
        <f t="shared" si="2"/>
        <v>2.6753864447086797E-2</v>
      </c>
      <c r="R18" s="6">
        <f t="shared" si="2"/>
        <v>5.3507728894173594E-2</v>
      </c>
      <c r="S18" s="6">
        <f t="shared" si="2"/>
        <v>0.10701545778834719</v>
      </c>
      <c r="T18" s="6">
        <f t="shared" si="2"/>
        <v>0.26753864447086795</v>
      </c>
      <c r="U18" s="6">
        <f t="shared" si="2"/>
        <v>0.51724137931034475</v>
      </c>
    </row>
    <row r="19" spans="1:21" x14ac:dyDescent="0.2">
      <c r="A19" s="3">
        <v>100</v>
      </c>
      <c r="B19" s="5">
        <f t="shared" ref="B19:B27" si="3">A19/(3600)</f>
        <v>2.7777777777777776E-2</v>
      </c>
      <c r="C19" s="6">
        <f>$B19*Output!$C$4</f>
        <v>0.83333333333333326</v>
      </c>
      <c r="D19" s="8">
        <f>C19/(Output!$C$6-$B19)</f>
        <v>2.1428571428571428</v>
      </c>
      <c r="E19" s="6">
        <f>D19/2*Output!$C$3</f>
        <v>1.2857142857142856</v>
      </c>
      <c r="F19" s="16">
        <f>MIN(1,((Output!$C$4+$D19))/(F$17*60))</f>
        <v>8.9285714285714298E-3</v>
      </c>
      <c r="G19" s="16">
        <f>MIN(1,((Output!$C$4+$D19))/(G$17*60))</f>
        <v>1.785714285714286E-2</v>
      </c>
      <c r="H19" s="16">
        <f>MIN(1,((Output!$C$4+$D19))/(H$17*60))</f>
        <v>3.5714285714285719E-2</v>
      </c>
      <c r="I19" s="16">
        <f>MIN(1,((Output!$C$4+$D19))/(I$17*60))</f>
        <v>5.3571428571428575E-2</v>
      </c>
      <c r="J19" s="16">
        <f>MIN(1,((Output!$C$4+$D19))/(J$17*60))</f>
        <v>0.10714285714285715</v>
      </c>
      <c r="K19" s="16">
        <f>MIN(1,((Output!$C$4+$D19))/(K$17*60))</f>
        <v>0.2142857142857143</v>
      </c>
      <c r="L19" s="16">
        <f>MIN(1,((Output!$C$4+$D19))/(L$17*60))</f>
        <v>0.53571428571428581</v>
      </c>
      <c r="M19" s="16">
        <f>MIN(1,((Output!$C$4+$D19))/(M$17*60))</f>
        <v>1</v>
      </c>
      <c r="N19" s="6">
        <f t="shared" ref="N19:N28" si="4">(F19*$A19*$E19)/60</f>
        <v>1.913265306122449E-2</v>
      </c>
      <c r="O19" s="6">
        <f t="shared" si="2"/>
        <v>3.826530612244898E-2</v>
      </c>
      <c r="P19" s="6">
        <f t="shared" si="2"/>
        <v>7.6530612244897961E-2</v>
      </c>
      <c r="Q19" s="6">
        <f t="shared" si="2"/>
        <v>0.11479591836734694</v>
      </c>
      <c r="R19" s="6">
        <f t="shared" si="2"/>
        <v>0.22959183673469388</v>
      </c>
      <c r="S19" s="6">
        <f t="shared" si="2"/>
        <v>0.45918367346938777</v>
      </c>
      <c r="T19" s="6">
        <f t="shared" si="2"/>
        <v>1.1479591836734697</v>
      </c>
      <c r="U19" s="6">
        <f t="shared" si="2"/>
        <v>2.1428571428571428</v>
      </c>
    </row>
    <row r="20" spans="1:21" x14ac:dyDescent="0.2">
      <c r="A20" s="3">
        <v>200</v>
      </c>
      <c r="B20" s="5">
        <f t="shared" si="3"/>
        <v>5.5555555555555552E-2</v>
      </c>
      <c r="C20" s="6">
        <f>$B20*Output!$C$4</f>
        <v>1.6666666666666665</v>
      </c>
      <c r="D20" s="8">
        <f>C20/(Output!$C$6-$B20)</f>
        <v>4.6153846153846141</v>
      </c>
      <c r="E20" s="6">
        <f>D20/2*Output!$C$3</f>
        <v>2.7692307692307683</v>
      </c>
      <c r="F20" s="16">
        <f>MIN(1,((Output!$C$4+$D20))/(F$17*60))</f>
        <v>9.6153846153846142E-3</v>
      </c>
      <c r="G20" s="16">
        <f>MIN(1,((Output!$C$4+$D20))/(G$17*60))</f>
        <v>1.9230769230769228E-2</v>
      </c>
      <c r="H20" s="16">
        <f>MIN(1,((Output!$C$4+$D20))/(H$17*60))</f>
        <v>3.8461538461538457E-2</v>
      </c>
      <c r="I20" s="16">
        <f>MIN(1,((Output!$C$4+$D20))/(I$17*60))</f>
        <v>5.7692307692307689E-2</v>
      </c>
      <c r="J20" s="16">
        <f>MIN(1,((Output!$C$4+$D20))/(J$17*60))</f>
        <v>0.11538461538461538</v>
      </c>
      <c r="K20" s="16">
        <f>MIN(1,((Output!$C$4+$D20))/(K$17*60))</f>
        <v>0.23076923076923075</v>
      </c>
      <c r="L20" s="16">
        <f>MIN(1,((Output!$C$4+$D20))/(L$17*60))</f>
        <v>0.57692307692307687</v>
      </c>
      <c r="M20" s="16">
        <f>MIN(1,((Output!$C$4+$D20))/(M$17*60))</f>
        <v>1</v>
      </c>
      <c r="N20" s="6">
        <f t="shared" si="4"/>
        <v>8.875739644970411E-2</v>
      </c>
      <c r="O20" s="6">
        <f t="shared" si="2"/>
        <v>0.17751479289940822</v>
      </c>
      <c r="P20" s="6">
        <f t="shared" si="2"/>
        <v>0.35502958579881644</v>
      </c>
      <c r="Q20" s="6">
        <f t="shared" si="2"/>
        <v>0.53254437869822469</v>
      </c>
      <c r="R20" s="6">
        <f t="shared" si="2"/>
        <v>1.0650887573964494</v>
      </c>
      <c r="S20" s="6">
        <f t="shared" si="2"/>
        <v>2.1301775147928987</v>
      </c>
      <c r="T20" s="6">
        <f t="shared" si="2"/>
        <v>5.3254437869822464</v>
      </c>
      <c r="U20" s="6">
        <f t="shared" si="2"/>
        <v>9.2307692307692282</v>
      </c>
    </row>
    <row r="21" spans="1:21" x14ac:dyDescent="0.2">
      <c r="A21" s="3">
        <v>300</v>
      </c>
      <c r="B21" s="5">
        <f t="shared" si="3"/>
        <v>8.3333333333333329E-2</v>
      </c>
      <c r="C21" s="6">
        <f>$B21*Output!$C$4</f>
        <v>2.5</v>
      </c>
      <c r="D21" s="8">
        <f>C21/(Output!$C$6-$B21)</f>
        <v>7.4999999999999991</v>
      </c>
      <c r="E21" s="6">
        <f>D21/2*Output!$C$3</f>
        <v>4.4999999999999991</v>
      </c>
      <c r="F21" s="16">
        <f>MIN(1,((Output!$C$4+$D21))/(F$17*60))</f>
        <v>1.0416666666666666E-2</v>
      </c>
      <c r="G21" s="16">
        <f>MIN(1,((Output!$C$4+$D21))/(G$17*60))</f>
        <v>2.0833333333333332E-2</v>
      </c>
      <c r="H21" s="16">
        <f>MIN(1,((Output!$C$4+$D21))/(H$17*60))</f>
        <v>4.1666666666666664E-2</v>
      </c>
      <c r="I21" s="16">
        <f>MIN(1,((Output!$C$4+$D21))/(I$17*60))</f>
        <v>6.25E-2</v>
      </c>
      <c r="J21" s="16">
        <f>MIN(1,((Output!$C$4+$D21))/(J$17*60))</f>
        <v>0.125</v>
      </c>
      <c r="K21" s="16">
        <f>MIN(1,((Output!$C$4+$D21))/(K$17*60))</f>
        <v>0.25</v>
      </c>
      <c r="L21" s="16">
        <f>MIN(1,((Output!$C$4+$D21))/(L$17*60))</f>
        <v>0.625</v>
      </c>
      <c r="M21" s="16">
        <f>MIN(1,((Output!$C$4+$D21))/(M$17*60))</f>
        <v>1</v>
      </c>
      <c r="N21" s="6">
        <f t="shared" si="4"/>
        <v>0.23437499999999994</v>
      </c>
      <c r="O21" s="6">
        <f t="shared" si="2"/>
        <v>0.46874999999999989</v>
      </c>
      <c r="P21" s="6">
        <f t="shared" si="2"/>
        <v>0.93749999999999978</v>
      </c>
      <c r="Q21" s="6">
        <f t="shared" si="2"/>
        <v>1.4062499999999998</v>
      </c>
      <c r="R21" s="6">
        <f t="shared" si="2"/>
        <v>2.8124999999999996</v>
      </c>
      <c r="S21" s="6">
        <f t="shared" si="2"/>
        <v>5.6249999999999991</v>
      </c>
      <c r="T21" s="6">
        <f t="shared" si="2"/>
        <v>14.062499999999998</v>
      </c>
      <c r="U21" s="6">
        <f t="shared" si="2"/>
        <v>22.499999999999996</v>
      </c>
    </row>
    <row r="22" spans="1:21" x14ac:dyDescent="0.2">
      <c r="A22" s="3">
        <v>400</v>
      </c>
      <c r="B22" s="5">
        <f t="shared" si="3"/>
        <v>0.1111111111111111</v>
      </c>
      <c r="C22" s="6">
        <f>$B22*Output!$C$4</f>
        <v>3.333333333333333</v>
      </c>
      <c r="D22" s="8">
        <f>C22/(Output!$C$6-$B22)</f>
        <v>10.909090909090907</v>
      </c>
      <c r="E22" s="6">
        <f>D22/2*Output!$C$3</f>
        <v>6.5454545454545441</v>
      </c>
      <c r="F22" s="16">
        <f>MIN(1,((Output!$C$4+$D22))/(F$17*60))</f>
        <v>1.1363636363636362E-2</v>
      </c>
      <c r="G22" s="16">
        <f>MIN(1,((Output!$C$4+$D22))/(G$17*60))</f>
        <v>2.2727272727272724E-2</v>
      </c>
      <c r="H22" s="16">
        <f>MIN(1,((Output!$C$4+$D22))/(H$17*60))</f>
        <v>4.5454545454545449E-2</v>
      </c>
      <c r="I22" s="16">
        <f>MIN(1,((Output!$C$4+$D22))/(I$17*60))</f>
        <v>6.8181818181818177E-2</v>
      </c>
      <c r="J22" s="16">
        <f>MIN(1,((Output!$C$4+$D22))/(J$17*60))</f>
        <v>0.13636363636363635</v>
      </c>
      <c r="K22" s="16">
        <f>MIN(1,((Output!$C$4+$D22))/(K$17*60))</f>
        <v>0.27272727272727271</v>
      </c>
      <c r="L22" s="16">
        <f>MIN(1,((Output!$C$4+$D22))/(L$17*60))</f>
        <v>0.68181818181818177</v>
      </c>
      <c r="M22" s="16">
        <f>MIN(1,((Output!$C$4+$D22))/(M$17*60))</f>
        <v>1</v>
      </c>
      <c r="N22" s="6">
        <f t="shared" si="4"/>
        <v>0.49586776859504117</v>
      </c>
      <c r="O22" s="6">
        <f t="shared" si="2"/>
        <v>0.99173553719008234</v>
      </c>
      <c r="P22" s="6">
        <f t="shared" si="2"/>
        <v>1.9834710743801647</v>
      </c>
      <c r="Q22" s="6">
        <f t="shared" si="2"/>
        <v>2.9752066115702474</v>
      </c>
      <c r="R22" s="6">
        <f t="shared" si="2"/>
        <v>5.9504132231404947</v>
      </c>
      <c r="S22" s="6">
        <f t="shared" si="2"/>
        <v>11.900826446280989</v>
      </c>
      <c r="T22" s="6">
        <f t="shared" si="2"/>
        <v>29.752066115702469</v>
      </c>
      <c r="U22" s="6">
        <f t="shared" si="2"/>
        <v>43.636363636363626</v>
      </c>
    </row>
    <row r="23" spans="1:21" x14ac:dyDescent="0.2">
      <c r="A23" s="3">
        <v>500</v>
      </c>
      <c r="B23" s="5">
        <f t="shared" si="3"/>
        <v>0.1388888888888889</v>
      </c>
      <c r="C23" s="6">
        <f>$B23*Output!$C$4</f>
        <v>4.166666666666667</v>
      </c>
      <c r="D23" s="8">
        <f>C23/(Output!$C$6-$B23)</f>
        <v>15</v>
      </c>
      <c r="E23" s="6">
        <f>D23/2*Output!$C$3</f>
        <v>9</v>
      </c>
      <c r="F23" s="16">
        <f>MIN(1,((Output!$C$4+$D23))/(F$17*60))</f>
        <v>1.2500000000000001E-2</v>
      </c>
      <c r="G23" s="16">
        <f>MIN(1,((Output!$C$4+$D23))/(G$17*60))</f>
        <v>2.5000000000000001E-2</v>
      </c>
      <c r="H23" s="16">
        <f>MIN(1,((Output!$C$4+$D23))/(H$17*60))</f>
        <v>0.05</v>
      </c>
      <c r="I23" s="16">
        <f>MIN(1,((Output!$C$4+$D23))/(I$17*60))</f>
        <v>7.4999999999999997E-2</v>
      </c>
      <c r="J23" s="16">
        <f>MIN(1,((Output!$C$4+$D23))/(J$17*60))</f>
        <v>0.15</v>
      </c>
      <c r="K23" s="16">
        <f>MIN(1,((Output!$C$4+$D23))/(K$17*60))</f>
        <v>0.3</v>
      </c>
      <c r="L23" s="16">
        <f>MIN(1,((Output!$C$4+$D23))/(L$17*60))</f>
        <v>0.75</v>
      </c>
      <c r="M23" s="16">
        <f>MIN(1,((Output!$C$4+$D23))/(M$17*60))</f>
        <v>1</v>
      </c>
      <c r="N23" s="6">
        <f t="shared" si="4"/>
        <v>0.9375</v>
      </c>
      <c r="O23" s="6">
        <f t="shared" si="2"/>
        <v>1.875</v>
      </c>
      <c r="P23" s="6">
        <f t="shared" si="2"/>
        <v>3.75</v>
      </c>
      <c r="Q23" s="6">
        <f t="shared" si="2"/>
        <v>5.625</v>
      </c>
      <c r="R23" s="6">
        <f t="shared" si="2"/>
        <v>11.25</v>
      </c>
      <c r="S23" s="6">
        <f t="shared" si="2"/>
        <v>22.5</v>
      </c>
      <c r="T23" s="6">
        <f t="shared" si="2"/>
        <v>56.25</v>
      </c>
      <c r="U23" s="6">
        <f t="shared" si="2"/>
        <v>75</v>
      </c>
    </row>
    <row r="24" spans="1:21" x14ac:dyDescent="0.2">
      <c r="A24" s="3">
        <v>600</v>
      </c>
      <c r="B24" s="5">
        <f t="shared" si="3"/>
        <v>0.16666666666666666</v>
      </c>
      <c r="C24" s="6">
        <f>$B24*Output!$C$4</f>
        <v>5</v>
      </c>
      <c r="D24" s="8">
        <f>C24/(Output!$C$6-$B24)</f>
        <v>20</v>
      </c>
      <c r="E24" s="6">
        <f>D24/2*Output!$C$3</f>
        <v>12</v>
      </c>
      <c r="F24" s="16">
        <f>MIN(1,((Output!$C$4+$D24))/(F$17*60))</f>
        <v>1.3888888888888888E-2</v>
      </c>
      <c r="G24" s="16">
        <f>MIN(1,((Output!$C$4+$D24))/(G$17*60))</f>
        <v>2.7777777777777776E-2</v>
      </c>
      <c r="H24" s="16">
        <f>MIN(1,((Output!$C$4+$D24))/(H$17*60))</f>
        <v>5.5555555555555552E-2</v>
      </c>
      <c r="I24" s="16">
        <f>MIN(1,((Output!$C$4+$D24))/(I$17*60))</f>
        <v>8.3333333333333329E-2</v>
      </c>
      <c r="J24" s="16">
        <f>MIN(1,((Output!$C$4+$D24))/(J$17*60))</f>
        <v>0.16666666666666666</v>
      </c>
      <c r="K24" s="16">
        <f>MIN(1,((Output!$C$4+$D24))/(K$17*60))</f>
        <v>0.33333333333333331</v>
      </c>
      <c r="L24" s="16">
        <f>MIN(1,((Output!$C$4+$D24))/(L$17*60))</f>
        <v>0.83333333333333337</v>
      </c>
      <c r="M24" s="16">
        <f>MIN(1,((Output!$C$4+$D24))/(M$17*60))</f>
        <v>1</v>
      </c>
      <c r="N24" s="6">
        <f t="shared" si="4"/>
        <v>1.6666666666666665</v>
      </c>
      <c r="O24" s="6">
        <f t="shared" si="2"/>
        <v>3.333333333333333</v>
      </c>
      <c r="P24" s="6">
        <f t="shared" si="2"/>
        <v>6.6666666666666661</v>
      </c>
      <c r="Q24" s="6">
        <f t="shared" si="2"/>
        <v>10</v>
      </c>
      <c r="R24" s="6">
        <f t="shared" si="2"/>
        <v>20</v>
      </c>
      <c r="S24" s="6">
        <f t="shared" si="2"/>
        <v>40</v>
      </c>
      <c r="T24" s="6">
        <f t="shared" si="2"/>
        <v>100</v>
      </c>
      <c r="U24" s="6">
        <f t="shared" si="2"/>
        <v>120</v>
      </c>
    </row>
    <row r="25" spans="1:21" x14ac:dyDescent="0.2">
      <c r="A25" s="3">
        <v>700</v>
      </c>
      <c r="B25" s="5">
        <f t="shared" si="3"/>
        <v>0.19444444444444445</v>
      </c>
      <c r="C25" s="6">
        <f>$B25*Output!$C$4</f>
        <v>5.833333333333333</v>
      </c>
      <c r="D25" s="8">
        <f>C25/(Output!$C$6-$B25)</f>
        <v>26.249999999999996</v>
      </c>
      <c r="E25" s="6">
        <f>D25/2*Output!$C$3</f>
        <v>15.749999999999996</v>
      </c>
      <c r="F25" s="16">
        <f>MIN(1,((Output!$C$4+$D25))/(F$17*60))</f>
        <v>1.5625E-2</v>
      </c>
      <c r="G25" s="16">
        <f>MIN(1,((Output!$C$4+$D25))/(G$17*60))</f>
        <v>3.125E-2</v>
      </c>
      <c r="H25" s="16">
        <f>MIN(1,((Output!$C$4+$D25))/(H$17*60))</f>
        <v>6.25E-2</v>
      </c>
      <c r="I25" s="16">
        <f>MIN(1,((Output!$C$4+$D25))/(I$17*60))</f>
        <v>9.375E-2</v>
      </c>
      <c r="J25" s="16">
        <f>MIN(1,((Output!$C$4+$D25))/(J$17*60))</f>
        <v>0.1875</v>
      </c>
      <c r="K25" s="16">
        <f>MIN(1,((Output!$C$4+$D25))/(K$17*60))</f>
        <v>0.375</v>
      </c>
      <c r="L25" s="16">
        <f>MIN(1,((Output!$C$4+$D25))/(L$17*60))</f>
        <v>0.9375</v>
      </c>
      <c r="M25" s="16">
        <f>MIN(1,((Output!$C$4+$D25))/(M$17*60))</f>
        <v>1</v>
      </c>
      <c r="N25" s="6">
        <f t="shared" si="4"/>
        <v>2.8710937499999996</v>
      </c>
      <c r="O25" s="6">
        <f t="shared" si="2"/>
        <v>5.7421874999999991</v>
      </c>
      <c r="P25" s="6">
        <f t="shared" si="2"/>
        <v>11.484374999999998</v>
      </c>
      <c r="Q25" s="6">
        <f t="shared" si="2"/>
        <v>17.226562499999996</v>
      </c>
      <c r="R25" s="6">
        <f t="shared" si="2"/>
        <v>34.453124999999993</v>
      </c>
      <c r="S25" s="6">
        <f t="shared" si="2"/>
        <v>68.906249999999986</v>
      </c>
      <c r="T25" s="6">
        <f t="shared" si="2"/>
        <v>172.26562499999997</v>
      </c>
      <c r="U25" s="6">
        <f t="shared" si="2"/>
        <v>183.74999999999997</v>
      </c>
    </row>
    <row r="26" spans="1:21" x14ac:dyDescent="0.2">
      <c r="A26" s="3">
        <v>800</v>
      </c>
      <c r="B26" s="5">
        <f t="shared" si="3"/>
        <v>0.22222222222222221</v>
      </c>
      <c r="C26" s="6">
        <f>$B26*Output!$C$4</f>
        <v>6.6666666666666661</v>
      </c>
      <c r="D26" s="8">
        <f>C26/(Output!$C$6-$B26)</f>
        <v>34.285714285714278</v>
      </c>
      <c r="E26" s="6">
        <f>D26/2*Output!$C$3</f>
        <v>20.571428571428566</v>
      </c>
      <c r="F26" s="16">
        <f>MIN(1,((Output!$C$4+$D26))/(F$17*60))</f>
        <v>1.7857142857142856E-2</v>
      </c>
      <c r="G26" s="16">
        <f>MIN(1,((Output!$C$4+$D26))/(G$17*60))</f>
        <v>3.5714285714285712E-2</v>
      </c>
      <c r="H26" s="16">
        <f>MIN(1,((Output!$C$4+$D26))/(H$17*60))</f>
        <v>7.1428571428571425E-2</v>
      </c>
      <c r="I26" s="16">
        <f>MIN(1,((Output!$C$4+$D26))/(I$17*60))</f>
        <v>0.10714285714285712</v>
      </c>
      <c r="J26" s="16">
        <f>MIN(1,((Output!$C$4+$D26))/(J$17*60))</f>
        <v>0.21428571428571425</v>
      </c>
      <c r="K26" s="16">
        <f>MIN(1,((Output!$C$4+$D26))/(K$17*60))</f>
        <v>0.42857142857142849</v>
      </c>
      <c r="L26" s="16">
        <f>MIN(1,((Output!$C$4+$D26))/(L$17*60))</f>
        <v>1</v>
      </c>
      <c r="M26" s="16">
        <f>MIN(1,((Output!$C$4+$D26))/(M$17*60))</f>
        <v>1</v>
      </c>
      <c r="N26" s="6">
        <f t="shared" si="4"/>
        <v>4.8979591836734677</v>
      </c>
      <c r="O26" s="6">
        <f t="shared" si="2"/>
        <v>9.7959183673469354</v>
      </c>
      <c r="P26" s="6">
        <f t="shared" si="2"/>
        <v>19.591836734693871</v>
      </c>
      <c r="Q26" s="6">
        <f t="shared" si="2"/>
        <v>29.387755102040799</v>
      </c>
      <c r="R26" s="6">
        <f t="shared" si="2"/>
        <v>58.775510204081598</v>
      </c>
      <c r="S26" s="6">
        <f t="shared" si="2"/>
        <v>117.5510204081632</v>
      </c>
      <c r="T26" s="6">
        <f t="shared" si="2"/>
        <v>274.28571428571416</v>
      </c>
      <c r="U26" s="6">
        <f t="shared" si="2"/>
        <v>274.28571428571416</v>
      </c>
    </row>
    <row r="27" spans="1:21" x14ac:dyDescent="0.2">
      <c r="A27" s="3">
        <v>900</v>
      </c>
      <c r="B27" s="5">
        <f t="shared" si="3"/>
        <v>0.25</v>
      </c>
      <c r="C27" s="6">
        <f>$B27*Output!$C$4</f>
        <v>7.5</v>
      </c>
      <c r="D27" s="8">
        <f>C27/(Output!$C$6-$B27)</f>
        <v>44.999999999999993</v>
      </c>
      <c r="E27" s="6">
        <f>D27/2*Output!$C$3</f>
        <v>26.999999999999996</v>
      </c>
      <c r="F27" s="16">
        <f>MIN(1,((Output!$C$4+$D27))/(F$17*60))</f>
        <v>2.0833333333333332E-2</v>
      </c>
      <c r="G27" s="16">
        <f>MIN(1,((Output!$C$4+$D27))/(G$17*60))</f>
        <v>4.1666666666666664E-2</v>
      </c>
      <c r="H27" s="16">
        <f>MIN(1,((Output!$C$4+$D27))/(H$17*60))</f>
        <v>8.3333333333333329E-2</v>
      </c>
      <c r="I27" s="16">
        <f>MIN(1,((Output!$C$4+$D27))/(I$17*60))</f>
        <v>0.125</v>
      </c>
      <c r="J27" s="16">
        <f>MIN(1,((Output!$C$4+$D27))/(J$17*60))</f>
        <v>0.25</v>
      </c>
      <c r="K27" s="16">
        <f>MIN(1,((Output!$C$4+$D27))/(K$17*60))</f>
        <v>0.5</v>
      </c>
      <c r="L27" s="16">
        <f>MIN(1,((Output!$C$4+$D27))/(L$17*60))</f>
        <v>1</v>
      </c>
      <c r="M27" s="16">
        <f>MIN(1,((Output!$C$4+$D27))/(M$17*60))</f>
        <v>1</v>
      </c>
      <c r="N27" s="6">
        <f t="shared" si="4"/>
        <v>8.4374999999999982</v>
      </c>
      <c r="O27" s="6">
        <f t="shared" si="2"/>
        <v>16.874999999999996</v>
      </c>
      <c r="P27" s="6">
        <f t="shared" si="2"/>
        <v>33.749999999999993</v>
      </c>
      <c r="Q27" s="6">
        <f t="shared" si="2"/>
        <v>50.624999999999993</v>
      </c>
      <c r="R27" s="6">
        <f t="shared" si="2"/>
        <v>101.24999999999999</v>
      </c>
      <c r="S27" s="6">
        <f t="shared" si="2"/>
        <v>202.49999999999997</v>
      </c>
      <c r="T27" s="6">
        <f t="shared" si="2"/>
        <v>404.99999999999994</v>
      </c>
      <c r="U27" s="6">
        <f t="shared" si="2"/>
        <v>404.99999999999994</v>
      </c>
    </row>
    <row r="28" spans="1:21" x14ac:dyDescent="0.2">
      <c r="A28" s="3">
        <v>1000</v>
      </c>
      <c r="B28" s="5">
        <f>A28/(3600)</f>
        <v>0.27777777777777779</v>
      </c>
      <c r="C28" s="6">
        <f>$B28*Output!$C$4</f>
        <v>8.3333333333333339</v>
      </c>
      <c r="D28" s="8">
        <f>C28/(Output!$C$6-$B28)</f>
        <v>60</v>
      </c>
      <c r="E28" s="6">
        <f>D28/2*Output!$C$3</f>
        <v>36</v>
      </c>
      <c r="F28" s="16">
        <f>MIN(1,((Output!$C$4+$D28))/(F$17*60))</f>
        <v>2.5000000000000001E-2</v>
      </c>
      <c r="G28" s="16">
        <f>MIN(1,((Output!$C$4+$D28))/(G$17*60))</f>
        <v>0.05</v>
      </c>
      <c r="H28" s="16">
        <f>MIN(1,((Output!$C$4+$D28))/(H$17*60))</f>
        <v>0.1</v>
      </c>
      <c r="I28" s="16">
        <f>MIN(1,((Output!$C$4+$D28))/(I$17*60))</f>
        <v>0.15</v>
      </c>
      <c r="J28" s="16">
        <f>MIN(1,((Output!$C$4+$D28))/(J$17*60))</f>
        <v>0.3</v>
      </c>
      <c r="K28" s="16">
        <f>MIN(1,((Output!$C$4+$D28))/(K$17*60))</f>
        <v>0.6</v>
      </c>
      <c r="L28" s="16">
        <f>MIN(1,((Output!$C$4+$D28))/(L$17*60))</f>
        <v>1</v>
      </c>
      <c r="M28" s="16">
        <f>MIN(1,((Output!$C$4+$D28))/(M$17*60))</f>
        <v>1</v>
      </c>
      <c r="N28" s="6">
        <f t="shared" si="4"/>
        <v>15</v>
      </c>
      <c r="O28" s="6">
        <f t="shared" si="2"/>
        <v>30</v>
      </c>
      <c r="P28" s="6">
        <f t="shared" si="2"/>
        <v>60</v>
      </c>
      <c r="Q28" s="6">
        <f t="shared" si="2"/>
        <v>90</v>
      </c>
      <c r="R28" s="6">
        <f t="shared" si="2"/>
        <v>180</v>
      </c>
      <c r="S28" s="6">
        <f t="shared" si="2"/>
        <v>360</v>
      </c>
      <c r="T28" s="6">
        <f t="shared" si="2"/>
        <v>600</v>
      </c>
      <c r="U28" s="6">
        <f t="shared" si="2"/>
        <v>600</v>
      </c>
    </row>
  </sheetData>
  <mergeCells count="2">
    <mergeCell ref="F16:M16"/>
    <mergeCell ref="N16:U16"/>
  </mergeCells>
  <conditionalFormatting sqref="F18:M28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Output</vt:lpstr>
      <vt:lpstr>Calculations</vt:lpstr>
    </vt:vector>
  </TitlesOfParts>
  <Manager/>
  <Company>Wellington City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Nadine Dodge</cp:lastModifiedBy>
  <cp:revision/>
  <dcterms:created xsi:type="dcterms:W3CDTF">2019-05-12T22:42:42Z</dcterms:created>
  <dcterms:modified xsi:type="dcterms:W3CDTF">2023-02-23T20:39:10Z</dcterms:modified>
  <cp:category/>
  <cp:contentStatus/>
</cp:coreProperties>
</file>