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tlinMc\Downloads\"/>
    </mc:Choice>
  </mc:AlternateContent>
  <xr:revisionPtr revIDLastSave="0" documentId="13_ncr:1_{59014793-DE46-42D4-98F8-0775224335F9}" xr6:coauthVersionLast="47" xr6:coauthVersionMax="47" xr10:uidLastSave="{00000000-0000-0000-0000-000000000000}"/>
  <bookViews>
    <workbookView xWindow="-120" yWindow="-120" windowWidth="38640" windowHeight="21120" xr2:uid="{87CD4AED-0C9F-4604-B931-21214AF494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D20" i="1" l="1"/>
  <c r="D28" i="1"/>
  <c r="H27" i="1"/>
  <c r="O27" i="1" s="1"/>
  <c r="Q27" i="1" s="1"/>
  <c r="H26" i="1"/>
  <c r="O26" i="1" s="1"/>
  <c r="Q26" i="1" s="1"/>
  <c r="H25" i="1"/>
  <c r="O25" i="1" s="1"/>
  <c r="Q25" i="1" s="1"/>
  <c r="O19" i="1"/>
  <c r="Q19" i="1" s="1"/>
  <c r="O18" i="1"/>
  <c r="Q18" i="1" s="1"/>
  <c r="D13" i="1"/>
  <c r="H10" i="1"/>
  <c r="H11" i="1"/>
  <c r="O11" i="1" s="1"/>
  <c r="Q11" i="1" s="1"/>
  <c r="H12" i="1"/>
  <c r="O12" i="1" s="1"/>
  <c r="Q12" i="1" s="1"/>
  <c r="H9" i="1"/>
  <c r="O9" i="1" s="1"/>
  <c r="Q9" i="1" s="1"/>
  <c r="H8" i="1"/>
  <c r="O8" i="1" s="1"/>
  <c r="Q8" i="1" s="1"/>
  <c r="Q28" i="1" l="1"/>
  <c r="Q20" i="1"/>
  <c r="O10" i="1"/>
  <c r="Q10" i="1" s="1"/>
  <c r="Q13" i="1" s="1"/>
</calcChain>
</file>

<file path=xl/sharedStrings.xml><?xml version="1.0" encoding="utf-8"?>
<sst xmlns="http://schemas.openxmlformats.org/spreadsheetml/2006/main" count="74" uniqueCount="56">
  <si>
    <t>Time period</t>
  </si>
  <si>
    <t>Occupancy (persons/ vehicle)</t>
  </si>
  <si>
    <t>Percent working</t>
  </si>
  <si>
    <t>Percent commuting</t>
  </si>
  <si>
    <t>Percent other 
non- working</t>
  </si>
  <si>
    <t>Driver, working</t>
  </si>
  <si>
    <t>Driver, other
non-working</t>
  </si>
  <si>
    <t>Passenger, working</t>
  </si>
  <si>
    <t>Passenger, other
non-working</t>
  </si>
  <si>
    <t>Driver, 
commuting</t>
  </si>
  <si>
    <t>Passenger, 
commuting</t>
  </si>
  <si>
    <t>Car</t>
  </si>
  <si>
    <t>LCV</t>
  </si>
  <si>
    <t>All</t>
  </si>
  <si>
    <t>(1)</t>
  </si>
  <si>
    <t>(2)</t>
  </si>
  <si>
    <t>(3)</t>
  </si>
  <si>
    <t>Vehicle and freight time ($/hr)</t>
  </si>
  <si>
    <t>MCV</t>
  </si>
  <si>
    <t>HCV I</t>
  </si>
  <si>
    <t>HCV II</t>
  </si>
  <si>
    <t>(4)</t>
  </si>
  <si>
    <t>Traffic compostion (%)</t>
  </si>
  <si>
    <t>Standard “Rural Strategic” Road Category</t>
  </si>
  <si>
    <t>Total</t>
  </si>
  <si>
    <t>(5)</t>
  </si>
  <si>
    <t>(6)</t>
  </si>
  <si>
    <t>(7)</t>
  </si>
  <si>
    <t>(8a)</t>
  </si>
  <si>
    <t>(8b)</t>
  </si>
  <si>
    <t>(8c)</t>
  </si>
  <si>
    <t>(9a)</t>
  </si>
  <si>
    <t>(9b)</t>
  </si>
  <si>
    <t>(9c)</t>
  </si>
  <si>
    <t>(10)</t>
  </si>
  <si>
    <t>(11)</t>
  </si>
  <si>
    <t>(12)</t>
  </si>
  <si>
    <t>Notes:</t>
  </si>
  <si>
    <t>Estimated Average "Willingness to Pay" for “Light Vehicles"</t>
  </si>
  <si>
    <r>
      <rPr>
        <b/>
        <sz val="10"/>
        <color theme="1"/>
        <rFont val="Verdana"/>
        <family val="2"/>
      </rPr>
      <t>(12)</t>
    </r>
    <r>
      <rPr>
        <sz val="10"/>
        <color theme="1"/>
        <rFont val="Verdana"/>
        <family val="2"/>
      </rPr>
      <t xml:space="preserve"> = </t>
    </r>
    <r>
      <rPr>
        <b/>
        <sz val="10"/>
        <color theme="1"/>
        <rFont val="Verdana"/>
        <family val="2"/>
      </rPr>
      <t>(10)</t>
    </r>
    <r>
      <rPr>
        <sz val="10"/>
        <color theme="1"/>
        <rFont val="Verdana"/>
        <family val="2"/>
      </rPr>
      <t xml:space="preserve"> + </t>
    </r>
    <r>
      <rPr>
        <b/>
        <sz val="10"/>
        <color theme="1"/>
        <rFont val="Verdana"/>
        <family val="2"/>
      </rPr>
      <t>(11)</t>
    </r>
  </si>
  <si>
    <t>Congestion time costs have not been included in the "willingness to pay" calculations for the Te Ahu a Turanga; Manawatū Tararua Highway project, as congestion levels are not expected to be significantly</t>
  </si>
  <si>
    <t>different between the tollled and un-tolled routes, so should not significantly affect drivers' route choice decisions.</t>
  </si>
  <si>
    <t>(i)</t>
  </si>
  <si>
    <t>(ii)</t>
  </si>
  <si>
    <t>Weighted Avg</t>
  </si>
  <si>
    <t>Te Ahu a Turanga; Manawatū Tararua Highway Project</t>
  </si>
  <si>
    <t>EEM Worksheet A4.1 (modified)</t>
  </si>
  <si>
    <t>Road 
section / movement</t>
  </si>
  <si>
    <t>Base value of time ($/hr)</t>
  </si>
  <si>
    <t>Total occupants time cost
($/hr)</t>
  </si>
  <si>
    <t>Base value of time/vehicle
($/hr)</t>
  </si>
  <si>
    <t>Estimated Average "Willingness to Pay" for “Heavy Vehicles"</t>
  </si>
  <si>
    <t>Calculations:</t>
  </si>
  <si>
    <r>
      <rPr>
        <b/>
        <sz val="10"/>
        <color theme="1"/>
        <rFont val="Verdana"/>
        <family val="2"/>
      </rPr>
      <t>(10)</t>
    </r>
    <r>
      <rPr>
        <sz val="10"/>
        <color theme="1"/>
        <rFont val="Verdana"/>
        <family val="2"/>
      </rPr>
      <t xml:space="preserve"> = 1 x [ </t>
    </r>
    <r>
      <rPr>
        <b/>
        <sz val="10"/>
        <color theme="1"/>
        <rFont val="Verdana"/>
        <family val="2"/>
      </rPr>
      <t>(5)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(8a)</t>
    </r>
    <r>
      <rPr>
        <sz val="10"/>
        <color theme="1"/>
        <rFont val="Verdana"/>
        <family val="2"/>
      </rPr>
      <t xml:space="preserve"> + </t>
    </r>
    <r>
      <rPr>
        <b/>
        <sz val="10"/>
        <color theme="1"/>
        <rFont val="Verdana"/>
        <family val="2"/>
      </rPr>
      <t>(6)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(8b)</t>
    </r>
    <r>
      <rPr>
        <sz val="10"/>
        <color theme="1"/>
        <rFont val="Verdana"/>
        <family val="2"/>
      </rPr>
      <t xml:space="preserve"> + </t>
    </r>
    <r>
      <rPr>
        <b/>
        <sz val="10"/>
        <color theme="1"/>
        <rFont val="Verdana"/>
        <family val="2"/>
      </rPr>
      <t>(7)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(8c)</t>
    </r>
    <r>
      <rPr>
        <sz val="10"/>
        <color theme="1"/>
        <rFont val="Verdana"/>
        <family val="2"/>
      </rPr>
      <t xml:space="preserve"> ] + [ </t>
    </r>
    <r>
      <rPr>
        <b/>
        <sz val="10"/>
        <color theme="1"/>
        <rFont val="Verdana"/>
        <family val="2"/>
      </rPr>
      <t>(4)</t>
    </r>
    <r>
      <rPr>
        <sz val="10"/>
        <color theme="1"/>
        <rFont val="Verdana"/>
        <family val="2"/>
      </rPr>
      <t xml:space="preserve"> - 1 ] x [ </t>
    </r>
    <r>
      <rPr>
        <b/>
        <sz val="10"/>
        <color theme="1"/>
        <rFont val="Verdana"/>
        <family val="2"/>
      </rPr>
      <t>(5)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(8a)</t>
    </r>
    <r>
      <rPr>
        <sz val="10"/>
        <color theme="1"/>
        <rFont val="Verdana"/>
        <family val="2"/>
      </rPr>
      <t xml:space="preserve"> + </t>
    </r>
    <r>
      <rPr>
        <b/>
        <sz val="10"/>
        <color theme="1"/>
        <rFont val="Verdana"/>
        <family val="2"/>
      </rPr>
      <t>(6)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(8b)</t>
    </r>
    <r>
      <rPr>
        <sz val="10"/>
        <color theme="1"/>
        <rFont val="Verdana"/>
        <family val="2"/>
      </rPr>
      <t xml:space="preserve"> + </t>
    </r>
    <r>
      <rPr>
        <b/>
        <sz val="10"/>
        <color theme="1"/>
        <rFont val="Verdana"/>
        <family val="2"/>
      </rPr>
      <t>(7)</t>
    </r>
    <r>
      <rPr>
        <sz val="10"/>
        <color theme="1"/>
        <rFont val="Verdana"/>
        <family val="2"/>
      </rPr>
      <t xml:space="preserve"> x </t>
    </r>
    <r>
      <rPr>
        <b/>
        <sz val="10"/>
        <color theme="1"/>
        <rFont val="Verdana"/>
        <family val="2"/>
      </rPr>
      <t>(8c)</t>
    </r>
    <r>
      <rPr>
        <sz val="10"/>
        <color theme="1"/>
        <rFont val="Verdana"/>
        <family val="2"/>
      </rPr>
      <t xml:space="preserve"> ]</t>
    </r>
  </si>
  <si>
    <t>The weighted average base value of time ($23.25/hr) for all vehicle times exactly matches the figure in the EEM for "all periods" on "Rural strategic" roads.</t>
  </si>
  <si>
    <t>EEM Travel Time Cost Calculations for "Willingness to Pay"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</si>
</sst>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8" fontId="3" fillId="0" borderId="5" xfId="0" applyNumberFormat="1" applyFont="1" applyFill="1" applyBorder="1" applyAlignment="1">
      <alignment horizontal="center" vertical="center" wrapText="1"/>
    </xf>
    <xf numFmtId="8" fontId="3" fillId="0" borderId="6" xfId="0" applyNumberFormat="1" applyFont="1" applyFill="1" applyBorder="1" applyAlignment="1">
      <alignment horizontal="center" vertical="center" wrapText="1"/>
    </xf>
    <xf numFmtId="0" fontId="2" fillId="2" borderId="10" xfId="0" quotePrefix="1" applyFont="1" applyFill="1" applyBorder="1" applyAlignment="1">
      <alignment horizontal="center" vertical="center" wrapText="1"/>
    </xf>
    <xf numFmtId="0" fontId="2" fillId="2" borderId="11" xfId="0" quotePrefix="1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8" fontId="2" fillId="0" borderId="6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" fillId="2" borderId="12" xfId="0" quotePrefix="1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quotePrefix="1" applyFont="1"/>
    <xf numFmtId="0" fontId="2" fillId="2" borderId="5" xfId="0" applyFont="1" applyFill="1" applyBorder="1" applyAlignment="1">
      <alignment horizontal="center" vertical="top" wrapText="1"/>
    </xf>
    <xf numFmtId="0" fontId="2" fillId="0" borderId="16" xfId="0" quotePrefix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631FD-23B5-4235-A1E2-5010B79B735F}">
  <sheetPr>
    <pageSetUpPr fitToPage="1"/>
  </sheetPr>
  <dimension ref="B1:Q39"/>
  <sheetViews>
    <sheetView tabSelected="1" topLeftCell="C1" workbookViewId="0">
      <selection activeCell="G33" sqref="G33"/>
    </sheetView>
  </sheetViews>
  <sheetFormatPr defaultRowHeight="12.75" x14ac:dyDescent="0.2"/>
  <cols>
    <col min="1" max="1" width="1.7109375" style="18" customWidth="1"/>
    <col min="2" max="8" width="13.28515625" style="18" customWidth="1"/>
    <col min="9" max="15" width="14.28515625" style="18" customWidth="1"/>
    <col min="16" max="17" width="15.7109375" style="18" customWidth="1"/>
    <col min="18" max="16384" width="9.140625" style="18"/>
  </cols>
  <sheetData>
    <row r="1" spans="2:17" ht="14.25" x14ac:dyDescent="0.2">
      <c r="B1" s="17" t="s">
        <v>45</v>
      </c>
    </row>
    <row r="2" spans="2:17" ht="14.25" x14ac:dyDescent="0.2">
      <c r="B2" s="17" t="s">
        <v>55</v>
      </c>
      <c r="Q2" s="20" t="s">
        <v>46</v>
      </c>
    </row>
    <row r="3" spans="2:17" ht="13.5" thickBot="1" x14ac:dyDescent="0.25">
      <c r="B3" s="19"/>
    </row>
    <row r="4" spans="2:17" x14ac:dyDescent="0.2">
      <c r="B4" s="33" t="s">
        <v>47</v>
      </c>
      <c r="C4" s="26" t="s">
        <v>0</v>
      </c>
      <c r="D4" s="26" t="s">
        <v>22</v>
      </c>
      <c r="E4" s="26" t="s">
        <v>1</v>
      </c>
      <c r="F4" s="26" t="s">
        <v>2</v>
      </c>
      <c r="G4" s="26" t="s">
        <v>3</v>
      </c>
      <c r="H4" s="26" t="s">
        <v>4</v>
      </c>
      <c r="I4" s="30" t="s">
        <v>48</v>
      </c>
      <c r="J4" s="31"/>
      <c r="K4" s="31"/>
      <c r="L4" s="31"/>
      <c r="M4" s="31"/>
      <c r="N4" s="32"/>
      <c r="O4" s="26" t="s">
        <v>49</v>
      </c>
      <c r="P4" s="26" t="s">
        <v>17</v>
      </c>
      <c r="Q4" s="28" t="s">
        <v>50</v>
      </c>
    </row>
    <row r="5" spans="2:17" ht="51" x14ac:dyDescent="0.2">
      <c r="B5" s="34"/>
      <c r="C5" s="27"/>
      <c r="D5" s="27"/>
      <c r="E5" s="27"/>
      <c r="F5" s="27"/>
      <c r="G5" s="27"/>
      <c r="H5" s="27"/>
      <c r="I5" s="22" t="s">
        <v>5</v>
      </c>
      <c r="J5" s="22" t="s">
        <v>9</v>
      </c>
      <c r="K5" s="22" t="s">
        <v>6</v>
      </c>
      <c r="L5" s="22" t="s">
        <v>7</v>
      </c>
      <c r="M5" s="22" t="s">
        <v>10</v>
      </c>
      <c r="N5" s="22" t="s">
        <v>8</v>
      </c>
      <c r="O5" s="27"/>
      <c r="P5" s="27"/>
      <c r="Q5" s="29"/>
    </row>
    <row r="6" spans="2:17" x14ac:dyDescent="0.2">
      <c r="B6" s="9" t="s">
        <v>14</v>
      </c>
      <c r="C6" s="10" t="s">
        <v>15</v>
      </c>
      <c r="D6" s="10" t="s">
        <v>16</v>
      </c>
      <c r="E6" s="10" t="s">
        <v>21</v>
      </c>
      <c r="F6" s="10" t="s">
        <v>25</v>
      </c>
      <c r="G6" s="10" t="s">
        <v>26</v>
      </c>
      <c r="H6" s="10" t="s">
        <v>27</v>
      </c>
      <c r="I6" s="10" t="s">
        <v>28</v>
      </c>
      <c r="J6" s="10" t="s">
        <v>29</v>
      </c>
      <c r="K6" s="10" t="s">
        <v>30</v>
      </c>
      <c r="L6" s="10" t="s">
        <v>31</v>
      </c>
      <c r="M6" s="10" t="s">
        <v>32</v>
      </c>
      <c r="N6" s="10" t="s">
        <v>33</v>
      </c>
      <c r="O6" s="10" t="s">
        <v>34</v>
      </c>
      <c r="P6" s="10" t="s">
        <v>35</v>
      </c>
      <c r="Q6" s="16" t="s">
        <v>36</v>
      </c>
    </row>
    <row r="7" spans="2:17" x14ac:dyDescent="0.2">
      <c r="B7" s="23" t="s">
        <v>23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5"/>
    </row>
    <row r="8" spans="2:17" x14ac:dyDescent="0.2">
      <c r="B8" s="3" t="s">
        <v>11</v>
      </c>
      <c r="C8" s="4" t="s">
        <v>13</v>
      </c>
      <c r="D8" s="6">
        <v>0.78</v>
      </c>
      <c r="E8" s="4">
        <v>1.7</v>
      </c>
      <c r="F8" s="6">
        <v>0.3</v>
      </c>
      <c r="G8" s="6">
        <v>0.1</v>
      </c>
      <c r="H8" s="6">
        <f>1-F8-G8</f>
        <v>0.6</v>
      </c>
      <c r="I8" s="7">
        <v>23.85</v>
      </c>
      <c r="J8" s="7">
        <v>7.8</v>
      </c>
      <c r="K8" s="7">
        <v>6.9</v>
      </c>
      <c r="L8" s="7">
        <v>21.7</v>
      </c>
      <c r="M8" s="7">
        <v>5.85</v>
      </c>
      <c r="N8" s="7">
        <v>5.2</v>
      </c>
      <c r="O8" s="7">
        <f>1*(F8*I8+G8*J8+H8*K8)+(E8-1)*(F8*L8+G8*M8+H8*N8)</f>
        <v>19.225499999999997</v>
      </c>
      <c r="P8" s="7">
        <v>0.5</v>
      </c>
      <c r="Q8" s="8">
        <f>SUM(O8:P8)</f>
        <v>19.725499999999997</v>
      </c>
    </row>
    <row r="9" spans="2:17" x14ac:dyDescent="0.2">
      <c r="B9" s="3" t="s">
        <v>12</v>
      </c>
      <c r="C9" s="4" t="s">
        <v>13</v>
      </c>
      <c r="D9" s="6">
        <v>0.1</v>
      </c>
      <c r="E9" s="4">
        <v>1.7</v>
      </c>
      <c r="F9" s="6">
        <v>0.55000000000000004</v>
      </c>
      <c r="G9" s="6">
        <v>0.05</v>
      </c>
      <c r="H9" s="6">
        <f t="shared" ref="H9:H12" si="0">1-F9-G9</f>
        <v>0.39999999999999997</v>
      </c>
      <c r="I9" s="7">
        <v>23.45</v>
      </c>
      <c r="J9" s="7">
        <v>7.8</v>
      </c>
      <c r="K9" s="7">
        <v>6.9</v>
      </c>
      <c r="L9" s="7">
        <v>21.7</v>
      </c>
      <c r="M9" s="7">
        <v>5.85</v>
      </c>
      <c r="N9" s="7">
        <v>5.2</v>
      </c>
      <c r="O9" s="7">
        <f t="shared" ref="O9:O12" si="1">1*(F9*I9+G9*J9+H9*K9)+(E9-1)*(F9*L9+G9*M9+H9*N9)</f>
        <v>26.062750000000001</v>
      </c>
      <c r="P9" s="7">
        <v>1.7</v>
      </c>
      <c r="Q9" s="8">
        <f>SUM(O9:P9)</f>
        <v>27.76275</v>
      </c>
    </row>
    <row r="10" spans="2:17" x14ac:dyDescent="0.2">
      <c r="B10" s="3" t="s">
        <v>18</v>
      </c>
      <c r="C10" s="4" t="s">
        <v>13</v>
      </c>
      <c r="D10" s="6">
        <v>0.04</v>
      </c>
      <c r="E10" s="4">
        <v>1.4</v>
      </c>
      <c r="F10" s="6">
        <v>0.85</v>
      </c>
      <c r="G10" s="6">
        <v>0.05</v>
      </c>
      <c r="H10" s="6">
        <f t="shared" ref="H10" si="2">1-F10-G10</f>
        <v>0.10000000000000002</v>
      </c>
      <c r="I10" s="7">
        <v>20.100000000000001</v>
      </c>
      <c r="J10" s="7">
        <v>7.8</v>
      </c>
      <c r="K10" s="7">
        <v>6.9</v>
      </c>
      <c r="L10" s="7">
        <v>20.100000000000001</v>
      </c>
      <c r="M10" s="7">
        <v>5.85</v>
      </c>
      <c r="N10" s="7">
        <v>5.2</v>
      </c>
      <c r="O10" s="7">
        <f t="shared" si="1"/>
        <v>25.324000000000002</v>
      </c>
      <c r="P10" s="7">
        <v>6.1</v>
      </c>
      <c r="Q10" s="8">
        <f>SUM(O10:P10)</f>
        <v>31.423999999999999</v>
      </c>
    </row>
    <row r="11" spans="2:17" x14ac:dyDescent="0.2">
      <c r="B11" s="3" t="s">
        <v>19</v>
      </c>
      <c r="C11" s="4" t="s">
        <v>13</v>
      </c>
      <c r="D11" s="6">
        <v>0.04</v>
      </c>
      <c r="E11" s="4">
        <v>1.4</v>
      </c>
      <c r="F11" s="6">
        <v>0.85</v>
      </c>
      <c r="G11" s="6">
        <v>0.05</v>
      </c>
      <c r="H11" s="6">
        <f t="shared" ref="H11" si="3">1-F11-G11</f>
        <v>0.10000000000000002</v>
      </c>
      <c r="I11" s="7">
        <v>20.100000000000001</v>
      </c>
      <c r="J11" s="7">
        <v>7.8</v>
      </c>
      <c r="K11" s="7">
        <v>6.9</v>
      </c>
      <c r="L11" s="7">
        <v>20.100000000000001</v>
      </c>
      <c r="M11" s="7">
        <v>5.85</v>
      </c>
      <c r="N11" s="7">
        <v>5.2</v>
      </c>
      <c r="O11" s="7">
        <f t="shared" si="1"/>
        <v>25.324000000000002</v>
      </c>
      <c r="P11" s="7">
        <v>17.100000000000001</v>
      </c>
      <c r="Q11" s="8">
        <f>SUM(O11:P11)</f>
        <v>42.424000000000007</v>
      </c>
    </row>
    <row r="12" spans="2:17" x14ac:dyDescent="0.2">
      <c r="B12" s="3" t="s">
        <v>20</v>
      </c>
      <c r="C12" s="4" t="s">
        <v>13</v>
      </c>
      <c r="D12" s="6">
        <v>0.04</v>
      </c>
      <c r="E12" s="4">
        <v>1.4</v>
      </c>
      <c r="F12" s="6">
        <v>0.85</v>
      </c>
      <c r="G12" s="6">
        <v>0.05</v>
      </c>
      <c r="H12" s="6">
        <f t="shared" si="0"/>
        <v>0.10000000000000002</v>
      </c>
      <c r="I12" s="7">
        <v>20.100000000000001</v>
      </c>
      <c r="J12" s="7">
        <v>7.8</v>
      </c>
      <c r="K12" s="7">
        <v>6.9</v>
      </c>
      <c r="L12" s="7">
        <v>20.100000000000001</v>
      </c>
      <c r="M12" s="7">
        <v>5.85</v>
      </c>
      <c r="N12" s="7">
        <v>5.2</v>
      </c>
      <c r="O12" s="7">
        <f t="shared" si="1"/>
        <v>25.324000000000002</v>
      </c>
      <c r="P12" s="7">
        <v>28.1</v>
      </c>
      <c r="Q12" s="8">
        <f>SUM(O12:P12)</f>
        <v>53.424000000000007</v>
      </c>
    </row>
    <row r="13" spans="2:17" ht="25.5" x14ac:dyDescent="0.2">
      <c r="B13" s="1"/>
      <c r="C13" s="2" t="s">
        <v>24</v>
      </c>
      <c r="D13" s="11">
        <f>SUM(D8:D12)</f>
        <v>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" t="s">
        <v>44</v>
      </c>
      <c r="Q13" s="12">
        <f>SUMPRODUCT(Q8:Q12,D8:D12)/D13</f>
        <v>23.253045</v>
      </c>
    </row>
    <row r="14" spans="2:17" x14ac:dyDescent="0.2">
      <c r="B14" s="3"/>
      <c r="C14" s="4"/>
      <c r="D14" s="6"/>
      <c r="E14" s="4"/>
      <c r="F14" s="6"/>
      <c r="G14" s="6"/>
      <c r="H14" s="6"/>
      <c r="I14" s="7"/>
      <c r="J14" s="7"/>
      <c r="K14" s="7"/>
      <c r="L14" s="7"/>
      <c r="M14" s="7"/>
      <c r="N14" s="7"/>
      <c r="O14" s="7"/>
      <c r="P14" s="7"/>
      <c r="Q14" s="8"/>
    </row>
    <row r="15" spans="2:17" x14ac:dyDescent="0.2">
      <c r="B15" s="3"/>
      <c r="C15" s="4"/>
      <c r="D15" s="6"/>
      <c r="E15" s="4"/>
      <c r="F15" s="6"/>
      <c r="G15" s="6"/>
      <c r="H15" s="6"/>
      <c r="I15" s="7"/>
      <c r="J15" s="7"/>
      <c r="K15" s="7"/>
      <c r="L15" s="7"/>
      <c r="M15" s="7"/>
      <c r="N15" s="7"/>
      <c r="O15" s="7"/>
      <c r="P15" s="7"/>
      <c r="Q15" s="8"/>
    </row>
    <row r="16" spans="2:17" x14ac:dyDescent="0.2">
      <c r="B16" s="3"/>
      <c r="C16" s="4"/>
      <c r="D16" s="6"/>
      <c r="E16" s="4"/>
      <c r="F16" s="6"/>
      <c r="G16" s="6"/>
      <c r="H16" s="6"/>
      <c r="I16" s="7"/>
      <c r="J16" s="7"/>
      <c r="K16" s="7"/>
      <c r="L16" s="7"/>
      <c r="M16" s="7"/>
      <c r="N16" s="7"/>
      <c r="O16" s="7"/>
      <c r="P16" s="7"/>
      <c r="Q16" s="8"/>
    </row>
    <row r="17" spans="2:17" x14ac:dyDescent="0.2">
      <c r="B17" s="23" t="s">
        <v>38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5"/>
    </row>
    <row r="18" spans="2:17" x14ac:dyDescent="0.2">
      <c r="B18" s="3" t="s">
        <v>11</v>
      </c>
      <c r="C18" s="4" t="s">
        <v>13</v>
      </c>
      <c r="D18" s="6">
        <v>0.78</v>
      </c>
      <c r="E18" s="4">
        <v>1.7</v>
      </c>
      <c r="F18" s="6">
        <v>0.3</v>
      </c>
      <c r="G18" s="6">
        <v>0.1</v>
      </c>
      <c r="H18" s="6">
        <f>1-F18-G18</f>
        <v>0.6</v>
      </c>
      <c r="I18" s="7">
        <v>23.85</v>
      </c>
      <c r="J18" s="7">
        <v>7.8</v>
      </c>
      <c r="K18" s="7">
        <v>6.9</v>
      </c>
      <c r="L18" s="7">
        <v>21.7</v>
      </c>
      <c r="M18" s="7">
        <v>5.85</v>
      </c>
      <c r="N18" s="7">
        <v>5.2</v>
      </c>
      <c r="O18" s="7">
        <f>1*(F18*I18+G18*J18+H18*K18)+(E18-1)*(F18*L18+G18*M18+H18*N18)</f>
        <v>19.225499999999997</v>
      </c>
      <c r="P18" s="7">
        <v>0.5</v>
      </c>
      <c r="Q18" s="8">
        <f>SUM(O18:P18)</f>
        <v>19.725499999999997</v>
      </c>
    </row>
    <row r="19" spans="2:17" x14ac:dyDescent="0.2">
      <c r="B19" s="3" t="s">
        <v>12</v>
      </c>
      <c r="C19" s="4" t="s">
        <v>13</v>
      </c>
      <c r="D19" s="6">
        <v>0.1</v>
      </c>
      <c r="E19" s="4">
        <v>1.7</v>
      </c>
      <c r="F19" s="6">
        <v>0.55000000000000004</v>
      </c>
      <c r="G19" s="6">
        <v>0.05</v>
      </c>
      <c r="H19" s="6">
        <f t="shared" ref="H19" si="4">1-F19-G19</f>
        <v>0.39999999999999997</v>
      </c>
      <c r="I19" s="7">
        <v>23.45</v>
      </c>
      <c r="J19" s="7">
        <v>7.8</v>
      </c>
      <c r="K19" s="7">
        <v>6.9</v>
      </c>
      <c r="L19" s="7">
        <v>21.7</v>
      </c>
      <c r="M19" s="7">
        <v>5.85</v>
      </c>
      <c r="N19" s="7">
        <v>5.2</v>
      </c>
      <c r="O19" s="7">
        <f t="shared" ref="O19" si="5">1*(F19*I19+G19*J19+H19*K19)+(E19-1)*(F19*L19+G19*M19+H19*N19)</f>
        <v>26.062750000000001</v>
      </c>
      <c r="P19" s="7">
        <v>1.7</v>
      </c>
      <c r="Q19" s="8">
        <f>SUM(O19:P19)</f>
        <v>27.76275</v>
      </c>
    </row>
    <row r="20" spans="2:17" ht="25.5" x14ac:dyDescent="0.2">
      <c r="B20" s="1"/>
      <c r="C20" s="2" t="s">
        <v>24</v>
      </c>
      <c r="D20" s="11">
        <f>SUM(D18:D19)</f>
        <v>0.88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" t="s">
        <v>44</v>
      </c>
      <c r="Q20" s="12">
        <f>SUMPRODUCT(Q18:Q19,D18:D19)/D20</f>
        <v>20.638823863636361</v>
      </c>
    </row>
    <row r="21" spans="2:17" x14ac:dyDescent="0.2">
      <c r="B21" s="3"/>
      <c r="C21" s="4"/>
      <c r="D21" s="6"/>
      <c r="E21" s="4"/>
      <c r="F21" s="6"/>
      <c r="G21" s="6"/>
      <c r="H21" s="6"/>
      <c r="I21" s="7"/>
      <c r="J21" s="7"/>
      <c r="K21" s="7"/>
      <c r="L21" s="7"/>
      <c r="M21" s="7"/>
      <c r="N21" s="7"/>
      <c r="O21" s="7"/>
      <c r="P21" s="7"/>
      <c r="Q21" s="8"/>
    </row>
    <row r="22" spans="2:17" x14ac:dyDescent="0.2">
      <c r="B22" s="3"/>
      <c r="C22" s="4"/>
      <c r="D22" s="6"/>
      <c r="E22" s="4"/>
      <c r="F22" s="6"/>
      <c r="G22" s="6"/>
      <c r="H22" s="6"/>
      <c r="I22" s="7"/>
      <c r="J22" s="7"/>
      <c r="K22" s="7"/>
      <c r="L22" s="7"/>
      <c r="M22" s="7"/>
      <c r="N22" s="7"/>
      <c r="O22" s="7"/>
      <c r="P22" s="7"/>
      <c r="Q22" s="8"/>
    </row>
    <row r="23" spans="2:17" x14ac:dyDescent="0.2">
      <c r="B23" s="3"/>
      <c r="C23" s="4"/>
      <c r="D23" s="6"/>
      <c r="E23" s="4"/>
      <c r="F23" s="6"/>
      <c r="G23" s="6"/>
      <c r="H23" s="6"/>
      <c r="I23" s="7"/>
      <c r="J23" s="7"/>
      <c r="K23" s="7"/>
      <c r="L23" s="7"/>
      <c r="M23" s="7"/>
      <c r="N23" s="7"/>
      <c r="O23" s="7"/>
      <c r="P23" s="7"/>
      <c r="Q23" s="8"/>
    </row>
    <row r="24" spans="2:17" ht="12.75" customHeight="1" x14ac:dyDescent="0.2">
      <c r="B24" s="23" t="s">
        <v>51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5"/>
    </row>
    <row r="25" spans="2:17" x14ac:dyDescent="0.2">
      <c r="B25" s="3" t="s">
        <v>18</v>
      </c>
      <c r="C25" s="4" t="s">
        <v>13</v>
      </c>
      <c r="D25" s="6">
        <v>0.04</v>
      </c>
      <c r="E25" s="4">
        <v>1.4</v>
      </c>
      <c r="F25" s="6">
        <v>0.85</v>
      </c>
      <c r="G25" s="6">
        <v>0.05</v>
      </c>
      <c r="H25" s="6">
        <f t="shared" ref="H25:H27" si="6">1-F25-G25</f>
        <v>0.10000000000000002</v>
      </c>
      <c r="I25" s="7">
        <v>20.100000000000001</v>
      </c>
      <c r="J25" s="7">
        <v>7.8</v>
      </c>
      <c r="K25" s="7">
        <v>6.9</v>
      </c>
      <c r="L25" s="7">
        <v>20.100000000000001</v>
      </c>
      <c r="M25" s="7">
        <v>5.85</v>
      </c>
      <c r="N25" s="7">
        <v>5.2</v>
      </c>
      <c r="O25" s="7">
        <f t="shared" ref="O25:O27" si="7">1*(F25*I25+G25*J25+H25*K25)+(E25-1)*(F25*L25+G25*M25+H25*N25)</f>
        <v>25.324000000000002</v>
      </c>
      <c r="P25" s="7">
        <v>6.1</v>
      </c>
      <c r="Q25" s="8">
        <f>SUM(O25:P25)</f>
        <v>31.423999999999999</v>
      </c>
    </row>
    <row r="26" spans="2:17" x14ac:dyDescent="0.2">
      <c r="B26" s="3" t="s">
        <v>19</v>
      </c>
      <c r="C26" s="4" t="s">
        <v>13</v>
      </c>
      <c r="D26" s="6">
        <v>0.04</v>
      </c>
      <c r="E26" s="4">
        <v>1.4</v>
      </c>
      <c r="F26" s="6">
        <v>0.85</v>
      </c>
      <c r="G26" s="6">
        <v>0.05</v>
      </c>
      <c r="H26" s="6">
        <f t="shared" si="6"/>
        <v>0.10000000000000002</v>
      </c>
      <c r="I26" s="7">
        <v>20.100000000000001</v>
      </c>
      <c r="J26" s="7">
        <v>7.8</v>
      </c>
      <c r="K26" s="7">
        <v>6.9</v>
      </c>
      <c r="L26" s="7">
        <v>20.100000000000001</v>
      </c>
      <c r="M26" s="7">
        <v>5.85</v>
      </c>
      <c r="N26" s="7">
        <v>5.2</v>
      </c>
      <c r="O26" s="7">
        <f t="shared" si="7"/>
        <v>25.324000000000002</v>
      </c>
      <c r="P26" s="7">
        <v>17.100000000000001</v>
      </c>
      <c r="Q26" s="8">
        <f>SUM(O26:P26)</f>
        <v>42.424000000000007</v>
      </c>
    </row>
    <row r="27" spans="2:17" x14ac:dyDescent="0.2">
      <c r="B27" s="3" t="s">
        <v>20</v>
      </c>
      <c r="C27" s="4" t="s">
        <v>13</v>
      </c>
      <c r="D27" s="6">
        <v>0.04</v>
      </c>
      <c r="E27" s="4">
        <v>1.4</v>
      </c>
      <c r="F27" s="6">
        <v>0.85</v>
      </c>
      <c r="G27" s="6">
        <v>0.05</v>
      </c>
      <c r="H27" s="6">
        <f t="shared" si="6"/>
        <v>0.10000000000000002</v>
      </c>
      <c r="I27" s="7">
        <v>20.100000000000001</v>
      </c>
      <c r="J27" s="7">
        <v>7.8</v>
      </c>
      <c r="K27" s="7">
        <v>6.9</v>
      </c>
      <c r="L27" s="7">
        <v>20.100000000000001</v>
      </c>
      <c r="M27" s="7">
        <v>5.85</v>
      </c>
      <c r="N27" s="7">
        <v>5.2</v>
      </c>
      <c r="O27" s="7">
        <f t="shared" si="7"/>
        <v>25.324000000000002</v>
      </c>
      <c r="P27" s="7">
        <v>28.1</v>
      </c>
      <c r="Q27" s="8">
        <f>SUM(O27:P27)</f>
        <v>53.424000000000007</v>
      </c>
    </row>
    <row r="28" spans="2:17" ht="25.5" x14ac:dyDescent="0.2">
      <c r="B28" s="1"/>
      <c r="C28" s="2" t="s">
        <v>24</v>
      </c>
      <c r="D28" s="11">
        <f>SUM(D25:D27)</f>
        <v>0.12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2" t="s">
        <v>44</v>
      </c>
      <c r="Q28" s="12">
        <f>SUMPRODUCT(Q25:Q27,D25:D27)/D28</f>
        <v>42.424000000000007</v>
      </c>
    </row>
    <row r="29" spans="2:17" x14ac:dyDescent="0.2"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5"/>
    </row>
    <row r="30" spans="2:17" x14ac:dyDescent="0.2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/>
    </row>
    <row r="31" spans="2:17" ht="13.5" thickBot="1" x14ac:dyDescent="0.25">
      <c r="B31" s="13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5"/>
    </row>
    <row r="33" spans="2:4" x14ac:dyDescent="0.2">
      <c r="B33" s="19" t="s">
        <v>52</v>
      </c>
      <c r="C33" s="21" t="s">
        <v>53</v>
      </c>
    </row>
    <row r="34" spans="2:4" x14ac:dyDescent="0.2">
      <c r="C34" s="21" t="s">
        <v>39</v>
      </c>
    </row>
    <row r="37" spans="2:4" x14ac:dyDescent="0.2">
      <c r="B37" s="19" t="s">
        <v>37</v>
      </c>
      <c r="C37" s="21" t="s">
        <v>42</v>
      </c>
      <c r="D37" s="21" t="s">
        <v>54</v>
      </c>
    </row>
    <row r="38" spans="2:4" x14ac:dyDescent="0.2">
      <c r="C38" s="21" t="s">
        <v>43</v>
      </c>
      <c r="D38" s="21" t="s">
        <v>40</v>
      </c>
    </row>
    <row r="39" spans="2:4" x14ac:dyDescent="0.2">
      <c r="C39" s="21"/>
      <c r="D39" s="18" t="s">
        <v>41</v>
      </c>
    </row>
  </sheetData>
  <mergeCells count="14">
    <mergeCell ref="B24:Q24"/>
    <mergeCell ref="B7:Q7"/>
    <mergeCell ref="B17:Q17"/>
    <mergeCell ref="O4:O5"/>
    <mergeCell ref="P4:P5"/>
    <mergeCell ref="Q4:Q5"/>
    <mergeCell ref="D4:D5"/>
    <mergeCell ref="I4:N4"/>
    <mergeCell ref="B4:B5"/>
    <mergeCell ref="C4:C5"/>
    <mergeCell ref="E4:E5"/>
    <mergeCell ref="F4:F5"/>
    <mergeCell ref="G4:G5"/>
    <mergeCell ref="H4:H5"/>
  </mergeCells>
  <pageMargins left="0.39370078740157483" right="0.39370078740157483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Nicholson</dc:creator>
  <cp:lastModifiedBy>Caitlin McInnarney</cp:lastModifiedBy>
  <cp:lastPrinted>2020-01-07T20:38:43Z</cp:lastPrinted>
  <dcterms:created xsi:type="dcterms:W3CDTF">2020-01-05T23:13:38Z</dcterms:created>
  <dcterms:modified xsi:type="dcterms:W3CDTF">2024-11-27T01:00:29Z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